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2024-1-0578东泽园公租房\F02专家意见修改\"/>
    </mc:Choice>
  </mc:AlternateContent>
  <xr:revisionPtr revIDLastSave="0" documentId="8_{577AE47E-D207-4BF5-BB43-8415B62B2563}" xr6:coauthVersionLast="47" xr6:coauthVersionMax="47" xr10:uidLastSave="{00000000-0000-0000-0000-000000000000}"/>
  <bookViews>
    <workbookView xWindow="0" yWindow="0" windowWidth="19200" windowHeight="21000" tabRatio="747" firstSheet="2" activeTab="3" xr2:uid="{00000000-000D-0000-FFFF-FFFF00000000}"/>
  </bookViews>
  <sheets>
    <sheet name="系统读取表" sheetId="11" r:id="rId1"/>
    <sheet name="项目信息" sheetId="13" r:id="rId2"/>
    <sheet name="测算表" sheetId="6" r:id="rId3"/>
    <sheet name="成本分析" sheetId="14" r:id="rId4"/>
    <sheet name="房源表" sheetId="30" r:id="rId5"/>
    <sheet name="案例汇总" sheetId="5" r:id="rId6"/>
    <sheet name="城研数据 " sheetId="29" r:id="rId7"/>
    <sheet name="链家案例" sheetId="31" r:id="rId8"/>
    <sheet name="朝阳区金泰丽富嘉园" sheetId="28" state="hidden" r:id="rId9"/>
    <sheet name="中指数据" sheetId="4" r:id="rId10"/>
    <sheet name="中指" sheetId="25" state="hidden" r:id="rId11"/>
    <sheet name="Sheet2" sheetId="15" r:id="rId12"/>
    <sheet name="TO城研" sheetId="27" r:id="rId13"/>
    <sheet name="周边公租房小区明细" sheetId="1" r:id="rId14"/>
    <sheet name="房源表 (2)" sheetId="32" r:id="rId15"/>
  </sheets>
  <externalReferences>
    <externalReference r:id="rId16"/>
  </externalReferences>
  <definedNames>
    <definedName name="_xlnm._FilterDatabase" localSheetId="4" hidden="1">房源表!$A$1:$J$359</definedName>
    <definedName name="_xlnm._FilterDatabase" localSheetId="14" hidden="1">'房源表 (2)'!$A$2:$J$359</definedName>
    <definedName name="_xlnm.Print_Area" localSheetId="14">'房源表 (2)'!$A$1:$J$359</definedName>
    <definedName name="_xlnm.Print_Area" localSheetId="13">周边公租房小区明细!$A$2:$J$11</definedName>
    <definedName name="_xlnm.Print_Titles" localSheetId="14">'房源表 (2)'!$1:$2</definedName>
    <definedName name="成本分析">#REF!</definedName>
    <definedName name="成本分析1">#REF!</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workbook>
</file>

<file path=xl/calcChain.xml><?xml version="1.0" encoding="utf-8"?>
<calcChain xmlns="http://schemas.openxmlformats.org/spreadsheetml/2006/main">
  <c r="L26" i="6" l="1"/>
  <c r="L25" i="6"/>
  <c r="F29" i="5"/>
  <c r="F42" i="5"/>
  <c r="S94" i="5" s="1"/>
  <c r="E30" i="5"/>
  <c r="E31" i="5"/>
  <c r="E32" i="5"/>
  <c r="E33" i="5"/>
  <c r="E34" i="5"/>
  <c r="E35" i="5"/>
  <c r="E36" i="5"/>
  <c r="E37" i="5"/>
  <c r="E38" i="5"/>
  <c r="E39" i="5"/>
  <c r="E40" i="5"/>
  <c r="E29" i="5"/>
  <c r="F52" i="5"/>
  <c r="F49" i="5"/>
  <c r="F46" i="5"/>
  <c r="F43" i="5"/>
  <c r="E43" i="5"/>
  <c r="E44" i="5"/>
  <c r="E45" i="5"/>
  <c r="E46" i="5"/>
  <c r="E47" i="5"/>
  <c r="E48" i="5"/>
  <c r="E49" i="5"/>
  <c r="E50" i="5"/>
  <c r="E51" i="5"/>
  <c r="E52" i="5"/>
  <c r="E53" i="5"/>
  <c r="E42" i="5"/>
  <c r="R99" i="5"/>
  <c r="R98" i="5"/>
  <c r="R97" i="5"/>
  <c r="R96" i="5"/>
  <c r="R95" i="5"/>
  <c r="R94" i="5"/>
  <c r="Q99" i="5"/>
  <c r="Q98" i="5"/>
  <c r="Q97" i="5"/>
  <c r="Q96" i="5"/>
  <c r="Q95" i="5"/>
  <c r="P42" i="5"/>
  <c r="I42" i="5"/>
  <c r="Q94" i="5"/>
  <c r="G4" i="6"/>
  <c r="S53" i="5"/>
  <c r="S52" i="5"/>
  <c r="T52" i="5" s="1"/>
  <c r="S51" i="5"/>
  <c r="S50" i="5"/>
  <c r="S49" i="5"/>
  <c r="T49" i="5" s="1"/>
  <c r="S48" i="5"/>
  <c r="S47" i="5"/>
  <c r="S46" i="5"/>
  <c r="S45" i="5"/>
  <c r="S44" i="5"/>
  <c r="S43" i="5"/>
  <c r="S42" i="5"/>
  <c r="L52" i="5"/>
  <c r="M52" i="5" s="1"/>
  <c r="L51" i="5"/>
  <c r="M49" i="5" s="1"/>
  <c r="L48" i="5"/>
  <c r="L46" i="5"/>
  <c r="L45" i="5"/>
  <c r="L44" i="5"/>
  <c r="M43" i="5" s="1"/>
  <c r="L43" i="5"/>
  <c r="L42" i="5"/>
  <c r="M42" i="5" s="1"/>
  <c r="W48" i="31"/>
  <c r="W50" i="31"/>
  <c r="W54" i="31"/>
  <c r="W60" i="31"/>
  <c r="W66" i="31"/>
  <c r="W73" i="31"/>
  <c r="L50" i="5"/>
  <c r="T42" i="5"/>
  <c r="W46" i="31"/>
  <c r="W47" i="31"/>
  <c r="U76" i="31"/>
  <c r="U75" i="31"/>
  <c r="U74" i="31"/>
  <c r="U73" i="31"/>
  <c r="U72" i="31"/>
  <c r="U71" i="31"/>
  <c r="U70" i="31"/>
  <c r="U69" i="31"/>
  <c r="U68" i="31"/>
  <c r="U67" i="31"/>
  <c r="U66" i="31"/>
  <c r="U65" i="31"/>
  <c r="U64" i="31"/>
  <c r="U63" i="31"/>
  <c r="U62" i="31"/>
  <c r="U61" i="31"/>
  <c r="U60" i="31"/>
  <c r="U59" i="31"/>
  <c r="U58" i="31"/>
  <c r="U57" i="31"/>
  <c r="U56" i="31"/>
  <c r="U55" i="31"/>
  <c r="U54" i="31"/>
  <c r="U53" i="31"/>
  <c r="U52" i="31"/>
  <c r="U51" i="31"/>
  <c r="U50" i="31"/>
  <c r="U49" i="31"/>
  <c r="U48" i="31"/>
  <c r="U47" i="31"/>
  <c r="U46" i="31"/>
  <c r="U45" i="31"/>
  <c r="U44" i="31"/>
  <c r="U43" i="31"/>
  <c r="U42" i="31"/>
  <c r="U41" i="31"/>
  <c r="U40" i="31"/>
  <c r="U39" i="31"/>
  <c r="U38" i="31"/>
  <c r="U37" i="31"/>
  <c r="T46" i="5" l="1"/>
  <c r="T43" i="5"/>
  <c r="M46" i="5"/>
  <c r="M54" i="5" s="1"/>
  <c r="D62" i="5" s="1"/>
  <c r="S95" i="5"/>
  <c r="S98" i="5"/>
  <c r="S97" i="5"/>
  <c r="S96" i="5"/>
  <c r="T54" i="5"/>
  <c r="E62" i="5" s="1"/>
  <c r="F54" i="5" l="1"/>
  <c r="C62" i="5" l="1"/>
  <c r="F62" i="5" s="1"/>
  <c r="I62" i="5" s="1"/>
  <c r="S99" i="5"/>
  <c r="S20" i="5"/>
  <c r="E16" i="5"/>
  <c r="F16" i="5" s="1"/>
  <c r="J22" i="6"/>
  <c r="H22" i="6"/>
  <c r="G13" i="31"/>
  <c r="S8" i="5"/>
  <c r="G11" i="31"/>
  <c r="F23" i="6"/>
  <c r="H23" i="6"/>
  <c r="C2" i="14"/>
  <c r="E2" i="14"/>
  <c r="C36" i="6"/>
  <c r="J62" i="5" l="1"/>
  <c r="K62" i="5" s="1"/>
  <c r="G5" i="6" s="1"/>
  <c r="N32" i="30"/>
  <c r="N33" i="30"/>
  <c r="N31" i="30"/>
  <c r="N27" i="30"/>
  <c r="N29" i="30" l="1"/>
  <c r="N28" i="30"/>
  <c r="O28" i="30"/>
  <c r="O29" i="30"/>
  <c r="O27" i="30"/>
  <c r="M6" i="30"/>
  <c r="M7" i="30"/>
  <c r="M8" i="30"/>
  <c r="M9" i="30"/>
  <c r="M10" i="30"/>
  <c r="M11" i="30"/>
  <c r="M12" i="30"/>
  <c r="M13" i="30"/>
  <c r="M14" i="30"/>
  <c r="M15" i="30"/>
  <c r="M16" i="30"/>
  <c r="M17" i="30"/>
  <c r="M18" i="30"/>
  <c r="M19" i="30"/>
  <c r="M20" i="30"/>
  <c r="M21" i="30"/>
  <c r="M22" i="30"/>
  <c r="M23" i="30"/>
  <c r="O6" i="30"/>
  <c r="O7" i="30"/>
  <c r="O8" i="30"/>
  <c r="O9" i="30"/>
  <c r="O10" i="30"/>
  <c r="O11" i="30"/>
  <c r="O12" i="30"/>
  <c r="O13" i="30"/>
  <c r="O14" i="30"/>
  <c r="O15" i="30"/>
  <c r="O16" i="30"/>
  <c r="O17" i="30"/>
  <c r="O18" i="30"/>
  <c r="O19" i="30"/>
  <c r="O20" i="30"/>
  <c r="O21" i="30"/>
  <c r="O22" i="30"/>
  <c r="O23" i="30"/>
  <c r="O5" i="30"/>
  <c r="M5" i="30"/>
  <c r="I4" i="6"/>
  <c r="E4" i="6"/>
  <c r="S40" i="5"/>
  <c r="S39" i="5"/>
  <c r="T39" i="5" s="1"/>
  <c r="S38" i="5"/>
  <c r="S37" i="5"/>
  <c r="S36" i="5"/>
  <c r="S35" i="5"/>
  <c r="S34" i="5"/>
  <c r="S33" i="5"/>
  <c r="S32" i="5"/>
  <c r="S31" i="5"/>
  <c r="S30" i="5"/>
  <c r="S29" i="5"/>
  <c r="T29" i="5" s="1"/>
  <c r="S27" i="5"/>
  <c r="S26" i="5"/>
  <c r="S25" i="5"/>
  <c r="S24" i="5"/>
  <c r="S23" i="5"/>
  <c r="S22" i="5"/>
  <c r="S21" i="5"/>
  <c r="S19" i="5"/>
  <c r="S18" i="5"/>
  <c r="S17" i="5"/>
  <c r="S16" i="5"/>
  <c r="T16" i="5" s="1"/>
  <c r="S14" i="5"/>
  <c r="S13" i="5"/>
  <c r="S12" i="5"/>
  <c r="S11" i="5"/>
  <c r="S10" i="5"/>
  <c r="S9" i="5"/>
  <c r="S7" i="5"/>
  <c r="S6" i="5"/>
  <c r="S5" i="5"/>
  <c r="S4" i="5"/>
  <c r="S3" i="5"/>
  <c r="T3" i="5" s="1"/>
  <c r="E22" i="5"/>
  <c r="E23" i="5"/>
  <c r="E24" i="5"/>
  <c r="E25" i="5"/>
  <c r="E26" i="5"/>
  <c r="E27" i="5"/>
  <c r="E21" i="5"/>
  <c r="E17" i="5"/>
  <c r="E18" i="5"/>
  <c r="E11" i="5"/>
  <c r="E12" i="5"/>
  <c r="E13" i="5"/>
  <c r="E14" i="5"/>
  <c r="E10" i="5"/>
  <c r="E4" i="5"/>
  <c r="E5" i="5"/>
  <c r="E6" i="5"/>
  <c r="E7" i="5"/>
  <c r="F7" i="5" s="1"/>
  <c r="E3" i="5"/>
  <c r="F3" i="5" s="1"/>
  <c r="U10" i="31"/>
  <c r="G10" i="31"/>
  <c r="I10" i="31" s="1"/>
  <c r="J10" i="31" s="1"/>
  <c r="L7" i="5" s="1"/>
  <c r="M7" i="5" s="1"/>
  <c r="F36" i="5" l="1"/>
  <c r="F30" i="5"/>
  <c r="F23" i="5"/>
  <c r="F13" i="5"/>
  <c r="F17" i="5"/>
  <c r="F10" i="5"/>
  <c r="T13" i="5"/>
  <c r="F26" i="5"/>
  <c r="T26" i="5"/>
  <c r="T23" i="5"/>
  <c r="T7" i="5"/>
  <c r="T20" i="5"/>
  <c r="T33" i="5"/>
  <c r="F39" i="5"/>
  <c r="O30" i="30"/>
  <c r="R29" i="30"/>
  <c r="R30" i="30"/>
  <c r="R31" i="30"/>
  <c r="R32" i="30"/>
  <c r="R28" i="30"/>
  <c r="T12" i="30"/>
  <c r="R27" i="30"/>
  <c r="N30" i="30"/>
  <c r="O24" i="30"/>
  <c r="S21" i="30" s="1"/>
  <c r="M24" i="30"/>
  <c r="R24" i="30" s="1"/>
  <c r="F4" i="5"/>
  <c r="F33" i="5"/>
  <c r="F20" i="5"/>
  <c r="T36" i="5"/>
  <c r="T30" i="5"/>
  <c r="T17" i="5"/>
  <c r="T10" i="5"/>
  <c r="T4" i="5"/>
  <c r="T41" i="5"/>
  <c r="E61" i="5" s="1"/>
  <c r="G96" i="31"/>
  <c r="G95" i="31"/>
  <c r="G94" i="31"/>
  <c r="G93" i="31"/>
  <c r="G92" i="31"/>
  <c r="G91" i="31"/>
  <c r="G90" i="31"/>
  <c r="I90" i="31" s="1"/>
  <c r="J90" i="31" s="1"/>
  <c r="L29" i="5" s="1"/>
  <c r="M29" i="5" s="1"/>
  <c r="G89" i="31"/>
  <c r="G88" i="31"/>
  <c r="G87" i="31"/>
  <c r="G86" i="31"/>
  <c r="G85" i="31"/>
  <c r="G84" i="31"/>
  <c r="G83" i="31"/>
  <c r="G82" i="31"/>
  <c r="J82" i="31" s="1"/>
  <c r="L33" i="5" s="1"/>
  <c r="G81" i="31"/>
  <c r="G80" i="31"/>
  <c r="G79" i="31"/>
  <c r="G78" i="31"/>
  <c r="G77" i="31"/>
  <c r="J77" i="31" s="1"/>
  <c r="L37" i="5" s="1"/>
  <c r="G76" i="31"/>
  <c r="G75" i="31"/>
  <c r="G74" i="31"/>
  <c r="G73" i="31"/>
  <c r="G72" i="31"/>
  <c r="G71" i="31"/>
  <c r="G70" i="31"/>
  <c r="G69" i="31"/>
  <c r="G68" i="31"/>
  <c r="G67" i="31"/>
  <c r="G66" i="31"/>
  <c r="G65" i="31"/>
  <c r="J65" i="31" s="1"/>
  <c r="L39" i="5" s="1"/>
  <c r="G64" i="31"/>
  <c r="G63" i="31"/>
  <c r="G62" i="31"/>
  <c r="G61" i="31"/>
  <c r="G60" i="31"/>
  <c r="G59" i="31"/>
  <c r="G55" i="31"/>
  <c r="J55" i="31" s="1"/>
  <c r="L19" i="5" s="1"/>
  <c r="G54" i="31"/>
  <c r="G53" i="31"/>
  <c r="G52" i="31"/>
  <c r="G51" i="31"/>
  <c r="I51" i="31" s="1"/>
  <c r="J51" i="31" s="1"/>
  <c r="L22" i="5" s="1"/>
  <c r="M20" i="5" s="1"/>
  <c r="G50" i="31"/>
  <c r="G49" i="31"/>
  <c r="G48" i="31"/>
  <c r="G47" i="31"/>
  <c r="G46" i="31"/>
  <c r="G57" i="31"/>
  <c r="G56" i="31"/>
  <c r="I56" i="31" s="1"/>
  <c r="J56" i="31" s="1"/>
  <c r="L16" i="5" s="1"/>
  <c r="M16" i="5" s="1"/>
  <c r="G45" i="31"/>
  <c r="G44" i="31"/>
  <c r="G43" i="31"/>
  <c r="G42" i="31"/>
  <c r="G41" i="31"/>
  <c r="G40" i="31"/>
  <c r="G39" i="31"/>
  <c r="G38" i="31"/>
  <c r="G37" i="31"/>
  <c r="G36" i="31"/>
  <c r="G35" i="31"/>
  <c r="G34" i="31"/>
  <c r="G33" i="31"/>
  <c r="G32" i="31"/>
  <c r="G31" i="31"/>
  <c r="G30" i="31"/>
  <c r="G29" i="31"/>
  <c r="G28" i="31"/>
  <c r="G27" i="31"/>
  <c r="G26" i="31"/>
  <c r="G25" i="31"/>
  <c r="G24" i="31"/>
  <c r="G23" i="31"/>
  <c r="G22" i="31"/>
  <c r="U33" i="31"/>
  <c r="U32" i="31"/>
  <c r="U31" i="31"/>
  <c r="U30" i="31"/>
  <c r="U29" i="31"/>
  <c r="U28" i="31"/>
  <c r="U27" i="31"/>
  <c r="U26" i="31"/>
  <c r="U25" i="31"/>
  <c r="U24" i="31"/>
  <c r="U23" i="31"/>
  <c r="U22" i="31"/>
  <c r="U21" i="31"/>
  <c r="U20" i="31"/>
  <c r="U19" i="31"/>
  <c r="U18" i="31"/>
  <c r="U17" i="31"/>
  <c r="U16" i="31"/>
  <c r="U15" i="31"/>
  <c r="U14" i="31"/>
  <c r="U13" i="31"/>
  <c r="U12" i="31"/>
  <c r="U11" i="31"/>
  <c r="U9" i="31"/>
  <c r="U8" i="31"/>
  <c r="U7" i="31"/>
  <c r="U6" i="31"/>
  <c r="U5" i="31"/>
  <c r="U4" i="31"/>
  <c r="U3" i="31"/>
  <c r="G17" i="31"/>
  <c r="G16" i="31"/>
  <c r="I16" i="31" s="1"/>
  <c r="J16" i="31" s="1"/>
  <c r="L3" i="5" s="1"/>
  <c r="M3" i="5" s="1"/>
  <c r="G15" i="31"/>
  <c r="I11" i="31" s="1"/>
  <c r="G14" i="31"/>
  <c r="G12" i="31"/>
  <c r="J11" i="31"/>
  <c r="L5" i="5" s="1"/>
  <c r="G9" i="31"/>
  <c r="G8" i="31"/>
  <c r="G7" i="31"/>
  <c r="J7" i="31" s="1"/>
  <c r="L12" i="5" s="1"/>
  <c r="G6" i="31"/>
  <c r="G5" i="31"/>
  <c r="J5" i="31" s="1"/>
  <c r="L13" i="5" s="1"/>
  <c r="G4" i="31"/>
  <c r="J4" i="31" s="1"/>
  <c r="L14" i="5" s="1"/>
  <c r="G3" i="31"/>
  <c r="F15" i="5" l="1"/>
  <c r="C59" i="5" s="1"/>
  <c r="F41" i="5"/>
  <c r="C61" i="5" s="1"/>
  <c r="F28" i="5"/>
  <c r="C60" i="5" s="1"/>
  <c r="J8" i="31"/>
  <c r="L10" i="5" s="1"/>
  <c r="J85" i="31"/>
  <c r="L30" i="5" s="1"/>
  <c r="J48" i="31"/>
  <c r="L23" i="5" s="1"/>
  <c r="T28" i="5"/>
  <c r="E60" i="5" s="1"/>
  <c r="I63" i="31"/>
  <c r="J63" i="31"/>
  <c r="L40" i="5" s="1"/>
  <c r="M39" i="5" s="1"/>
  <c r="J31" i="31"/>
  <c r="L26" i="5" s="1"/>
  <c r="I54" i="31"/>
  <c r="J54" i="31"/>
  <c r="L18" i="5" s="1"/>
  <c r="M17" i="5" s="1"/>
  <c r="J80" i="31"/>
  <c r="L34" i="5" s="1"/>
  <c r="M13" i="5"/>
  <c r="J28" i="31"/>
  <c r="L27" i="5" s="1"/>
  <c r="I28" i="31"/>
  <c r="M10" i="5"/>
  <c r="I70" i="31"/>
  <c r="J70" i="31"/>
  <c r="L38" i="5" s="1"/>
  <c r="M36" i="5" s="1"/>
  <c r="J40" i="31"/>
  <c r="L25" i="5" s="1"/>
  <c r="I40" i="31"/>
  <c r="I78" i="31"/>
  <c r="J78" i="31"/>
  <c r="L35" i="5" s="1"/>
  <c r="J13" i="31"/>
  <c r="L4" i="5" s="1"/>
  <c r="M4" i="5" s="1"/>
  <c r="I83" i="31"/>
  <c r="J83" i="31"/>
  <c r="L32" i="5" s="1"/>
  <c r="J46" i="31"/>
  <c r="L24" i="5" s="1"/>
  <c r="R15" i="30"/>
  <c r="S18" i="30"/>
  <c r="R10" i="30"/>
  <c r="S13" i="30"/>
  <c r="R20" i="30"/>
  <c r="S20" i="30"/>
  <c r="S15" i="30"/>
  <c r="R8" i="30"/>
  <c r="S6" i="30"/>
  <c r="R13" i="30"/>
  <c r="R14" i="30"/>
  <c r="S8" i="30"/>
  <c r="S5" i="30"/>
  <c r="S23" i="30"/>
  <c r="R19" i="30"/>
  <c r="S17" i="30"/>
  <c r="S22" i="30"/>
  <c r="R12" i="30"/>
  <c r="S10" i="30"/>
  <c r="S7" i="30"/>
  <c r="R18" i="30"/>
  <c r="S12" i="30"/>
  <c r="R9" i="30"/>
  <c r="R7" i="30"/>
  <c r="R23" i="30"/>
  <c r="R17" i="30"/>
  <c r="B1" i="11"/>
  <c r="S24" i="30"/>
  <c r="R16" i="30"/>
  <c r="S14" i="30"/>
  <c r="R6" i="30"/>
  <c r="R22" i="30"/>
  <c r="S16" i="30"/>
  <c r="R21" i="30"/>
  <c r="R11" i="30"/>
  <c r="S9" i="30"/>
  <c r="R5" i="30"/>
  <c r="S11" i="30"/>
  <c r="S19" i="30"/>
  <c r="R33" i="30"/>
  <c r="S27" i="30" s="1"/>
  <c r="T15" i="5"/>
  <c r="E59" i="5" s="1"/>
  <c r="I7" i="31"/>
  <c r="I4" i="31"/>
  <c r="M30" i="5" l="1"/>
  <c r="M33" i="5"/>
  <c r="M26" i="5"/>
  <c r="M15" i="5"/>
  <c r="D59" i="5" s="1"/>
  <c r="F59" i="5" s="1"/>
  <c r="I59" i="5" s="1"/>
  <c r="M23" i="5"/>
  <c r="S30" i="30"/>
  <c r="S31" i="30"/>
  <c r="S28" i="30"/>
  <c r="S29" i="30"/>
  <c r="S32" i="30"/>
  <c r="E3" i="13"/>
  <c r="H359" i="30"/>
  <c r="C3" i="13" s="1"/>
  <c r="B7" i="13"/>
  <c r="E7" i="13"/>
  <c r="F7" i="13" s="1"/>
  <c r="M41" i="5" l="1"/>
  <c r="D61" i="5" s="1"/>
  <c r="F61" i="5" s="1"/>
  <c r="I61" i="5" s="1"/>
  <c r="J61" i="5" s="1"/>
  <c r="K61" i="5" s="1"/>
  <c r="I5" i="6" s="1"/>
  <c r="M28" i="5"/>
  <c r="D60" i="5" s="1"/>
  <c r="F60" i="5" s="1"/>
  <c r="I60" i="5" s="1"/>
  <c r="J60" i="5" s="1"/>
  <c r="K60" i="5" s="1"/>
  <c r="J59" i="5"/>
  <c r="K59" i="5" s="1"/>
  <c r="E5" i="6" s="1"/>
  <c r="E4" i="14"/>
  <c r="I3" i="13"/>
  <c r="L3" i="13"/>
  <c r="C6" i="14" s="1"/>
  <c r="E5" i="14"/>
  <c r="M2" i="15" l="1"/>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1" i="15"/>
  <c r="J15" i="15"/>
  <c r="J2" i="15"/>
  <c r="J3" i="15"/>
  <c r="J4" i="15"/>
  <c r="J5" i="15"/>
  <c r="J6" i="15"/>
  <c r="J7" i="15"/>
  <c r="J8" i="15"/>
  <c r="J9" i="15"/>
  <c r="J10" i="15"/>
  <c r="J11" i="15"/>
  <c r="J12" i="15"/>
  <c r="J13" i="15"/>
  <c r="J14" i="15"/>
  <c r="J1"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1" i="15"/>
  <c r="C2" i="15"/>
  <c r="C3" i="15"/>
  <c r="C4" i="15"/>
  <c r="C5" i="15"/>
  <c r="C6" i="15"/>
  <c r="C7" i="15"/>
  <c r="C8" i="15"/>
  <c r="C9" i="15"/>
  <c r="C10" i="15"/>
  <c r="C11" i="15"/>
  <c r="C12" i="15"/>
  <c r="C13" i="15"/>
  <c r="C14" i="15"/>
  <c r="C15" i="15"/>
  <c r="C16" i="15"/>
  <c r="C17" i="15"/>
  <c r="C18" i="15"/>
  <c r="C19" i="15"/>
  <c r="C20" i="15"/>
  <c r="C21" i="15"/>
  <c r="C22" i="15"/>
  <c r="C1" i="15"/>
  <c r="F9" i="14"/>
  <c r="F4" i="14"/>
  <c r="C4" i="14" s="1"/>
  <c r="G3" i="13" l="1"/>
  <c r="J3" i="13" s="1"/>
  <c r="C10" i="14" s="1"/>
  <c r="C3" i="14"/>
  <c r="E9" i="14" l="1"/>
  <c r="I4" i="1" l="1"/>
  <c r="I5" i="1"/>
  <c r="I6" i="1"/>
  <c r="I7" i="1"/>
  <c r="I8" i="1"/>
  <c r="I9" i="1"/>
  <c r="I10" i="1"/>
  <c r="I3" i="1"/>
  <c r="F23" i="11" l="1"/>
  <c r="E23" i="11"/>
  <c r="F22" i="11"/>
  <c r="E22" i="11"/>
  <c r="F21" i="11"/>
  <c r="E21" i="11"/>
  <c r="F20" i="11"/>
  <c r="E20" i="11"/>
  <c r="F19" i="11"/>
  <c r="E19" i="11"/>
  <c r="F18" i="11"/>
  <c r="E18" i="11"/>
  <c r="F17" i="11"/>
  <c r="E17" i="11"/>
  <c r="F16" i="11"/>
  <c r="E16" i="11"/>
  <c r="F15" i="11"/>
  <c r="E15" i="11"/>
  <c r="B14" i="11"/>
  <c r="D8" i="11"/>
  <c r="C8" i="11"/>
  <c r="D7" i="11"/>
  <c r="C7" i="11"/>
  <c r="D6" i="11"/>
  <c r="B2" i="11"/>
  <c r="E32" i="6" l="1"/>
  <c r="J23" i="6" l="1"/>
  <c r="H7" i="6" l="1"/>
  <c r="J7" i="6"/>
  <c r="J16" i="6"/>
  <c r="G23" i="6"/>
  <c r="I23" i="6" s="1"/>
  <c r="I32" i="6" l="1"/>
  <c r="G24" i="6"/>
  <c r="E24" i="6"/>
  <c r="H16" i="6"/>
  <c r="G32" i="6" s="1"/>
  <c r="G25" i="6" l="1"/>
  <c r="G28" i="6" s="1"/>
  <c r="G30" i="6" s="1"/>
  <c r="E25" i="6"/>
  <c r="E28" i="6" s="1"/>
  <c r="E30" i="6" s="1"/>
  <c r="I24" i="6" l="1"/>
  <c r="I25" i="6" l="1"/>
  <c r="C28" i="6" s="1"/>
  <c r="C29" i="6" l="1"/>
  <c r="I28" i="6"/>
  <c r="I30" i="6" s="1"/>
  <c r="A26" i="6"/>
  <c r="E8" i="14" l="1"/>
  <c r="C8" i="14" s="1"/>
  <c r="C7" i="14" s="1"/>
  <c r="C11" i="14" s="1"/>
  <c r="C12" i="14" s="1"/>
  <c r="F8" i="14"/>
  <c r="D14" i="11"/>
  <c r="F14" i="11" l="1"/>
  <c r="B5" i="11"/>
  <c r="B6" i="11"/>
  <c r="C6" i="11" s="1"/>
  <c r="B10" i="11" l="1"/>
  <c r="D5" i="11"/>
  <c r="B9" i="11"/>
  <c r="C5" i="11"/>
  <c r="B8" i="11"/>
  <c r="B11" i="11"/>
  <c r="B7" i="11"/>
</calcChain>
</file>

<file path=xl/sharedStrings.xml><?xml version="1.0" encoding="utf-8"?>
<sst xmlns="http://schemas.openxmlformats.org/spreadsheetml/2006/main" count="9686" uniqueCount="963">
  <si>
    <t>朝阳区东坝街道公租房项目及周边小区清单</t>
  </si>
  <si>
    <t>序号</t>
  </si>
  <si>
    <t>公租房项目名称</t>
  </si>
  <si>
    <t>地区</t>
  </si>
  <si>
    <t>公租房项目地址</t>
  </si>
  <si>
    <t>周边小区</t>
  </si>
  <si>
    <t>周边小区名称</t>
  </si>
  <si>
    <t>项目所在区</t>
  </si>
  <si>
    <t>周边小区所在位置</t>
  </si>
  <si>
    <t>市场租金时段</t>
  </si>
  <si>
    <t>委托评估公司</t>
  </si>
  <si>
    <t>一</t>
  </si>
  <si>
    <t>驹子房</t>
  </si>
  <si>
    <t>朝阳区</t>
  </si>
  <si>
    <t>朝阳</t>
  </si>
  <si>
    <t>东坝中街19号院</t>
  </si>
  <si>
    <t>2022年6月-2023年5月</t>
  </si>
  <si>
    <t>北京康正宏基房地产评估有限公司</t>
  </si>
  <si>
    <t>二</t>
  </si>
  <si>
    <t>东湾家园</t>
  </si>
  <si>
    <t>三</t>
  </si>
  <si>
    <t>首开畅颐园</t>
  </si>
  <si>
    <t>四</t>
  </si>
  <si>
    <t>恒大江湾</t>
  </si>
  <si>
    <t>北京市朝阳区单店西路1号院4号楼</t>
  </si>
  <si>
    <t>东坝中路</t>
  </si>
  <si>
    <t>五</t>
  </si>
  <si>
    <t>首城东郡汇</t>
  </si>
  <si>
    <t>北京市朝阳区顺远街9号院1号楼（东郡家园）</t>
  </si>
  <si>
    <t>平房路</t>
  </si>
  <si>
    <t>六</t>
  </si>
  <si>
    <t>福润四季</t>
  </si>
  <si>
    <t>康源路12号院</t>
  </si>
  <si>
    <t>七</t>
  </si>
  <si>
    <t>悦和园</t>
  </si>
  <si>
    <t>高杨树中街15号院</t>
  </si>
  <si>
    <t>八</t>
  </si>
  <si>
    <t>景和园</t>
  </si>
  <si>
    <t xml:space="preserve"> 北京市朝阳区朝新嘉园东里七区3、5、12号楼</t>
  </si>
  <si>
    <t>九</t>
  </si>
  <si>
    <t>朝新嘉园</t>
  </si>
  <si>
    <t>东坝中街、东坝中路交汇处</t>
  </si>
  <si>
    <t>红松路1号院</t>
  </si>
  <si>
    <t>朝新嘉园东里四区西侧</t>
  </si>
  <si>
    <t>北京奥林匹克花园</t>
    <phoneticPr fontId="7" type="noConversion"/>
  </si>
  <si>
    <t>汇景苑</t>
    <phoneticPr fontId="7" type="noConversion"/>
  </si>
  <si>
    <t>富北嘉园</t>
    <phoneticPr fontId="7" type="noConversion"/>
  </si>
  <si>
    <t>利锦府</t>
    <phoneticPr fontId="7" type="noConversion"/>
  </si>
  <si>
    <t>东泽园</t>
    <phoneticPr fontId="7" type="noConversion"/>
  </si>
  <si>
    <t>富东嘉园</t>
    <phoneticPr fontId="7" type="noConversion"/>
  </si>
  <si>
    <t>保利首开丽湾家园</t>
    <phoneticPr fontId="7" type="noConversion"/>
  </si>
  <si>
    <t>首开龙湖学府苑</t>
    <phoneticPr fontId="7" type="noConversion"/>
  </si>
  <si>
    <t xml:space="preserve"> 北京市朝阳区朝新嘉园西里一区4、9号楼</t>
    <phoneticPr fontId="7" type="noConversion"/>
  </si>
  <si>
    <t>红松园北里2号院</t>
    <phoneticPr fontId="7" type="noConversion"/>
  </si>
  <si>
    <t>华纺星海家园</t>
    <phoneticPr fontId="7" type="noConversion"/>
  </si>
  <si>
    <t>东坝乡南红松园6号</t>
    <phoneticPr fontId="7" type="noConversion"/>
  </si>
  <si>
    <t>朝阳</t>
    <phoneticPr fontId="7" type="noConversion"/>
  </si>
  <si>
    <t>东坝中路甲102号</t>
    <phoneticPr fontId="7" type="noConversion"/>
  </si>
  <si>
    <t>套数</t>
    <phoneticPr fontId="7" type="noConversion"/>
  </si>
  <si>
    <t>北京市朝阳区东坝驹子房320号楼、322号楼</t>
    <phoneticPr fontId="7" type="noConversion"/>
  </si>
  <si>
    <t>北京市朝阳区驹子房三区1、2、5、6、8、10、12号楼</t>
    <phoneticPr fontId="7" type="noConversion"/>
  </si>
  <si>
    <t>北京市朝阳区东坝中街14号院1、2、3号楼</t>
    <phoneticPr fontId="7" type="noConversion"/>
  </si>
  <si>
    <t>北京市朝阳区和敬路4号院15号楼</t>
    <phoneticPr fontId="7" type="noConversion"/>
  </si>
  <si>
    <t>项目名</t>
    <phoneticPr fontId="7" type="noConversion"/>
  </si>
  <si>
    <t>市场租金标准</t>
  </si>
  <si>
    <t>公租房租金标准</t>
  </si>
  <si>
    <t>租金标准批复时间（XX年XX月）</t>
  </si>
  <si>
    <t>/</t>
  </si>
  <si>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</si>
  <si>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</si>
  <si>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</si>
  <si>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</si>
  <si>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</si>
  <si>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</si>
  <si>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</si>
  <si>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</si>
  <si>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</si>
  <si>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</si>
  <si>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</si>
  <si>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</si>
  <si>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</si>
  <si>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</si>
  <si>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</si>
  <si>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</si>
  <si>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</si>
  <si>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</si>
  <si>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</si>
  <si>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</si>
  <si>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</si>
  <si>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</si>
  <si>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华纺星海家园</t>
  </si>
  <si>
    <t>东泽园</t>
  </si>
  <si>
    <t>富东嘉园</t>
  </si>
  <si>
    <t>和悦园</t>
    <phoneticPr fontId="7" type="noConversion"/>
  </si>
  <si>
    <t>序号</t>
    <phoneticPr fontId="7"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</si>
  <si>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</si>
  <si>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</si>
  <si>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</si>
  <si>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</si>
  <si>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</si>
  <si>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17" type="noConversion"/>
  </si>
  <si>
    <t>户型</t>
  </si>
  <si>
    <t>朝向</t>
    <phoneticPr fontId="17"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</si>
  <si>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</si>
  <si>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</si>
  <si>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</si>
  <si>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</si>
  <si>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</si>
  <si>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7"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</si>
  <si>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</si>
  <si>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</si>
  <si>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</si>
  <si>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</si>
  <si>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</si>
  <si>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</si>
  <si>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</si>
  <si>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</si>
  <si>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</si>
  <si>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</si>
  <si>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</si>
  <si>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</si>
  <si>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</si>
  <si>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</si>
  <si>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</si>
  <si>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</si>
  <si>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</si>
  <si>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</si>
  <si>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</si>
  <si>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</si>
  <si>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</si>
  <si>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</si>
  <si>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</si>
  <si>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</si>
  <si>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</si>
  <si>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7" type="noConversion"/>
  </si>
  <si>
    <t>租金单价（元/平方米·月）</t>
    <phoneticPr fontId="7" type="noConversion"/>
  </si>
  <si>
    <t>月份</t>
    <phoneticPr fontId="7" type="noConversion"/>
  </si>
  <si>
    <t>季度</t>
    <phoneticPr fontId="7" type="noConversion"/>
  </si>
  <si>
    <t>2023年二季度</t>
    <phoneticPr fontId="7" type="noConversion"/>
  </si>
  <si>
    <t xml:space="preserve"> 北京市朝阳区朝新嘉园东里六区4、5号楼</t>
    <phoneticPr fontId="7" type="noConversion"/>
  </si>
  <si>
    <t>均价</t>
    <phoneticPr fontId="7" type="noConversion"/>
  </si>
  <si>
    <t>-</t>
    <phoneticPr fontId="7" type="noConversion"/>
  </si>
  <si>
    <t>行业主管部门监测数据</t>
    <phoneticPr fontId="7" type="noConversion"/>
  </si>
  <si>
    <t>估价机构市场调查数据</t>
    <phoneticPr fontId="7" type="noConversion"/>
  </si>
  <si>
    <t>案例汇总</t>
    <phoneticPr fontId="7" type="noConversion"/>
  </si>
  <si>
    <t>城研</t>
    <phoneticPr fontId="7" type="noConversion"/>
  </si>
  <si>
    <t>中指</t>
    <phoneticPr fontId="7" type="noConversion"/>
  </si>
  <si>
    <t>市场</t>
    <phoneticPr fontId="7" type="noConversion"/>
  </si>
  <si>
    <t>均价</t>
    <phoneticPr fontId="7" type="noConversion"/>
  </si>
  <si>
    <t>紧邻城市支路——东坝中街，周边有东五环路、醉公村路、单店西路等主次干道；周边公共交通线路有406路、431路、553路、571路等多条线路在附近设站，周边段道路情况良好，道路通达度较好，综合评价交通便捷度较好。</t>
    <phoneticPr fontId="17" type="noConversion"/>
  </si>
  <si>
    <t>位于东坝地区，周边有大型商业设施及社区配套商业，评价商业设施较好。</t>
    <phoneticPr fontId="7" type="noConversion"/>
  </si>
  <si>
    <t>周边有坝河休闲公园、东坝千亩湖公园等自然人文景观，自然环境较好。</t>
    <phoneticPr fontId="17" type="noConversion"/>
  </si>
  <si>
    <t>建筑类型</t>
    <phoneticPr fontId="7" type="noConversion"/>
  </si>
  <si>
    <t>物业费</t>
    <phoneticPr fontId="7" type="noConversion"/>
  </si>
  <si>
    <t>供暖费</t>
    <phoneticPr fontId="7" type="noConversion"/>
  </si>
  <si>
    <t>不含物业、供暖租金</t>
    <phoneticPr fontId="7" type="noConversion"/>
  </si>
  <si>
    <r>
      <t>绿化率约为3</t>
    </r>
    <r>
      <rPr>
        <sz val="10"/>
        <rFont val="Arial"/>
        <family val="2"/>
      </rPr>
      <t>0%</t>
    </r>
    <r>
      <rPr>
        <sz val="10"/>
        <rFont val="仿宋_GB2312"/>
        <family val="3"/>
        <charset val="134"/>
      </rPr>
      <t>，较好</t>
    </r>
    <phoneticPr fontId="7" type="noConversion"/>
  </si>
  <si>
    <t>周边有东坝郊野公园、坝河休闲公园等自然人文景观，自然环境较好。</t>
    <phoneticPr fontId="17" type="noConversion"/>
  </si>
  <si>
    <r>
      <t>绿化率约为</t>
    </r>
    <r>
      <rPr>
        <sz val="10"/>
        <rFont val="Arial"/>
        <family val="2"/>
      </rPr>
      <t>30%</t>
    </r>
    <r>
      <rPr>
        <sz val="10"/>
        <rFont val="仿宋_GB2312"/>
        <family val="3"/>
        <charset val="134"/>
      </rPr>
      <t>，较好</t>
    </r>
    <phoneticPr fontId="7" type="noConversion"/>
  </si>
  <si>
    <r>
      <t>周边有朝新嘉园、富东嘉园、泓鑫家园等居住小区，居住小区规模较大，入住率较高，综合评价居住社区成熟度较好</t>
    </r>
    <r>
      <rPr>
        <sz val="9"/>
        <rFont val="宋体"/>
        <family val="3"/>
        <charset val="134"/>
      </rPr>
      <t>。</t>
    </r>
    <phoneticPr fontId="7" type="noConversion"/>
  </si>
  <si>
    <t>紧邻城市支路——驹子房路，周边有东五环路、东坝中路、姚家园路等主次干道；周边公共交通线路有468路、571路、650路、672路等多条线路在附近设站，周边段道路情况良好，道路通达度较好，综合评价交通便捷度较好。</t>
    <phoneticPr fontId="7" type="noConversion"/>
  </si>
  <si>
    <t>紧邻城市次干道——驹子房路，周边有东五环路、朝新大街、康居中街等主次干道；周边公共交通线路有468路、571路、650路等多条线路在附近设站，周边段道路情况良好，道路通达度较好，综合评价交通便捷度较好。</t>
    <phoneticPr fontId="17" type="noConversion"/>
  </si>
  <si>
    <t>高层板楼</t>
    <phoneticPr fontId="7" type="noConversion"/>
  </si>
  <si>
    <t>电梯数量</t>
    <phoneticPr fontId="7" type="noConversion"/>
  </si>
  <si>
    <t>2梯4户</t>
    <phoneticPr fontId="7" type="noConversion"/>
  </si>
  <si>
    <t>装修为简单装修，与居住功能相适应，一般</t>
    <phoneticPr fontId="7" type="noConversion"/>
  </si>
  <si>
    <t>装修为精装修，与居住功能相适应，好</t>
    <phoneticPr fontId="7"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</si>
  <si>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</si>
  <si>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</si>
  <si>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</si>
  <si>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</si>
  <si>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</si>
  <si>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</si>
  <si>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</si>
  <si>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</si>
  <si>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</si>
  <si>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</si>
  <si>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</si>
  <si>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</si>
  <si>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</si>
  <si>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</si>
  <si>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</si>
  <si>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</si>
  <si>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</si>
  <si>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</si>
  <si>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</si>
  <si>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</si>
  <si>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</si>
  <si>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</si>
  <si>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</si>
  <si>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</si>
  <si>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</si>
  <si>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</si>
  <si>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</si>
  <si>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</si>
  <si>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7" type="noConversion"/>
  </si>
  <si>
    <t>市场价值</t>
    <phoneticPr fontId="7" type="noConversion"/>
  </si>
  <si>
    <t>驹子房</t>
    <phoneticPr fontId="7" type="noConversion"/>
  </si>
  <si>
    <t>区域内银行、超市、中小学校、餐饮、医院等公共配套设施较齐全</t>
    <phoneticPr fontId="7" type="noConversion"/>
  </si>
  <si>
    <t>有专业物业公司，物业服务保障好</t>
    <phoneticPr fontId="7" type="noConversion"/>
  </si>
  <si>
    <t>不配备家具家电，差</t>
    <phoneticPr fontId="17" type="noConversion"/>
  </si>
  <si>
    <t>使用品牌家具、家电；虽然使用较长时间，但功能正常，一般</t>
    <phoneticPr fontId="7" type="noConversion"/>
  </si>
  <si>
    <t>建筑面积</t>
    <phoneticPr fontId="7" type="noConversion"/>
  </si>
  <si>
    <t>项目</t>
  </si>
  <si>
    <t>测算值</t>
  </si>
  <si>
    <t>说明</t>
  </si>
  <si>
    <t>2=2.1+2.2+2.3</t>
  </si>
  <si>
    <t>3=3.1+3.2+3.3</t>
  </si>
  <si>
    <t>4=1+2+3</t>
  </si>
  <si>
    <t>序号</t>
    <phoneticPr fontId="21" type="noConversion"/>
  </si>
  <si>
    <t>项目名称</t>
    <phoneticPr fontId="21" type="noConversion"/>
  </si>
  <si>
    <t>建成年代</t>
    <phoneticPr fontId="21"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</si>
  <si>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</si>
  <si>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</si>
  <si>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7" type="noConversion"/>
  </si>
  <si>
    <t>运营费用（万元）</t>
    <phoneticPr fontId="7" type="noConversion"/>
  </si>
  <si>
    <t>维修费（万元）</t>
    <phoneticPr fontId="7" type="noConversion"/>
  </si>
  <si>
    <t>保险费（万元）</t>
    <phoneticPr fontId="7" type="noConversion"/>
  </si>
  <si>
    <t>物业费（万元）</t>
    <phoneticPr fontId="7" type="noConversion"/>
  </si>
  <si>
    <t>管理成本（万元）</t>
    <phoneticPr fontId="7" type="noConversion"/>
  </si>
  <si>
    <t>管理费（万元）</t>
    <phoneticPr fontId="7" type="noConversion"/>
  </si>
  <si>
    <t>利息（万元）</t>
    <phoneticPr fontId="7" type="noConversion"/>
  </si>
  <si>
    <t>利润（万元）</t>
    <phoneticPr fontId="7" type="noConversion"/>
  </si>
  <si>
    <t>年成本收益（万元）</t>
    <phoneticPr fontId="7" type="noConversion"/>
  </si>
  <si>
    <t>项目信息表</t>
    <phoneticPr fontId="21" type="noConversion"/>
  </si>
  <si>
    <t>项目信息表</t>
    <phoneticPr fontId="7" type="noConversion"/>
  </si>
  <si>
    <t>基数为折旧摊销成本、没有其他费用和利息</t>
    <phoneticPr fontId="7" type="noConversion"/>
  </si>
  <si>
    <t>确认实际是否存在贷款，无贷不计息</t>
    <phoneticPr fontId="7" type="noConversion"/>
  </si>
  <si>
    <t>估价时点</t>
    <phoneticPr fontId="7" type="noConversion"/>
  </si>
  <si>
    <t>成新度</t>
    <phoneticPr fontId="7" type="noConversion"/>
  </si>
  <si>
    <t>小区</t>
  </si>
  <si>
    <t>平米租金(元/㎡·月)</t>
  </si>
  <si>
    <t>套均租金(元/套·月)</t>
  </si>
  <si>
    <t>参考售价(元/㎡)</t>
  </si>
  <si>
    <t>租售比</t>
  </si>
  <si>
    <t>高杨树小区</t>
  </si>
  <si>
    <t>1:671</t>
  </si>
  <si>
    <t>1:655</t>
  </si>
  <si>
    <t>1:623</t>
  </si>
  <si>
    <t>1:656</t>
  </si>
  <si>
    <t>1:643</t>
  </si>
  <si>
    <t>1:594</t>
  </si>
  <si>
    <t>1:648</t>
  </si>
  <si>
    <t>1:625</t>
  </si>
  <si>
    <t>1:640</t>
  </si>
  <si>
    <t>1:603</t>
  </si>
  <si>
    <t>1:734</t>
  </si>
  <si>
    <t>1:758</t>
  </si>
  <si>
    <t>1:759</t>
  </si>
  <si>
    <t>1:793</t>
  </si>
  <si>
    <t>1:861</t>
  </si>
  <si>
    <t>1:840</t>
  </si>
  <si>
    <t>1:829</t>
  </si>
  <si>
    <t>1:847</t>
  </si>
  <si>
    <t>--</t>
  </si>
  <si>
    <t>1:757</t>
  </si>
  <si>
    <t>1:742</t>
  </si>
  <si>
    <t>1:720</t>
  </si>
  <si>
    <t>1:709</t>
  </si>
  <si>
    <t>1:701</t>
  </si>
  <si>
    <t>1:682</t>
  </si>
  <si>
    <t>1:697</t>
  </si>
  <si>
    <t>1:779</t>
  </si>
  <si>
    <t>1:789</t>
  </si>
  <si>
    <t>1:819</t>
  </si>
  <si>
    <t>1:830</t>
  </si>
  <si>
    <t>1:838</t>
  </si>
  <si>
    <t>陈庄大街5号院</t>
  </si>
  <si>
    <t>汇景苑四区</t>
  </si>
  <si>
    <t>1:815</t>
  </si>
  <si>
    <t>1:833</t>
  </si>
  <si>
    <t>1:825</t>
  </si>
  <si>
    <t>1:797</t>
  </si>
  <si>
    <t>1:785</t>
  </si>
  <si>
    <t>1:788</t>
  </si>
  <si>
    <t>1:778</t>
  </si>
  <si>
    <t>1:821</t>
  </si>
  <si>
    <t>1:803</t>
  </si>
  <si>
    <t>1:799</t>
  </si>
  <si>
    <t>首城珑玺</t>
  </si>
  <si>
    <t>1:1085</t>
  </si>
  <si>
    <t>1:1076</t>
  </si>
  <si>
    <t>1:1193</t>
  </si>
  <si>
    <t>1:1266</t>
  </si>
  <si>
    <t>1:1463</t>
  </si>
  <si>
    <t>1:1430</t>
  </si>
  <si>
    <t>1:1152</t>
  </si>
  <si>
    <t>1:980</t>
  </si>
  <si>
    <t>1:1065</t>
  </si>
  <si>
    <t>1:1365</t>
  </si>
  <si>
    <t>1:1337</t>
  </si>
  <si>
    <t>1:1397</t>
  </si>
  <si>
    <t>1:735</t>
  </si>
  <si>
    <t>1:747</t>
  </si>
  <si>
    <t>1:714</t>
  </si>
  <si>
    <t>1:674</t>
  </si>
  <si>
    <t>1:680</t>
  </si>
  <si>
    <t>1:710</t>
  </si>
  <si>
    <t>1:716</t>
  </si>
  <si>
    <t>土桥PLUS</t>
  </si>
  <si>
    <t>首开常青藤四期</t>
  </si>
  <si>
    <t>1:844</t>
  </si>
  <si>
    <t>1:828</t>
  </si>
  <si>
    <t>1:816</t>
  </si>
  <si>
    <t>1:823</t>
  </si>
  <si>
    <t>1:832</t>
  </si>
  <si>
    <t>1:834</t>
  </si>
  <si>
    <t>1:826</t>
  </si>
  <si>
    <t>1:856</t>
  </si>
  <si>
    <t>1:873</t>
  </si>
  <si>
    <t>富兴首府</t>
  </si>
  <si>
    <t>1:1190</t>
  </si>
  <si>
    <t>1:1094</t>
  </si>
  <si>
    <t>1:1016</t>
  </si>
  <si>
    <t>1:1106</t>
  </si>
  <si>
    <t>1:1058</t>
  </si>
  <si>
    <t>1:1053</t>
  </si>
  <si>
    <t>1:1080</t>
  </si>
  <si>
    <t>1:1064</t>
  </si>
  <si>
    <t>1:663</t>
  </si>
  <si>
    <t>1:675</t>
  </si>
  <si>
    <t>1:646</t>
  </si>
  <si>
    <t>1:748</t>
  </si>
  <si>
    <t>金隅景和园朝新嘉园东里六区</t>
  </si>
  <si>
    <t>金驹家园F区</t>
  </si>
  <si>
    <t>福润四季B区</t>
  </si>
  <si>
    <t>东四十三条小区</t>
  </si>
  <si>
    <t>1:842</t>
  </si>
  <si>
    <t>1:846</t>
  </si>
  <si>
    <t>1:824</t>
  </si>
  <si>
    <t>1:818</t>
  </si>
  <si>
    <t>1:787</t>
  </si>
  <si>
    <t>1:810</t>
  </si>
  <si>
    <t>1:845</t>
  </si>
  <si>
    <t>1:871</t>
  </si>
  <si>
    <t>1:904</t>
  </si>
  <si>
    <t>保利首开天誉</t>
  </si>
  <si>
    <t>1:715</t>
  </si>
  <si>
    <t>1:670</t>
  </si>
  <si>
    <t>1:624</t>
  </si>
  <si>
    <t>1:691</t>
  </si>
  <si>
    <t>1:700</t>
  </si>
  <si>
    <t>1:754</t>
  </si>
  <si>
    <t>1:855</t>
  </si>
  <si>
    <t>1:1509</t>
  </si>
  <si>
    <t>1:1505</t>
  </si>
  <si>
    <t>1:1496</t>
  </si>
  <si>
    <t>汇景苑二区</t>
  </si>
  <si>
    <t>华翰福园</t>
  </si>
  <si>
    <t>1:611</t>
  </si>
  <si>
    <t>1:608</t>
  </si>
  <si>
    <t>1:618</t>
  </si>
  <si>
    <t>1:605</t>
  </si>
  <si>
    <t>1:600</t>
  </si>
  <si>
    <t>1:592</t>
  </si>
  <si>
    <t>1:604</t>
  </si>
  <si>
    <t>1:633</t>
  </si>
  <si>
    <t>1:653</t>
  </si>
  <si>
    <t>1:668</t>
  </si>
  <si>
    <t>1:615</t>
  </si>
  <si>
    <t>1:639</t>
  </si>
  <si>
    <t>锦安家园</t>
  </si>
  <si>
    <t>平义分村住房</t>
  </si>
  <si>
    <t>红松园小区</t>
  </si>
  <si>
    <t>1:732</t>
  </si>
  <si>
    <t>1:736</t>
  </si>
  <si>
    <t>1:727</t>
  </si>
  <si>
    <t>1:731</t>
  </si>
  <si>
    <t>1:721</t>
  </si>
  <si>
    <t>1:711</t>
  </si>
  <si>
    <t>1:690</t>
  </si>
  <si>
    <t>1:762</t>
  </si>
  <si>
    <t>1:782</t>
  </si>
  <si>
    <t>1:804</t>
  </si>
  <si>
    <t>财富嘉园</t>
  </si>
  <si>
    <t>1:791</t>
  </si>
  <si>
    <t>1:729</t>
  </si>
  <si>
    <t>1:805</t>
  </si>
  <si>
    <t>1:761</t>
  </si>
  <si>
    <t>1:817</t>
  </si>
  <si>
    <t>1:881</t>
  </si>
  <si>
    <t>1:875</t>
  </si>
  <si>
    <t>1:751</t>
  </si>
  <si>
    <t>1:722</t>
  </si>
  <si>
    <t>1:841</t>
  </si>
  <si>
    <t>1:863</t>
  </si>
  <si>
    <t>1:694</t>
  </si>
  <si>
    <t>1:677</t>
  </si>
  <si>
    <t>1:650</t>
  </si>
  <si>
    <t>金泰丽富嘉园(30号院)</t>
  </si>
  <si>
    <t>1:635</t>
  </si>
  <si>
    <t>1:651</t>
  </si>
  <si>
    <t>1:626</t>
  </si>
  <si>
    <t>1:559</t>
  </si>
  <si>
    <t>1:555</t>
  </si>
  <si>
    <t>1:570</t>
  </si>
  <si>
    <t>1:746</t>
  </si>
  <si>
    <t>1:764</t>
  </si>
  <si>
    <t>和悦园</t>
  </si>
  <si>
    <t>1:837</t>
  </si>
  <si>
    <t>1:659</t>
  </si>
  <si>
    <t>1:708</t>
  </si>
  <si>
    <t>1:987</t>
  </si>
  <si>
    <t>1:864</t>
  </si>
  <si>
    <t>1:897</t>
  </si>
  <si>
    <t>1:867</t>
  </si>
  <si>
    <t>金隅景和园六区</t>
  </si>
  <si>
    <t>1:775</t>
  </si>
  <si>
    <t>1:695</t>
  </si>
  <si>
    <t>1:684</t>
  </si>
  <si>
    <t>1:814</t>
  </si>
  <si>
    <t>1:802</t>
  </si>
  <si>
    <t>1:807</t>
  </si>
  <si>
    <t>农科院中监所小区</t>
  </si>
  <si>
    <t>利锦府府上</t>
  </si>
  <si>
    <t>1:812</t>
  </si>
  <si>
    <t>1:862</t>
  </si>
  <si>
    <t>1:848</t>
  </si>
  <si>
    <t>1:806</t>
  </si>
  <si>
    <t>1:763</t>
  </si>
  <si>
    <t>1:723</t>
  </si>
  <si>
    <t>1:884</t>
  </si>
  <si>
    <t>1:860</t>
  </si>
  <si>
    <t>1:744</t>
  </si>
  <si>
    <t>1:767</t>
  </si>
  <si>
    <t>1:705</t>
  </si>
  <si>
    <t>东坝家园B区</t>
  </si>
  <si>
    <t>1:900</t>
  </si>
  <si>
    <t>1:872</t>
  </si>
  <si>
    <t>1:866</t>
  </si>
  <si>
    <t>1:827</t>
  </si>
  <si>
    <t>1:730</t>
  </si>
  <si>
    <t>1:693</t>
  </si>
  <si>
    <t>1:1090</t>
  </si>
  <si>
    <t>1:1038</t>
  </si>
  <si>
    <t>中福丽宫品牌基地公寓</t>
  </si>
  <si>
    <t>北京好漾</t>
  </si>
  <si>
    <t>1:1041</t>
  </si>
  <si>
    <t>1:850</t>
  </si>
  <si>
    <t>1:865</t>
  </si>
  <si>
    <t>1:820</t>
  </si>
  <si>
    <t>1:831</t>
  </si>
  <si>
    <t>1:1302</t>
  </si>
  <si>
    <t>1:1366</t>
  </si>
  <si>
    <t>留霞峪村自建房</t>
  </si>
  <si>
    <t>海鹰路1号小区</t>
  </si>
  <si>
    <t>汇景苑三区</t>
  </si>
  <si>
    <t>唐家堡村住房</t>
  </si>
  <si>
    <t>首开龙湖天璞</t>
  </si>
  <si>
    <t>1:890</t>
  </si>
  <si>
    <t>1:981</t>
  </si>
  <si>
    <t>1:975</t>
  </si>
  <si>
    <t>1:978</t>
  </si>
  <si>
    <t>1:934</t>
  </si>
  <si>
    <t>1:843</t>
  </si>
  <si>
    <t>1:1025</t>
  </si>
  <si>
    <t>1:1006</t>
  </si>
  <si>
    <t>1:994</t>
  </si>
  <si>
    <t>1:768</t>
  </si>
  <si>
    <t>1:790</t>
  </si>
  <si>
    <t>1:755</t>
  </si>
  <si>
    <t>1:771</t>
  </si>
  <si>
    <t>1:877</t>
  </si>
  <si>
    <t>福润四季A区</t>
  </si>
  <si>
    <t>1:713</t>
  </si>
  <si>
    <t>1:725</t>
  </si>
  <si>
    <t>1:726</t>
  </si>
  <si>
    <t>1:724</t>
  </si>
  <si>
    <t>1:619</t>
  </si>
  <si>
    <t>上东上层</t>
  </si>
  <si>
    <t>1:692</t>
  </si>
  <si>
    <t>1:667</t>
  </si>
  <si>
    <t>1:683</t>
  </si>
  <si>
    <t>1:702</t>
  </si>
  <si>
    <t>华瀚福润园</t>
  </si>
  <si>
    <t>天华园二里一区</t>
  </si>
  <si>
    <t>1:770</t>
  </si>
  <si>
    <t>1:781</t>
  </si>
  <si>
    <t>1:743</t>
  </si>
  <si>
    <t>1:756</t>
  </si>
  <si>
    <t>1:780</t>
  </si>
  <si>
    <t>单店西村</t>
  </si>
  <si>
    <t>1:649</t>
  </si>
  <si>
    <t>1:621</t>
  </si>
  <si>
    <t>1:616</t>
  </si>
  <si>
    <t>1:577</t>
  </si>
  <si>
    <t>1:553</t>
  </si>
  <si>
    <t>1:777</t>
  </si>
  <si>
    <t>1:745</t>
  </si>
  <si>
    <t>1:612</t>
  </si>
  <si>
    <t>金隅悦和园</t>
  </si>
  <si>
    <t>1:657</t>
  </si>
  <si>
    <t>1:685</t>
  </si>
  <si>
    <t>1:613</t>
  </si>
  <si>
    <t>中关村公馆</t>
  </si>
  <si>
    <t>富东嘉园(上东上品)</t>
  </si>
  <si>
    <t>1:688</t>
  </si>
  <si>
    <t>1:652</t>
  </si>
  <si>
    <t>1:636</t>
  </si>
  <si>
    <t>坝鑫家园</t>
  </si>
  <si>
    <t>1:1119</t>
  </si>
  <si>
    <t>1:1235</t>
  </si>
  <si>
    <t>1:1113</t>
  </si>
  <si>
    <t>1:1135</t>
  </si>
  <si>
    <t>1:1154</t>
  </si>
  <si>
    <t>1:1138</t>
  </si>
  <si>
    <t>1:1081</t>
  </si>
  <si>
    <t>1:960</t>
  </si>
  <si>
    <t>1:990</t>
  </si>
  <si>
    <t>1:1082</t>
  </si>
  <si>
    <t>1:1042</t>
  </si>
  <si>
    <t>通坝东路10号院</t>
  </si>
  <si>
    <t>东郡家园</t>
  </si>
  <si>
    <t>1:929</t>
  </si>
  <si>
    <t>1:931</t>
  </si>
  <si>
    <t>1:896</t>
  </si>
  <si>
    <t>1:870</t>
  </si>
  <si>
    <t>1:813</t>
  </si>
  <si>
    <t>1:772</t>
  </si>
  <si>
    <t>1:910</t>
  </si>
  <si>
    <t>1:939</t>
  </si>
  <si>
    <t>乐乎公寓百子湾花园店</t>
  </si>
  <si>
    <t>金驹家园一区(金驹家园D区)</t>
  </si>
  <si>
    <t>恒大华府</t>
  </si>
  <si>
    <t>1:634</t>
  </si>
  <si>
    <t>1:627</t>
  </si>
  <si>
    <t>1:573</t>
  </si>
  <si>
    <t>1:526</t>
  </si>
  <si>
    <t>1:538</t>
  </si>
  <si>
    <t>1:520</t>
  </si>
  <si>
    <t>1:631</t>
  </si>
  <si>
    <t>1:510</t>
  </si>
  <si>
    <t>1:503</t>
  </si>
  <si>
    <t>1:498</t>
  </si>
  <si>
    <t>朝阳新城四区</t>
  </si>
  <si>
    <t>1:666</t>
  </si>
  <si>
    <t>1:617</t>
  </si>
  <si>
    <t>1:679</t>
  </si>
  <si>
    <t>1:857</t>
  </si>
  <si>
    <t>1:836</t>
  </si>
  <si>
    <t>康静里小区</t>
  </si>
  <si>
    <t>1:645</t>
  </si>
  <si>
    <t>1:637</t>
  </si>
  <si>
    <t>1:632</t>
  </si>
  <si>
    <t>1:630</t>
  </si>
  <si>
    <t>1:629</t>
  </si>
  <si>
    <t>1:647</t>
  </si>
  <si>
    <t>金泽家园C区</t>
  </si>
  <si>
    <t>1:950</t>
  </si>
  <si>
    <t>1:854</t>
  </si>
  <si>
    <t>1:911</t>
  </si>
  <si>
    <t>1:903</t>
  </si>
  <si>
    <t>1:849</t>
  </si>
  <si>
    <t>1:943</t>
  </si>
  <si>
    <t>1:909</t>
  </si>
  <si>
    <t>1:970</t>
  </si>
  <si>
    <t>立方庭</t>
  </si>
  <si>
    <t>项目名称（地名办核准名称）</t>
  </si>
  <si>
    <t>项目所在街道</t>
  </si>
  <si>
    <t>项目地址（公安局核准的楼门牌号）</t>
  </si>
  <si>
    <t>评估公司</t>
  </si>
  <si>
    <t>东坝</t>
  </si>
  <si>
    <t>时段</t>
    <phoneticPr fontId="7" type="noConversion"/>
  </si>
  <si>
    <t>2023.6-2024.5</t>
    <phoneticPr fontId="7" type="noConversion"/>
  </si>
  <si>
    <t>北京市朝阳区东坝乡南红松园6号</t>
    <phoneticPr fontId="7" type="noConversion"/>
  </si>
  <si>
    <t>金驹家园F区</t>
    <phoneticPr fontId="7" type="noConversion"/>
  </si>
  <si>
    <t>北京市朝阳区倚秀路</t>
    <phoneticPr fontId="7" type="noConversion"/>
  </si>
  <si>
    <t>华翰福园</t>
    <phoneticPr fontId="7" type="noConversion"/>
  </si>
  <si>
    <t>北京市朝阳区东坝乡东苇路89号</t>
    <phoneticPr fontId="7" type="noConversion"/>
  </si>
  <si>
    <t>红松园小区</t>
    <phoneticPr fontId="7" type="noConversion"/>
  </si>
  <si>
    <t>北京市朝阳区东坝乡红松园小区</t>
    <phoneticPr fontId="7" type="noConversion"/>
  </si>
  <si>
    <t>北京市朝阳区东坝中街红松园北里2号院</t>
    <phoneticPr fontId="7" type="noConversion"/>
  </si>
  <si>
    <t>金泰丽富嘉园(30号院)</t>
    <phoneticPr fontId="7" type="noConversion"/>
  </si>
  <si>
    <t>北京市朝阳区东坝中路30号</t>
    <phoneticPr fontId="7" type="noConversion"/>
  </si>
  <si>
    <t>北京市朝阳区东坝中路甲102号</t>
    <phoneticPr fontId="7" type="noConversion"/>
  </si>
  <si>
    <t>福润四季A区</t>
    <phoneticPr fontId="7" type="noConversion"/>
  </si>
  <si>
    <t>北京市朝阳区和敬路2号院</t>
    <phoneticPr fontId="7" type="noConversion"/>
  </si>
  <si>
    <t>北京市朝阳区康各庄路与管庄路交叉口</t>
    <phoneticPr fontId="7" type="noConversion"/>
  </si>
  <si>
    <t>北京市朝阳区东坝乡富东嘉园</t>
    <phoneticPr fontId="7" type="noConversion"/>
  </si>
  <si>
    <t>金驹家园一区(金驹家园D区)</t>
    <phoneticPr fontId="7" type="noConversion"/>
  </si>
  <si>
    <t>北京市朝阳区东坝乡金驹家园D区</t>
    <phoneticPr fontId="7" type="noConversion"/>
  </si>
  <si>
    <t>金泽家园C区</t>
    <phoneticPr fontId="7" type="noConversion"/>
  </si>
  <si>
    <t>北京市朝阳区康各庄路</t>
    <phoneticPr fontId="7" type="noConversion"/>
  </si>
  <si>
    <t>北京</t>
  </si>
  <si>
    <t>测算区</t>
  </si>
  <si>
    <t>原小区（全部）</t>
  </si>
  <si>
    <t>大项目标准小区（测算）</t>
  </si>
  <si>
    <t>金泽家园A区</t>
  </si>
  <si>
    <t>金泽家园</t>
  </si>
  <si>
    <t>金泽家园B区</t>
  </si>
  <si>
    <t>金驹家园</t>
  </si>
  <si>
    <t>金泰丽富嘉园</t>
  </si>
  <si>
    <t>金泰丽富</t>
  </si>
  <si>
    <t>北京城建福润四季</t>
  </si>
  <si>
    <t>城建福润四季</t>
  </si>
  <si>
    <r>
      <rPr>
        <sz val="12"/>
        <color theme="1"/>
        <rFont val="华文细黑"/>
        <family val="3"/>
        <charset val="134"/>
      </rPr>
      <t>项目名称</t>
    </r>
    <phoneticPr fontId="21" type="noConversion"/>
  </si>
  <si>
    <r>
      <rPr>
        <sz val="12"/>
        <color theme="1"/>
        <rFont val="华文细黑"/>
        <family val="3"/>
        <charset val="134"/>
      </rPr>
      <t>建筑面积</t>
    </r>
    <phoneticPr fontId="21" type="noConversion"/>
  </si>
  <si>
    <r>
      <rPr>
        <sz val="12"/>
        <color theme="1"/>
        <rFont val="华文细黑"/>
        <family val="3"/>
        <charset val="134"/>
      </rPr>
      <t>建成年代</t>
    </r>
    <phoneticPr fontId="21" type="noConversion"/>
  </si>
  <si>
    <r>
      <rPr>
        <sz val="12"/>
        <color theme="1"/>
        <rFont val="华文细黑"/>
        <family val="3"/>
        <charset val="134"/>
      </rPr>
      <t>耐用年限</t>
    </r>
    <phoneticPr fontId="21" type="noConversion"/>
  </si>
  <si>
    <r>
      <rPr>
        <sz val="12"/>
        <color theme="1"/>
        <rFont val="华文细黑"/>
        <family val="3"/>
        <charset val="134"/>
      </rPr>
      <t>收购时间</t>
    </r>
    <phoneticPr fontId="21" type="noConversion"/>
  </si>
  <si>
    <r>
      <rPr>
        <sz val="12"/>
        <color theme="1"/>
        <rFont val="华文细黑"/>
        <family val="3"/>
        <charset val="134"/>
      </rPr>
      <t>折旧年限</t>
    </r>
    <phoneticPr fontId="21" type="noConversion"/>
  </si>
  <si>
    <r>
      <rPr>
        <sz val="12"/>
        <color theme="1"/>
        <rFont val="华文细黑"/>
        <family val="3"/>
        <charset val="134"/>
      </rPr>
      <t>折旧及摊销成本</t>
    </r>
    <phoneticPr fontId="21" type="noConversion"/>
  </si>
  <si>
    <r>
      <rPr>
        <sz val="12"/>
        <color theme="1"/>
        <rFont val="华文细黑"/>
        <family val="3"/>
        <charset val="134"/>
      </rPr>
      <t>物业费单价</t>
    </r>
    <phoneticPr fontId="21" type="noConversion"/>
  </si>
  <si>
    <t>使用年限</t>
    <phoneticPr fontId="7" type="noConversion"/>
  </si>
  <si>
    <t>东泽园</t>
    <phoneticPr fontId="21" type="noConversion"/>
  </si>
  <si>
    <t>楼号</t>
  </si>
  <si>
    <t>单元</t>
  </si>
  <si>
    <t>房号</t>
  </si>
  <si>
    <t>居室</t>
  </si>
  <si>
    <t>套型</t>
  </si>
  <si>
    <t>建筑面积/㎡</t>
  </si>
  <si>
    <t>房源户型编码</t>
  </si>
  <si>
    <t>朝向</t>
  </si>
  <si>
    <t>朝保•东坝•东泽园（公租）</t>
  </si>
  <si>
    <t>2</t>
  </si>
  <si>
    <t>1</t>
  </si>
  <si>
    <t>0101</t>
  </si>
  <si>
    <t>二居</t>
  </si>
  <si>
    <t>大套型</t>
  </si>
  <si>
    <t>K-1</t>
  </si>
  <si>
    <t>东</t>
  </si>
  <si>
    <t>0102</t>
  </si>
  <si>
    <t>B反</t>
  </si>
  <si>
    <t>0103</t>
  </si>
  <si>
    <t>C反</t>
  </si>
  <si>
    <t>南</t>
  </si>
  <si>
    <t>0104</t>
  </si>
  <si>
    <t>D反</t>
  </si>
  <si>
    <t>A</t>
    <phoneticPr fontId="21" type="noConversion"/>
  </si>
  <si>
    <t>0105</t>
  </si>
  <si>
    <t>E反</t>
  </si>
  <si>
    <r>
      <t>A</t>
    </r>
    <r>
      <rPr>
        <sz val="11"/>
        <color theme="1"/>
        <rFont val="等线"/>
        <family val="3"/>
        <charset val="134"/>
        <scheme val="minor"/>
      </rPr>
      <t>-1</t>
    </r>
    <phoneticPr fontId="21" type="noConversion"/>
  </si>
  <si>
    <t>0106</t>
  </si>
  <si>
    <t>F反</t>
  </si>
  <si>
    <t>西南</t>
  </si>
  <si>
    <t>B</t>
    <phoneticPr fontId="21" type="noConversion"/>
  </si>
  <si>
    <t>0201</t>
  </si>
  <si>
    <t>三居</t>
  </si>
  <si>
    <t>K</t>
  </si>
  <si>
    <t>东北</t>
  </si>
  <si>
    <t>B反</t>
    <phoneticPr fontId="21" type="noConversion"/>
  </si>
  <si>
    <t>0202</t>
  </si>
  <si>
    <t>C</t>
    <phoneticPr fontId="21" type="noConversion"/>
  </si>
  <si>
    <t>0203</t>
  </si>
  <si>
    <t>C反</t>
    <phoneticPr fontId="21" type="noConversion"/>
  </si>
  <si>
    <t>0204</t>
  </si>
  <si>
    <t>D</t>
    <phoneticPr fontId="21" type="noConversion"/>
  </si>
  <si>
    <t>0205</t>
  </si>
  <si>
    <t>D反</t>
    <phoneticPr fontId="21" type="noConversion"/>
  </si>
  <si>
    <t>0206</t>
  </si>
  <si>
    <t>E</t>
    <phoneticPr fontId="21" type="noConversion"/>
  </si>
  <si>
    <t>0301</t>
  </si>
  <si>
    <t>E反</t>
    <phoneticPr fontId="21" type="noConversion"/>
  </si>
  <si>
    <t>0302</t>
  </si>
  <si>
    <t>F</t>
    <phoneticPr fontId="21" type="noConversion"/>
  </si>
  <si>
    <t>0303</t>
  </si>
  <si>
    <t>F反</t>
    <phoneticPr fontId="21" type="noConversion"/>
  </si>
  <si>
    <t>0304</t>
  </si>
  <si>
    <t>G</t>
    <phoneticPr fontId="21" type="noConversion"/>
  </si>
  <si>
    <t>0305</t>
  </si>
  <si>
    <t>G反</t>
    <phoneticPr fontId="21" type="noConversion"/>
  </si>
  <si>
    <t>0306</t>
  </si>
  <si>
    <t>H</t>
    <phoneticPr fontId="21" type="noConversion"/>
  </si>
  <si>
    <t>0401</t>
  </si>
  <si>
    <t>H反</t>
    <phoneticPr fontId="21" type="noConversion"/>
  </si>
  <si>
    <t>0402</t>
  </si>
  <si>
    <t>J</t>
    <phoneticPr fontId="21" type="noConversion"/>
  </si>
  <si>
    <t>0403</t>
  </si>
  <si>
    <t>K</t>
    <phoneticPr fontId="21" type="noConversion"/>
  </si>
  <si>
    <t>0404</t>
  </si>
  <si>
    <t>K-1</t>
    <phoneticPr fontId="21" type="noConversion"/>
  </si>
  <si>
    <t>0405</t>
  </si>
  <si>
    <t>0406</t>
  </si>
  <si>
    <t>0501</t>
  </si>
  <si>
    <t>0502</t>
  </si>
  <si>
    <t>0503</t>
  </si>
  <si>
    <t>0504</t>
  </si>
  <si>
    <t>0505</t>
  </si>
  <si>
    <t>0506</t>
  </si>
  <si>
    <t>0601</t>
  </si>
  <si>
    <t>0602</t>
  </si>
  <si>
    <t>0603</t>
  </si>
  <si>
    <t>0604</t>
  </si>
  <si>
    <t>0605</t>
  </si>
  <si>
    <t>0606</t>
  </si>
  <si>
    <t>0701</t>
  </si>
  <si>
    <t>0702</t>
  </si>
  <si>
    <t>0703</t>
  </si>
  <si>
    <t>0704</t>
  </si>
  <si>
    <t>0705</t>
  </si>
  <si>
    <t>0706</t>
  </si>
  <si>
    <t>0801</t>
  </si>
  <si>
    <t>0802</t>
  </si>
  <si>
    <t>0803</t>
  </si>
  <si>
    <t>0804</t>
  </si>
  <si>
    <t>0805</t>
  </si>
  <si>
    <t>0806</t>
  </si>
  <si>
    <t>0901</t>
  </si>
  <si>
    <t>0902</t>
  </si>
  <si>
    <t>0903</t>
  </si>
  <si>
    <t>0904</t>
  </si>
  <si>
    <t>0905</t>
  </si>
  <si>
    <t>0906</t>
  </si>
  <si>
    <t>1001</t>
  </si>
  <si>
    <t>1002</t>
  </si>
  <si>
    <t>1003</t>
  </si>
  <si>
    <t>1004</t>
  </si>
  <si>
    <t>1005</t>
  </si>
  <si>
    <t>1006</t>
  </si>
  <si>
    <t>1101</t>
  </si>
  <si>
    <t>1102</t>
  </si>
  <si>
    <t>1103</t>
  </si>
  <si>
    <t>1104</t>
  </si>
  <si>
    <t>1105</t>
  </si>
  <si>
    <t>1106</t>
  </si>
  <si>
    <t>1201</t>
  </si>
  <si>
    <t>1202</t>
  </si>
  <si>
    <t>1203</t>
  </si>
  <si>
    <t>1204</t>
  </si>
  <si>
    <t>1205</t>
  </si>
  <si>
    <t>1206</t>
  </si>
  <si>
    <t>1301</t>
  </si>
  <si>
    <t>1302</t>
  </si>
  <si>
    <t>1303</t>
  </si>
  <si>
    <t>1304</t>
  </si>
  <si>
    <t>1305</t>
  </si>
  <si>
    <t>1306</t>
  </si>
  <si>
    <t>1401</t>
  </si>
  <si>
    <t>1402</t>
  </si>
  <si>
    <t>1403</t>
  </si>
  <si>
    <t>1404</t>
  </si>
  <si>
    <t>1405</t>
  </si>
  <si>
    <t>1406</t>
  </si>
  <si>
    <t>1501</t>
  </si>
  <si>
    <t>1502</t>
  </si>
  <si>
    <t>1503</t>
  </si>
  <si>
    <t>1504</t>
  </si>
  <si>
    <t>1505</t>
  </si>
  <si>
    <t>1506</t>
  </si>
  <si>
    <t>1601</t>
  </si>
  <si>
    <t>1602</t>
  </si>
  <si>
    <t>1603</t>
  </si>
  <si>
    <t>1604</t>
  </si>
  <si>
    <t>1605</t>
  </si>
  <si>
    <t>1606</t>
  </si>
  <si>
    <t>1701</t>
  </si>
  <si>
    <t>1702</t>
  </si>
  <si>
    <t>1703</t>
  </si>
  <si>
    <t>1704</t>
  </si>
  <si>
    <t>1705</t>
  </si>
  <si>
    <t>1706</t>
  </si>
  <si>
    <t>1801</t>
  </si>
  <si>
    <t>1802</t>
  </si>
  <si>
    <t>1803</t>
  </si>
  <si>
    <t>1804</t>
  </si>
  <si>
    <t>1805</t>
  </si>
  <si>
    <t>1806</t>
  </si>
  <si>
    <t>1901</t>
  </si>
  <si>
    <t>1902</t>
  </si>
  <si>
    <t>1903</t>
  </si>
  <si>
    <t>1904</t>
  </si>
  <si>
    <t>1905</t>
  </si>
  <si>
    <t>1906</t>
  </si>
  <si>
    <t>2001</t>
  </si>
  <si>
    <t>2002</t>
  </si>
  <si>
    <t>2003</t>
  </si>
  <si>
    <t>2004</t>
  </si>
  <si>
    <t>2005</t>
  </si>
  <si>
    <t>2006</t>
  </si>
  <si>
    <t>2101</t>
  </si>
  <si>
    <t>2102</t>
  </si>
  <si>
    <t>2103</t>
  </si>
  <si>
    <t>2104</t>
  </si>
  <si>
    <t>2105</t>
  </si>
  <si>
    <t>2106</t>
  </si>
  <si>
    <t>G反</t>
  </si>
  <si>
    <t>一居</t>
  </si>
  <si>
    <t>中套型</t>
  </si>
  <si>
    <t>H反</t>
  </si>
  <si>
    <t>J</t>
  </si>
  <si>
    <t>H</t>
  </si>
  <si>
    <t>G</t>
  </si>
  <si>
    <t>3</t>
  </si>
  <si>
    <t>F</t>
  </si>
  <si>
    <t>E</t>
  </si>
  <si>
    <t>D</t>
  </si>
  <si>
    <t>C</t>
  </si>
  <si>
    <t>B</t>
  </si>
  <si>
    <t>西</t>
  </si>
  <si>
    <t>A-1</t>
  </si>
  <si>
    <t>A</t>
  </si>
  <si>
    <t>西北</t>
  </si>
  <si>
    <t>收购价</t>
    <phoneticPr fontId="21" type="noConversion"/>
  </si>
  <si>
    <t>物业费总价(万元）</t>
    <phoneticPr fontId="21" type="noConversion"/>
  </si>
  <si>
    <t>收购价（万元）</t>
    <phoneticPr fontId="21" type="noConversion"/>
  </si>
  <si>
    <t>富东嘉园(上东上品)</t>
    <phoneticPr fontId="7" type="noConversion"/>
  </si>
  <si>
    <r>
      <t>高/</t>
    </r>
    <r>
      <rPr>
        <sz val="11"/>
        <color rgb="FF000000"/>
        <rFont val="等线"/>
        <family val="3"/>
        <charset val="134"/>
      </rPr>
      <t>28</t>
    </r>
    <phoneticPr fontId="7" type="noConversion"/>
  </si>
  <si>
    <t>南</t>
    <phoneticPr fontId="7" type="noConversion"/>
  </si>
  <si>
    <t>低 /11</t>
    <phoneticPr fontId="7" type="noConversion"/>
  </si>
  <si>
    <t>中/28</t>
    <phoneticPr fontId="7" type="noConversion"/>
  </si>
  <si>
    <t>中/11</t>
    <phoneticPr fontId="7" type="noConversion"/>
  </si>
  <si>
    <t>东南</t>
    <phoneticPr fontId="7" type="noConversion"/>
  </si>
  <si>
    <t>中/18</t>
    <phoneticPr fontId="7" type="noConversion"/>
  </si>
  <si>
    <t>低/28</t>
    <phoneticPr fontId="7" type="noConversion"/>
  </si>
  <si>
    <t>西</t>
    <phoneticPr fontId="7" type="noConversion"/>
  </si>
  <si>
    <t>高/28</t>
    <phoneticPr fontId="7" type="noConversion"/>
  </si>
  <si>
    <t>东</t>
    <phoneticPr fontId="7" type="noConversion"/>
  </si>
  <si>
    <t>低/11</t>
    <phoneticPr fontId="7" type="noConversion"/>
  </si>
  <si>
    <t>南北</t>
    <phoneticPr fontId="7" type="noConversion"/>
  </si>
  <si>
    <t>红松园</t>
    <phoneticPr fontId="7" type="noConversion"/>
  </si>
  <si>
    <r>
      <t>高/</t>
    </r>
    <r>
      <rPr>
        <sz val="11"/>
        <color rgb="FF000000"/>
        <rFont val="等线"/>
        <family val="3"/>
        <charset val="134"/>
      </rPr>
      <t>6</t>
    </r>
    <phoneticPr fontId="7" type="noConversion"/>
  </si>
  <si>
    <t>中/4</t>
    <phoneticPr fontId="7" type="noConversion"/>
  </si>
  <si>
    <t>高/6</t>
    <phoneticPr fontId="7" type="noConversion"/>
  </si>
  <si>
    <r>
      <t>中/</t>
    </r>
    <r>
      <rPr>
        <sz val="11"/>
        <color rgb="FF000000"/>
        <rFont val="等线"/>
        <family val="3"/>
        <charset val="134"/>
      </rPr>
      <t>6</t>
    </r>
    <phoneticPr fontId="7" type="noConversion"/>
  </si>
  <si>
    <t>中/6</t>
    <phoneticPr fontId="7" type="noConversion"/>
  </si>
  <si>
    <t>东北</t>
    <phoneticPr fontId="7" type="noConversion"/>
  </si>
  <si>
    <t>低/6</t>
    <phoneticPr fontId="7" type="noConversion"/>
  </si>
  <si>
    <t>中/5</t>
    <phoneticPr fontId="7" type="noConversion"/>
  </si>
  <si>
    <r>
      <t>中/</t>
    </r>
    <r>
      <rPr>
        <sz val="11"/>
        <color rgb="FF000000"/>
        <rFont val="等线"/>
        <family val="3"/>
        <charset val="134"/>
      </rPr>
      <t>9</t>
    </r>
    <phoneticPr fontId="7" type="noConversion"/>
  </si>
  <si>
    <t>中/9</t>
    <phoneticPr fontId="7" type="noConversion"/>
  </si>
  <si>
    <r>
      <t>低/</t>
    </r>
    <r>
      <rPr>
        <sz val="11"/>
        <color rgb="FF000000"/>
        <rFont val="等线"/>
        <family val="3"/>
        <charset val="134"/>
      </rPr>
      <t>9</t>
    </r>
    <phoneticPr fontId="7" type="noConversion"/>
  </si>
  <si>
    <t>红松园北里甲1号院</t>
    <phoneticPr fontId="7" type="noConversion"/>
  </si>
  <si>
    <t>高/4</t>
    <phoneticPr fontId="7" type="noConversion"/>
  </si>
  <si>
    <t>红松园3号院</t>
    <phoneticPr fontId="7" type="noConversion"/>
  </si>
  <si>
    <t>低/9</t>
    <phoneticPr fontId="7" type="noConversion"/>
  </si>
  <si>
    <t>北</t>
    <phoneticPr fontId="7" type="noConversion"/>
  </si>
  <si>
    <t>金泰丽富嘉园</t>
    <phoneticPr fontId="7" type="noConversion"/>
  </si>
  <si>
    <r>
      <t>中/</t>
    </r>
    <r>
      <rPr>
        <sz val="11"/>
        <color rgb="FF000000"/>
        <rFont val="等线"/>
        <family val="3"/>
        <charset val="134"/>
      </rPr>
      <t>16</t>
    </r>
    <phoneticPr fontId="7" type="noConversion"/>
  </si>
  <si>
    <t>中/19</t>
    <phoneticPr fontId="7" type="noConversion"/>
  </si>
  <si>
    <t>高/16</t>
    <phoneticPr fontId="7" type="noConversion"/>
  </si>
  <si>
    <t>低/16</t>
    <phoneticPr fontId="7" type="noConversion"/>
  </si>
  <si>
    <t>西南</t>
    <phoneticPr fontId="7" type="noConversion"/>
  </si>
  <si>
    <t>中/13</t>
    <phoneticPr fontId="7" type="noConversion"/>
  </si>
  <si>
    <t>高/15</t>
    <phoneticPr fontId="7" type="noConversion"/>
  </si>
  <si>
    <t>高/18</t>
    <phoneticPr fontId="7" type="noConversion"/>
  </si>
  <si>
    <t>低/19</t>
    <phoneticPr fontId="7" type="noConversion"/>
  </si>
  <si>
    <t>中/16</t>
    <phoneticPr fontId="7" type="noConversion"/>
  </si>
  <si>
    <t>高/13</t>
    <phoneticPr fontId="7" type="noConversion"/>
  </si>
  <si>
    <t>高/19</t>
    <phoneticPr fontId="7" type="noConversion"/>
  </si>
  <si>
    <t>中/15</t>
    <phoneticPr fontId="7" type="noConversion"/>
  </si>
  <si>
    <t>中/17</t>
    <phoneticPr fontId="7" type="noConversion"/>
  </si>
  <si>
    <r>
      <t>高/</t>
    </r>
    <r>
      <rPr>
        <sz val="11"/>
        <color rgb="FF000000"/>
        <rFont val="等线"/>
        <family val="3"/>
        <charset val="134"/>
      </rPr>
      <t>12</t>
    </r>
    <phoneticPr fontId="7" type="noConversion"/>
  </si>
  <si>
    <t>高/9</t>
    <phoneticPr fontId="7" type="noConversion"/>
  </si>
  <si>
    <t>中/12</t>
    <phoneticPr fontId="7" type="noConversion"/>
  </si>
  <si>
    <r>
      <t>低/</t>
    </r>
    <r>
      <rPr>
        <sz val="11"/>
        <color rgb="FF000000"/>
        <rFont val="等线"/>
        <family val="3"/>
        <charset val="134"/>
      </rPr>
      <t>12</t>
    </r>
    <phoneticPr fontId="7" type="noConversion"/>
  </si>
  <si>
    <r>
      <t>中/</t>
    </r>
    <r>
      <rPr>
        <sz val="11"/>
        <color rgb="FF000000"/>
        <rFont val="等线"/>
        <family val="3"/>
        <charset val="134"/>
      </rPr>
      <t>7</t>
    </r>
    <phoneticPr fontId="7" type="noConversion"/>
  </si>
  <si>
    <t>中/14</t>
    <phoneticPr fontId="7" type="noConversion"/>
  </si>
  <si>
    <t>低/18</t>
    <phoneticPr fontId="7" type="noConversion"/>
  </si>
  <si>
    <t>高/12</t>
    <phoneticPr fontId="7" type="noConversion"/>
  </si>
  <si>
    <t>西北</t>
    <phoneticPr fontId="7" type="noConversion"/>
  </si>
  <si>
    <t>中/10</t>
    <phoneticPr fontId="7" type="noConversion"/>
  </si>
  <si>
    <t>低/12</t>
    <phoneticPr fontId="7" type="noConversion"/>
  </si>
  <si>
    <t>2023年三季度</t>
    <phoneticPr fontId="7" type="noConversion"/>
  </si>
  <si>
    <t>2023.6</t>
    <phoneticPr fontId="7" type="noConversion"/>
  </si>
  <si>
    <r>
      <t>2</t>
    </r>
    <r>
      <rPr>
        <sz val="11"/>
        <color rgb="FF000000"/>
        <rFont val="等线"/>
        <family val="3"/>
        <charset val="134"/>
      </rPr>
      <t>023.7</t>
    </r>
    <phoneticPr fontId="7" type="noConversion"/>
  </si>
  <si>
    <r>
      <t>2</t>
    </r>
    <r>
      <rPr>
        <sz val="11"/>
        <color rgb="FF000000"/>
        <rFont val="等线"/>
        <family val="3"/>
        <charset val="134"/>
      </rPr>
      <t>023.8</t>
    </r>
    <phoneticPr fontId="7" type="noConversion"/>
  </si>
  <si>
    <r>
      <t>2</t>
    </r>
    <r>
      <rPr>
        <sz val="11"/>
        <color rgb="FF000000"/>
        <rFont val="等线"/>
        <family val="3"/>
        <charset val="134"/>
      </rPr>
      <t>023.9</t>
    </r>
    <phoneticPr fontId="7" type="noConversion"/>
  </si>
  <si>
    <t>2023.10</t>
    <phoneticPr fontId="7" type="noConversion"/>
  </si>
  <si>
    <r>
      <t>2</t>
    </r>
    <r>
      <rPr>
        <sz val="11"/>
        <color rgb="FF000000"/>
        <rFont val="等线"/>
        <family val="3"/>
        <charset val="134"/>
      </rPr>
      <t>023.11</t>
    </r>
    <phoneticPr fontId="7" type="noConversion"/>
  </si>
  <si>
    <r>
      <t>2</t>
    </r>
    <r>
      <rPr>
        <sz val="11"/>
        <color rgb="FF000000"/>
        <rFont val="等线"/>
        <family val="3"/>
        <charset val="134"/>
      </rPr>
      <t>023.12</t>
    </r>
    <phoneticPr fontId="7" type="noConversion"/>
  </si>
  <si>
    <r>
      <t>2</t>
    </r>
    <r>
      <rPr>
        <sz val="11"/>
        <color rgb="FF000000"/>
        <rFont val="等线"/>
        <family val="3"/>
        <charset val="134"/>
      </rPr>
      <t>024.1</t>
    </r>
    <phoneticPr fontId="7" type="noConversion"/>
  </si>
  <si>
    <r>
      <t>2</t>
    </r>
    <r>
      <rPr>
        <sz val="11"/>
        <color rgb="FF000000"/>
        <rFont val="等线"/>
        <family val="3"/>
        <charset val="134"/>
      </rPr>
      <t>024.2</t>
    </r>
    <phoneticPr fontId="7" type="noConversion"/>
  </si>
  <si>
    <t>2024.3</t>
    <phoneticPr fontId="7" type="noConversion"/>
  </si>
  <si>
    <t>2024.4</t>
    <phoneticPr fontId="7" type="noConversion"/>
  </si>
  <si>
    <t>2024.5</t>
    <phoneticPr fontId="7" type="noConversion"/>
  </si>
  <si>
    <t>2023年四季度</t>
    <phoneticPr fontId="7" type="noConversion"/>
  </si>
  <si>
    <t>2024年一季度</t>
    <phoneticPr fontId="7" type="noConversion"/>
  </si>
  <si>
    <t>2024年二季度</t>
    <phoneticPr fontId="7" type="noConversion"/>
  </si>
  <si>
    <t>估价机构机构监测数据</t>
    <phoneticPr fontId="7" type="noConversion"/>
  </si>
  <si>
    <t>塔楼</t>
    <phoneticPr fontId="7" type="noConversion"/>
  </si>
  <si>
    <t>面积范围</t>
    <phoneticPr fontId="7" type="noConversion"/>
  </si>
  <si>
    <t>56.33-56.55</t>
    <phoneticPr fontId="7" type="noConversion"/>
  </si>
  <si>
    <t>总面积</t>
    <phoneticPr fontId="7" type="noConversion"/>
  </si>
  <si>
    <t>朝向</t>
    <phoneticPr fontId="7" type="noConversion"/>
  </si>
  <si>
    <t>57.98-58.09</t>
    <phoneticPr fontId="7" type="noConversion"/>
  </si>
  <si>
    <t>58.08-58.65</t>
    <phoneticPr fontId="7" type="noConversion"/>
  </si>
  <si>
    <t>58.2-58.38</t>
    <phoneticPr fontId="7" type="noConversion"/>
  </si>
  <si>
    <t>57.89-58.1</t>
    <phoneticPr fontId="7" type="noConversion"/>
  </si>
  <si>
    <t>57.5-57.73</t>
    <phoneticPr fontId="7" type="noConversion"/>
  </si>
  <si>
    <t>57.62-57.69</t>
    <phoneticPr fontId="7" type="noConversion"/>
  </si>
  <si>
    <t>57.8-57.68</t>
    <phoneticPr fontId="7" type="noConversion"/>
  </si>
  <si>
    <t>57.48-57.61</t>
    <phoneticPr fontId="7" type="noConversion"/>
  </si>
  <si>
    <t>58.88-59.04</t>
    <phoneticPr fontId="7" type="noConversion"/>
  </si>
  <si>
    <t>58.72-59.18</t>
    <phoneticPr fontId="7" type="noConversion"/>
  </si>
  <si>
    <t>55.76-57.33</t>
    <phoneticPr fontId="7" type="noConversion"/>
  </si>
  <si>
    <t>57.12-57.32</t>
    <phoneticPr fontId="7" type="noConversion"/>
  </si>
  <si>
    <t>G反</t>
    <phoneticPr fontId="7" type="noConversion"/>
  </si>
  <si>
    <t>46.97-47.43</t>
    <phoneticPr fontId="7" type="noConversion"/>
  </si>
  <si>
    <t>55.33-55.53</t>
    <phoneticPr fontId="7" type="noConversion"/>
  </si>
  <si>
    <t>67.93-68.4</t>
    <phoneticPr fontId="7" type="noConversion"/>
  </si>
  <si>
    <t>J</t>
    <phoneticPr fontId="7" type="noConversion"/>
  </si>
  <si>
    <t>户型</t>
    <phoneticPr fontId="7" type="noConversion"/>
  </si>
  <si>
    <t>二居室</t>
    <phoneticPr fontId="7" type="noConversion"/>
  </si>
  <si>
    <t>47.25-47.63</t>
    <phoneticPr fontId="7" type="noConversion"/>
  </si>
  <si>
    <t>三居室</t>
    <phoneticPr fontId="7" type="noConversion"/>
  </si>
  <si>
    <t>一居室</t>
    <phoneticPr fontId="7" type="noConversion"/>
  </si>
  <si>
    <t>户型名称</t>
    <phoneticPr fontId="7" type="noConversion"/>
  </si>
  <si>
    <t>楼层</t>
    <phoneticPr fontId="7" type="noConversion"/>
  </si>
  <si>
    <t>低楼层</t>
    <phoneticPr fontId="7" type="noConversion"/>
  </si>
  <si>
    <t>中楼层</t>
    <phoneticPr fontId="7" type="noConversion"/>
  </si>
  <si>
    <t>高楼层</t>
    <phoneticPr fontId="7" type="noConversion"/>
  </si>
  <si>
    <t>50-60</t>
    <phoneticPr fontId="7" type="noConversion"/>
  </si>
  <si>
    <t>60-70</t>
    <phoneticPr fontId="7" type="noConversion"/>
  </si>
  <si>
    <t>按保险费率0.01%计算，则保险费用为24013.73×0.01%=2.40万元。</t>
  </si>
  <si>
    <t>指房屋产权人为使自己的房产避免意外损失而向保险公司支付的费用，根据北京市朝阳区保障性住房发展有限公司工作人员介绍，估价对象无保险费事项，本次保险费不计取。</t>
    <phoneticPr fontId="21" type="noConversion"/>
  </si>
  <si>
    <t>2梯6户</t>
    <phoneticPr fontId="7" type="noConversion"/>
  </si>
  <si>
    <t>配备管理人员，出租房屋住户备案较少，居住安全性一般</t>
    <phoneticPr fontId="7" type="noConversion"/>
  </si>
  <si>
    <t>一梯两户</t>
    <phoneticPr fontId="7" type="noConversion"/>
  </si>
  <si>
    <t>一梯三户</t>
    <phoneticPr fontId="7" type="noConversion"/>
  </si>
  <si>
    <t>一梯四户</t>
    <phoneticPr fontId="7" type="noConversion"/>
  </si>
  <si>
    <t>一梯五户</t>
    <phoneticPr fontId="7" type="noConversion"/>
  </si>
  <si>
    <t>东泽园房源表</t>
    <phoneticPr fontId="7" type="noConversion"/>
  </si>
  <si>
    <t>套数占比</t>
    <phoneticPr fontId="7" type="noConversion"/>
  </si>
  <si>
    <t>面积占比</t>
    <phoneticPr fontId="7" type="noConversion"/>
  </si>
  <si>
    <t>一居</t>
    <phoneticPr fontId="7" type="noConversion"/>
  </si>
  <si>
    <t>二居</t>
    <phoneticPr fontId="7" type="noConversion"/>
  </si>
  <si>
    <t>三居</t>
    <phoneticPr fontId="7" type="noConversion"/>
  </si>
  <si>
    <r>
      <t>周边有华纺星海家园、金泽家园、金驹家园、朝新嘉园等居住小区，居住小区规模较大，入住率较高，综合评价居住社区成熟度较好</t>
    </r>
    <r>
      <rPr>
        <sz val="9"/>
        <rFont val="宋体"/>
        <family val="3"/>
        <charset val="134"/>
      </rPr>
      <t>。</t>
    </r>
    <phoneticPr fontId="7" type="noConversion"/>
  </si>
  <si>
    <t>位于东坝地区，周边有万达广场商业设施及社区配套商业，评价商业设施较好。</t>
    <phoneticPr fontId="7" type="noConversion"/>
  </si>
  <si>
    <r>
      <t>周边有金泽家园、金驹家园、红松园小区、金泰丽富嘉园等居住小区，居住小区规模较大，入住率较高，综合评价居住社区成熟度较好</t>
    </r>
    <r>
      <rPr>
        <sz val="9"/>
        <rFont val="宋体"/>
        <family val="3"/>
        <charset val="134"/>
      </rPr>
      <t>。</t>
    </r>
    <phoneticPr fontId="7" type="noConversion"/>
  </si>
  <si>
    <r>
      <t>周边有朝新嘉园、金泰丽富嘉园、泓鑫家园等居住小区，居住小区规模较大，入住率较高，综合评价居住社区成熟度较好</t>
    </r>
    <r>
      <rPr>
        <sz val="9"/>
        <rFont val="宋体"/>
        <family val="3"/>
        <charset val="134"/>
      </rPr>
      <t>。</t>
    </r>
    <phoneticPr fontId="7" type="noConversion"/>
  </si>
  <si>
    <r>
      <t>2023</t>
    </r>
    <r>
      <rPr>
        <sz val="9"/>
        <color rgb="FF000000"/>
        <rFont val="华文细黑"/>
        <family val="3"/>
        <charset val="134"/>
      </rPr>
      <t>年</t>
    </r>
    <r>
      <rPr>
        <sz val="9"/>
        <color rgb="FF000000"/>
        <rFont val="Arial"/>
        <family val="2"/>
      </rPr>
      <t>3</t>
    </r>
    <r>
      <rPr>
        <sz val="9"/>
        <color rgb="FF000000"/>
        <rFont val="华文细黑"/>
        <family val="3"/>
        <charset val="134"/>
      </rPr>
      <t>季度</t>
    </r>
  </si>
  <si>
    <r>
      <t>2023</t>
    </r>
    <r>
      <rPr>
        <sz val="9"/>
        <color rgb="FF000000"/>
        <rFont val="华文细黑"/>
        <family val="3"/>
        <charset val="134"/>
      </rPr>
      <t>年</t>
    </r>
    <r>
      <rPr>
        <sz val="9"/>
        <color rgb="FF000000"/>
        <rFont val="Arial"/>
        <family val="2"/>
      </rPr>
      <t>4</t>
    </r>
    <r>
      <rPr>
        <sz val="9"/>
        <color rgb="FF000000"/>
        <rFont val="华文细黑"/>
        <family val="3"/>
        <charset val="134"/>
      </rPr>
      <t>季度</t>
    </r>
  </si>
  <si>
    <r>
      <t>2024</t>
    </r>
    <r>
      <rPr>
        <sz val="9"/>
        <color rgb="FF000000"/>
        <rFont val="华文细黑"/>
        <family val="3"/>
        <charset val="134"/>
      </rPr>
      <t>年</t>
    </r>
    <r>
      <rPr>
        <sz val="9"/>
        <color rgb="FF000000"/>
        <rFont val="Arial"/>
        <family val="2"/>
      </rPr>
      <t>1</t>
    </r>
    <r>
      <rPr>
        <sz val="9"/>
        <color rgb="FF000000"/>
        <rFont val="华文细黑"/>
        <family val="3"/>
        <charset val="134"/>
      </rPr>
      <t>季度</t>
    </r>
  </si>
  <si>
    <t>平均月租金</t>
  </si>
  <si>
    <t>估价机构监测数据</t>
    <phoneticPr fontId="7" type="noConversion"/>
  </si>
  <si>
    <t>估价机构市场调查</t>
    <phoneticPr fontId="7" type="noConversion"/>
  </si>
  <si>
    <t>行业主管部门（北京市房地产市场管理事务中心）监测数据</t>
    <phoneticPr fontId="7" type="noConversion"/>
  </si>
  <si>
    <r>
      <t>2023</t>
    </r>
    <r>
      <rPr>
        <sz val="9"/>
        <color rgb="FF000000"/>
        <rFont val="华文细黑"/>
        <family val="3"/>
        <charset val="134"/>
      </rPr>
      <t>年</t>
    </r>
    <r>
      <rPr>
        <sz val="9"/>
        <color rgb="FF000000"/>
        <rFont val="Arial"/>
        <family val="2"/>
      </rPr>
      <t>2</t>
    </r>
    <r>
      <rPr>
        <sz val="9"/>
        <color rgb="FF000000"/>
        <rFont val="华文细黑"/>
        <family val="3"/>
        <charset val="134"/>
      </rPr>
      <t>季度</t>
    </r>
    <phoneticPr fontId="7" type="noConversion"/>
  </si>
  <si>
    <r>
      <t>2024</t>
    </r>
    <r>
      <rPr>
        <sz val="9"/>
        <color rgb="FF000000"/>
        <rFont val="华文细黑"/>
        <family val="3"/>
        <charset val="134"/>
      </rPr>
      <t>年</t>
    </r>
    <r>
      <rPr>
        <sz val="9"/>
        <color rgb="FF000000"/>
        <rFont val="Arial"/>
        <family val="2"/>
      </rPr>
      <t>2</t>
    </r>
    <r>
      <rPr>
        <sz val="9"/>
        <color rgb="FF000000"/>
        <rFont val="华文细黑"/>
        <family val="3"/>
        <charset val="134"/>
      </rPr>
      <t>季度</t>
    </r>
    <phoneticPr fontId="7"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</si>
  <si>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1.5×12×20373.25÷10000=36.67</t>
    </r>
    <r>
      <rPr>
        <sz val="10"/>
        <rFont val="宋体"/>
        <family val="3"/>
        <charset val="134"/>
      </rPr>
      <t>万元。</t>
    </r>
    <phoneticPr fontId="21" type="noConversion"/>
  </si>
  <si>
    <t>该项目为公租房，根据北京市朝阳区保障性住房发展有限公司工作人员提供的《物业服务委托合同》[BPHC-2020]，物业费水平为1.95元/平方米/月计算，则年物业费用为1.95×20373.25×12÷10000=47.37元。</t>
    <phoneticPr fontId="21" type="noConversion"/>
  </si>
  <si>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7" type="noConversion"/>
  </si>
  <si>
    <t>根据北京市朝阳区保障性住房发展有限公司工作人员介绍，项目未融贷款，本次利息不计取。</t>
    <phoneticPr fontId="2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</si>
  <si>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241.08</t>
    </r>
    <r>
      <rPr>
        <sz val="10"/>
        <rFont val="宋体"/>
        <family val="2"/>
        <charset val="134"/>
      </rPr>
      <t>×</t>
    </r>
    <r>
      <rPr>
        <sz val="10"/>
        <rFont val="Arial"/>
        <family val="2"/>
      </rPr>
      <t>3%=7.23</t>
    </r>
    <r>
      <rPr>
        <sz val="10"/>
        <rFont val="宋体"/>
        <family val="3"/>
        <charset val="134"/>
      </rPr>
      <t>万元。</t>
    </r>
    <phoneticPr fontId="21" type="noConversion"/>
  </si>
  <si>
    <r>
      <t>根据北京市朝阳区保障性住房发展有限公司提供的《房源表》、《房屋收购协议（东泽园）》</t>
    </r>
    <r>
      <rPr>
        <sz val="10"/>
        <rFont val="Arial"/>
        <family val="2"/>
      </rPr>
      <t>[</t>
    </r>
    <r>
      <rPr>
        <sz val="10"/>
        <rFont val="宋体"/>
        <family val="3"/>
        <charset val="134"/>
      </rPr>
      <t>编号：</t>
    </r>
    <r>
      <rPr>
        <sz val="10"/>
        <rFont val="Arial"/>
        <family val="2"/>
      </rPr>
      <t>2011-SGXY-021]</t>
    </r>
    <r>
      <rPr>
        <sz val="10"/>
        <rFont val="宋体"/>
        <family val="3"/>
        <charset val="134"/>
      </rPr>
      <t>及其补充协议复印件及介绍，该项目总收购价格约为</t>
    </r>
    <r>
      <rPr>
        <sz val="10"/>
        <rFont val="Arial"/>
        <family val="2"/>
      </rPr>
      <t>15037.2675</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年，根据项目剩余经济耐用年限，将购置成本按直线法折算至每年。</t>
    </r>
    <phoneticPr fontId="21" type="noConversion"/>
  </si>
  <si>
    <t>税费</t>
    <phoneticPr fontId="7" type="noConversion"/>
  </si>
  <si>
    <t>不含物业、供暖、税费</t>
    <phoneticPr fontId="7" type="noConversion"/>
  </si>
  <si>
    <r>
      <t>高/</t>
    </r>
    <r>
      <rPr>
        <sz val="11"/>
        <color rgb="FF000000"/>
        <rFont val="等线"/>
        <family val="3"/>
        <charset val="134"/>
      </rPr>
      <t>20</t>
    </r>
    <phoneticPr fontId="7" type="noConversion"/>
  </si>
  <si>
    <t>东西</t>
    <phoneticPr fontId="7" type="noConversion"/>
  </si>
  <si>
    <r>
      <t>中/</t>
    </r>
    <r>
      <rPr>
        <sz val="11"/>
        <color rgb="FF000000"/>
        <rFont val="等线"/>
        <family val="3"/>
        <charset val="134"/>
      </rPr>
      <t>21</t>
    </r>
    <phoneticPr fontId="7" type="noConversion"/>
  </si>
  <si>
    <t>中/21</t>
    <phoneticPr fontId="7" type="noConversion"/>
  </si>
  <si>
    <r>
      <t>中/</t>
    </r>
    <r>
      <rPr>
        <sz val="11"/>
        <color rgb="FF000000"/>
        <rFont val="等线"/>
        <family val="3"/>
        <charset val="134"/>
      </rPr>
      <t>12</t>
    </r>
    <phoneticPr fontId="7" type="noConversion"/>
  </si>
  <si>
    <t>中/20</t>
    <phoneticPr fontId="7" type="noConversion"/>
  </si>
  <si>
    <t>低/20</t>
    <phoneticPr fontId="7" type="noConversion"/>
  </si>
  <si>
    <r>
      <t>高/</t>
    </r>
    <r>
      <rPr>
        <sz val="11"/>
        <color rgb="FF000000"/>
        <rFont val="等线"/>
        <family val="3"/>
        <charset val="134"/>
      </rPr>
      <t>21</t>
    </r>
    <phoneticPr fontId="7" type="noConversion"/>
  </si>
  <si>
    <r>
      <t>低/</t>
    </r>
    <r>
      <rPr>
        <sz val="11"/>
        <color rgb="FF000000"/>
        <rFont val="等线"/>
        <family val="3"/>
        <charset val="134"/>
      </rPr>
      <t>21</t>
    </r>
    <phoneticPr fontId="7" type="noConversion"/>
  </si>
  <si>
    <t>低/21</t>
    <phoneticPr fontId="7" type="noConversion"/>
  </si>
  <si>
    <t>高/21</t>
    <phoneticPr fontId="7" type="noConversion"/>
  </si>
  <si>
    <t>高/20</t>
    <phoneticPr fontId="7" type="noConversion"/>
  </si>
  <si>
    <t>南西</t>
    <phoneticPr fontId="7" type="noConversion"/>
  </si>
  <si>
    <r>
      <t>低/</t>
    </r>
    <r>
      <rPr>
        <sz val="11"/>
        <color rgb="FF000000"/>
        <rFont val="等线"/>
        <family val="3"/>
        <charset val="134"/>
      </rPr>
      <t>18</t>
    </r>
    <phoneticPr fontId="7" type="noConversion"/>
  </si>
  <si>
    <t>共997套，其中一居90套，二居626套，三居281套</t>
  </si>
  <si>
    <t>59-61</t>
    <phoneticPr fontId="7" type="noConversion"/>
  </si>
  <si>
    <t>65-67</t>
    <phoneticPr fontId="7" type="noConversion"/>
  </si>
  <si>
    <t>1梯3户</t>
    <phoneticPr fontId="7" type="noConversion"/>
  </si>
  <si>
    <t>0-50</t>
    <phoneticPr fontId="7" type="noConversion"/>
  </si>
  <si>
    <t>50-70</t>
    <phoneticPr fontId="7" type="noConversion"/>
  </si>
  <si>
    <t>70-90</t>
    <phoneticPr fontId="7" type="noConversion"/>
  </si>
  <si>
    <t>90+</t>
    <phoneticPr fontId="7" type="noConversion"/>
  </si>
  <si>
    <t>朝向较好（南），能保证较长时间的采光，通风较好，较好</t>
    <phoneticPr fontId="7" type="noConversion"/>
  </si>
  <si>
    <t>朝向好（南北），能保证较长时间的采光，通风较好，好</t>
    <phoneticPr fontId="7"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</si>
  <si>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color rgb="FFFF0000"/>
        <rFont val="Arial"/>
        <family val="2"/>
      </rPr>
      <t>56.99</t>
    </r>
    <r>
      <rPr>
        <sz val="10"/>
        <rFont val="宋体"/>
        <family val="2"/>
        <charset val="134"/>
      </rPr>
      <t>×</t>
    </r>
    <r>
      <rPr>
        <sz val="10"/>
        <rFont val="Arial"/>
        <family val="2"/>
      </rPr>
      <t>12</t>
    </r>
    <r>
      <rPr>
        <sz val="10"/>
        <rFont val="宋体"/>
        <family val="2"/>
        <charset val="134"/>
      </rPr>
      <t>×</t>
    </r>
    <r>
      <rPr>
        <sz val="10"/>
        <rFont val="Arial"/>
        <family val="2"/>
      </rPr>
      <t>20373.25</t>
    </r>
    <r>
      <rPr>
        <sz val="10"/>
        <rFont val="宋体"/>
        <family val="3"/>
        <charset val="134"/>
      </rPr>
      <t>×</t>
    </r>
    <r>
      <rPr>
        <sz val="10"/>
        <rFont val="Arial"/>
        <family val="2"/>
      </rPr>
      <t>2%</t>
    </r>
    <r>
      <rPr>
        <sz val="10"/>
        <rFont val="宋体"/>
        <family val="2"/>
        <charset val="134"/>
      </rPr>
      <t>÷</t>
    </r>
    <r>
      <rPr>
        <sz val="10"/>
        <rFont val="Arial"/>
        <family val="2"/>
      </rPr>
      <t>10000=27.87</t>
    </r>
    <r>
      <rPr>
        <sz val="10"/>
        <rFont val="宋体"/>
        <family val="3"/>
        <charset val="134"/>
      </rPr>
      <t>万元。</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</si>
</sst>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0.0%"/>
    <numFmt numFmtId="179" formatCode="#,##0.00_ "/>
  </numFmts>
  <fonts count="45">
    <font>
      <sz val="11"/>
      <color rgb="FF000000"/>
      <name val="等线"/>
      <charset val="134"/>
    </font>
    <font>
      <sz val="14"/>
      <color rgb="FF000000"/>
      <name val="方正小标宋简体"/>
      <charset val="134"/>
    </font>
    <font>
      <b/>
      <sz val="12"/>
      <color rgb="FF000000"/>
      <name val="等线"/>
      <family val="3"/>
      <charset val="134"/>
    </font>
    <font>
      <sz val="12"/>
      <name val="宋体"/>
      <family val="3"/>
      <charset val="134"/>
    </font>
    <font>
      <sz val="11"/>
      <color rgb="FF000000"/>
      <name val="宋体"/>
      <family val="3"/>
      <charset val="134"/>
    </font>
    <font>
      <sz val="12"/>
      <color rgb="FF000000"/>
      <name val="宋体"/>
      <family val="3"/>
      <charset val="134"/>
    </font>
    <font>
      <sz val="11"/>
      <color rgb="FF000000"/>
      <name val="等线"/>
      <family val="3"/>
      <charset val="134"/>
    </font>
    <font>
      <sz val="9"/>
      <name val="等线"/>
      <family val="3"/>
      <charset val="134"/>
    </font>
    <font>
      <sz val="12"/>
      <name val="等线"/>
      <family val="3"/>
      <charset val="134"/>
      <scheme val="minor"/>
    </font>
    <font>
      <sz val="12"/>
      <color theme="1"/>
      <name val="等线"/>
      <family val="3"/>
      <charset val="134"/>
      <scheme val="minor"/>
    </font>
    <font>
      <b/>
      <sz val="11"/>
      <color theme="1"/>
      <name val="等线"/>
      <family val="3"/>
      <charset val="134"/>
      <scheme val="minor"/>
    </font>
    <font>
      <sz val="11"/>
      <color rgb="FFFF0000"/>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1"/>
      <name val="等线"/>
      <family val="3"/>
      <charset val="134"/>
      <scheme val="minor"/>
    </font>
    <font>
      <sz val="11"/>
      <color rgb="FFFF0000"/>
      <name val="等线"/>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b/>
      <sz val="9"/>
      <color rgb="FF000000"/>
      <name val="Arial"/>
      <family val="2"/>
    </font>
    <font>
      <b/>
      <sz val="26"/>
      <color theme="1"/>
      <name val="等线"/>
      <family val="3"/>
      <charset val="134"/>
      <scheme val="minor"/>
    </font>
    <font>
      <b/>
      <sz val="11"/>
      <name val="等线"/>
      <family val="3"/>
      <charset val="134"/>
      <scheme val="minor"/>
    </font>
    <font>
      <sz val="12"/>
      <color theme="1"/>
      <name val="Arial"/>
      <family val="2"/>
    </font>
    <font>
      <sz val="11"/>
      <color rgb="FF00B0F0"/>
      <name val="等线"/>
      <family val="3"/>
      <charset val="134"/>
      <scheme val="minor"/>
    </font>
    <font>
      <sz val="11"/>
      <color rgb="FF00B0F0"/>
      <name val="等线"/>
      <family val="3"/>
      <charset val="134"/>
    </font>
    <font>
      <sz val="12"/>
      <color theme="1"/>
      <name val="宋体"/>
      <family val="3"/>
      <charset val="134"/>
    </font>
    <font>
      <sz val="11"/>
      <name val="等线"/>
      <family val="3"/>
      <charset val="134"/>
    </font>
    <font>
      <b/>
      <sz val="14"/>
      <color theme="1"/>
      <name val="等线"/>
      <family val="3"/>
      <charset val="134"/>
      <scheme val="minor"/>
    </font>
    <font>
      <sz val="9"/>
      <color rgb="FF000000"/>
      <name val="华文细黑"/>
      <family val="3"/>
      <charset val="134"/>
    </font>
    <font>
      <sz val="10"/>
      <name val="Arial"/>
      <family val="3"/>
      <charset val="134"/>
    </font>
    <font>
      <sz val="10"/>
      <name val="宋体"/>
      <family val="2"/>
      <charset val="134"/>
    </font>
    <font>
      <sz val="9"/>
      <color rgb="FF333333"/>
      <name val="Arial"/>
      <family val="2"/>
    </font>
  </fonts>
  <fills count="14">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7"/>
        <bgColor indexed="64"/>
      </patternFill>
    </fill>
    <fill>
      <patternFill patternType="solid">
        <fgColor theme="8" tint="0.79998168889431442"/>
        <bgColor indexed="64"/>
      </patternFill>
    </fill>
    <fill>
      <patternFill patternType="solid">
        <fgColor theme="9" tint="0.5999938962981048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12" fillId="0" borderId="0">
      <alignment vertical="center"/>
    </xf>
    <xf numFmtId="0" fontId="12" fillId="0" borderId="0">
      <alignment vertical="center"/>
    </xf>
    <xf numFmtId="0" fontId="12" fillId="0" borderId="0"/>
    <xf numFmtId="0" fontId="12" fillId="0" borderId="0">
      <alignment vertical="center"/>
    </xf>
    <xf numFmtId="9" fontId="29" fillId="0" borderId="0" applyFont="0" applyFill="0" applyBorder="0" applyAlignment="0" applyProtection="0">
      <alignment vertical="center"/>
    </xf>
  </cellStyleXfs>
  <cellXfs count="189">
    <xf numFmtId="0" fontId="0" fillId="0" borderId="0" xfId="0"/>
    <xf numFmtId="0" fontId="0" fillId="0" borderId="0" xfId="0" applyAlignment="1">
      <alignment wrapText="1"/>
    </xf>
    <xf numFmtId="0" fontId="2" fillId="0" borderId="2" xfId="0"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2" borderId="2" xfId="0" applyFill="1" applyBorder="1" applyAlignment="1">
      <alignment horizontal="center" vertical="center" wrapText="1"/>
    </xf>
    <xf numFmtId="0" fontId="4" fillId="0" borderId="0" xfId="0" applyFont="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0" fillId="0" borderId="0" xfId="0" applyAlignment="1">
      <alignment horizontal="center" vertical="center"/>
    </xf>
    <xf numFmtId="0" fontId="12" fillId="0" borderId="0" xfId="1">
      <alignment vertical="center"/>
    </xf>
    <xf numFmtId="4" fontId="12" fillId="4" borderId="0" xfId="1" applyNumberFormat="1" applyFill="1">
      <alignment vertical="center"/>
    </xf>
    <xf numFmtId="0" fontId="12" fillId="4" borderId="0" xfId="1" applyFill="1">
      <alignment vertical="center"/>
    </xf>
    <xf numFmtId="0" fontId="13" fillId="0" borderId="0" xfId="1" applyFont="1">
      <alignment vertical="center"/>
    </xf>
    <xf numFmtId="0" fontId="15" fillId="0" borderId="7" xfId="2" applyFont="1" applyBorder="1" applyAlignment="1">
      <alignment horizontal="center" vertical="center" wrapText="1"/>
    </xf>
    <xf numFmtId="0" fontId="15" fillId="0" borderId="2" xfId="2" applyFont="1" applyBorder="1" applyAlignment="1">
      <alignment horizontal="center" vertical="center" wrapText="1"/>
    </xf>
    <xf numFmtId="0" fontId="14" fillId="0" borderId="2" xfId="2" applyFont="1" applyBorder="1" applyAlignment="1">
      <alignment horizontal="center" vertical="center" wrapText="1"/>
    </xf>
    <xf numFmtId="0" fontId="12" fillId="0" borderId="0" xfId="1" applyAlignment="1">
      <alignment horizontal="center" vertical="center"/>
    </xf>
    <xf numFmtId="0" fontId="14" fillId="3" borderId="2" xfId="2" applyFont="1" applyFill="1" applyBorder="1" applyAlignment="1">
      <alignment horizontal="center" vertical="center" wrapText="1"/>
    </xf>
    <xf numFmtId="0" fontId="15" fillId="0" borderId="4" xfId="2" applyFont="1" applyBorder="1" applyAlignment="1">
      <alignment horizontal="center" vertical="center" wrapText="1"/>
    </xf>
    <xf numFmtId="0" fontId="14" fillId="0" borderId="2" xfId="2" applyFont="1" applyBorder="1" applyAlignment="1">
      <alignment horizontal="center" vertical="center"/>
    </xf>
    <xf numFmtId="176" fontId="14" fillId="0" borderId="2" xfId="2" applyNumberFormat="1" applyFont="1" applyBorder="1" applyAlignment="1">
      <alignment horizontal="center" vertical="center" wrapText="1"/>
    </xf>
    <xf numFmtId="0" fontId="19" fillId="0" borderId="0" xfId="1" applyFont="1" applyAlignment="1">
      <alignment horizontal="center"/>
    </xf>
    <xf numFmtId="49" fontId="0" fillId="0" borderId="0" xfId="0" applyNumberFormat="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vertical="center"/>
    </xf>
    <xf numFmtId="0" fontId="12" fillId="0" borderId="2" xfId="1" applyBorder="1" applyAlignment="1">
      <alignment horizontal="center" vertical="center"/>
    </xf>
    <xf numFmtId="177" fontId="12" fillId="0" borderId="0" xfId="1" applyNumberFormat="1">
      <alignment vertical="center"/>
    </xf>
    <xf numFmtId="0" fontId="22" fillId="5" borderId="2" xfId="3" applyFont="1" applyFill="1" applyBorder="1" applyAlignment="1">
      <alignment horizontal="center" vertical="center" wrapText="1"/>
    </xf>
    <xf numFmtId="0" fontId="23" fillId="0" borderId="0" xfId="1" applyFont="1">
      <alignment vertical="center"/>
    </xf>
    <xf numFmtId="0" fontId="22" fillId="0" borderId="0" xfId="3" applyFont="1" applyAlignment="1">
      <alignment horizontal="left" vertical="center" wrapText="1"/>
    </xf>
    <xf numFmtId="0" fontId="12" fillId="0" borderId="0" xfId="3"/>
    <xf numFmtId="14" fontId="22" fillId="5" borderId="2" xfId="3" applyNumberFormat="1" applyFont="1" applyFill="1" applyBorder="1" applyAlignment="1">
      <alignment horizontal="center" vertical="center" wrapText="1"/>
    </xf>
    <xf numFmtId="0" fontId="22" fillId="6" borderId="2" xfId="3" applyFont="1" applyFill="1" applyBorder="1" applyAlignment="1" applyProtection="1">
      <alignment horizontal="center" vertical="center" wrapText="1"/>
      <protection locked="0"/>
    </xf>
    <xf numFmtId="0" fontId="12" fillId="5" borderId="2" xfId="3" applyFill="1" applyBorder="1" applyAlignment="1">
      <alignment vertical="center"/>
    </xf>
    <xf numFmtId="0" fontId="22" fillId="5" borderId="3" xfId="3" applyFont="1" applyFill="1" applyBorder="1" applyAlignment="1">
      <alignment horizontal="center" vertical="center" wrapText="1"/>
    </xf>
    <xf numFmtId="0" fontId="12" fillId="4" borderId="2" xfId="3" applyFill="1" applyBorder="1" applyProtection="1">
      <protection locked="0"/>
    </xf>
    <xf numFmtId="0" fontId="12" fillId="5" borderId="2" xfId="3" applyFill="1" applyBorder="1"/>
    <xf numFmtId="0" fontId="12" fillId="0" borderId="2" xfId="3" applyBorder="1" applyProtection="1">
      <protection locked="0"/>
    </xf>
    <xf numFmtId="0" fontId="22" fillId="0" borderId="2" xfId="3" applyFont="1" applyBorder="1" applyAlignment="1" applyProtection="1">
      <alignment horizontal="left" vertical="center" wrapText="1"/>
      <protection locked="0"/>
    </xf>
    <xf numFmtId="0" fontId="0" fillId="4" borderId="2" xfId="0" applyFill="1" applyBorder="1" applyAlignment="1">
      <alignment horizontal="center" vertical="center"/>
    </xf>
    <xf numFmtId="2" fontId="8" fillId="0" borderId="2" xfId="0" applyNumberFormat="1" applyFont="1" applyBorder="1" applyAlignment="1">
      <alignment horizontal="center" vertical="center" wrapText="1"/>
    </xf>
    <xf numFmtId="0" fontId="26" fillId="0" borderId="0" xfId="0" applyFont="1" applyAlignment="1">
      <alignment horizontal="center" vertical="center"/>
    </xf>
    <xf numFmtId="0" fontId="27" fillId="0" borderId="2"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2" xfId="1" applyFont="1" applyBorder="1" applyAlignment="1">
      <alignment vertical="center" wrapText="1"/>
    </xf>
    <xf numFmtId="0" fontId="12" fillId="7" borderId="0" xfId="1" applyFill="1">
      <alignment vertical="center"/>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1" fillId="0" borderId="0" xfId="1" applyFont="1">
      <alignment vertical="center"/>
    </xf>
    <xf numFmtId="0" fontId="31" fillId="0" borderId="2" xfId="1" applyFont="1" applyBorder="1" applyAlignment="1">
      <alignment horizontal="center" vertical="center"/>
    </xf>
    <xf numFmtId="0" fontId="31" fillId="0" borderId="2" xfId="1" applyFont="1" applyBorder="1" applyAlignment="1">
      <alignment horizontal="center" vertical="center" wrapText="1"/>
    </xf>
    <xf numFmtId="2" fontId="12" fillId="0" borderId="0" xfId="1" applyNumberFormat="1">
      <alignment vertical="center"/>
    </xf>
    <xf numFmtId="0" fontId="24" fillId="0" borderId="0" xfId="1" applyFont="1">
      <alignment vertical="center"/>
    </xf>
    <xf numFmtId="0" fontId="31" fillId="0" borderId="2" xfId="1" applyFont="1" applyBorder="1">
      <alignment vertical="center"/>
    </xf>
    <xf numFmtId="177" fontId="28" fillId="0" borderId="2" xfId="1" applyNumberFormat="1" applyFont="1" applyBorder="1" applyAlignment="1">
      <alignment horizontal="center" vertical="center" wrapText="1"/>
    </xf>
    <xf numFmtId="0" fontId="32" fillId="0" borderId="12" xfId="0" applyFont="1" applyBorder="1" applyAlignment="1">
      <alignment horizontal="center" vertical="center" wrapText="1"/>
    </xf>
    <xf numFmtId="178" fontId="0" fillId="0" borderId="0" xfId="5" applyNumberFormat="1" applyFont="1" applyAlignment="1"/>
    <xf numFmtId="9" fontId="0" fillId="0" borderId="0" xfId="0" applyNumberFormat="1"/>
    <xf numFmtId="178" fontId="0" fillId="0" borderId="0" xfId="5" applyNumberFormat="1" applyFont="1" applyAlignment="1">
      <alignment horizontal="center" vertical="center"/>
    </xf>
    <xf numFmtId="9" fontId="0" fillId="0" borderId="0" xfId="0" applyNumberFormat="1" applyAlignment="1">
      <alignment horizontal="center" vertical="center"/>
    </xf>
    <xf numFmtId="0" fontId="20" fillId="0" borderId="2" xfId="1" applyFont="1" applyBorder="1" applyAlignment="1">
      <alignment vertical="center" wrapText="1"/>
    </xf>
    <xf numFmtId="0" fontId="14" fillId="0" borderId="2" xfId="1" applyFont="1" applyBorder="1" applyAlignment="1">
      <alignment vertical="center" wrapText="1"/>
    </xf>
    <xf numFmtId="10" fontId="24" fillId="4" borderId="0" xfId="1" applyNumberFormat="1" applyFont="1" applyFill="1">
      <alignment vertical="center"/>
    </xf>
    <xf numFmtId="0" fontId="24" fillId="4" borderId="0" xfId="1" applyFont="1" applyFill="1" applyAlignment="1">
      <alignment vertical="center" wrapText="1"/>
    </xf>
    <xf numFmtId="14" fontId="0" fillId="0" borderId="0" xfId="0" applyNumberFormat="1"/>
    <xf numFmtId="0" fontId="11" fillId="0" borderId="0" xfId="0" applyFont="1"/>
    <xf numFmtId="0" fontId="0" fillId="8" borderId="0" xfId="0" applyFill="1"/>
    <xf numFmtId="0" fontId="0" fillId="4" borderId="0" xfId="0" applyFill="1"/>
    <xf numFmtId="0" fontId="25" fillId="0" borderId="0" xfId="0" applyFont="1"/>
    <xf numFmtId="0" fontId="34" fillId="0" borderId="2" xfId="0" applyFont="1" applyBorder="1" applyAlignment="1">
      <alignment horizontal="center" vertical="center" wrapText="1"/>
    </xf>
    <xf numFmtId="176" fontId="9" fillId="0" borderId="2" xfId="0" applyNumberFormat="1" applyFont="1" applyBorder="1" applyAlignment="1">
      <alignment horizontal="center" vertical="center"/>
    </xf>
    <xf numFmtId="0" fontId="8" fillId="3" borderId="2" xfId="0" applyFont="1" applyFill="1" applyBorder="1" applyAlignment="1">
      <alignment horizontal="center" vertical="center" wrapText="1"/>
    </xf>
    <xf numFmtId="0" fontId="27" fillId="4" borderId="2" xfId="1" applyFont="1" applyFill="1" applyBorder="1" applyAlignment="1">
      <alignment horizontal="center" vertical="center" wrapText="1"/>
    </xf>
    <xf numFmtId="2" fontId="28" fillId="4" borderId="2" xfId="1" applyNumberFormat="1" applyFont="1" applyFill="1" applyBorder="1" applyAlignment="1">
      <alignment horizontal="center" vertical="center" wrapText="1"/>
    </xf>
    <xf numFmtId="0" fontId="28" fillId="4" borderId="2" xfId="1" applyFont="1" applyFill="1" applyBorder="1" applyAlignment="1">
      <alignment horizontal="center" vertical="center" wrapText="1"/>
    </xf>
    <xf numFmtId="0" fontId="20" fillId="4" borderId="2" xfId="1" applyFont="1" applyFill="1" applyBorder="1" applyAlignment="1">
      <alignment vertical="center" wrapText="1"/>
    </xf>
    <xf numFmtId="0" fontId="35" fillId="0" borderId="2" xfId="1" applyFont="1" applyBorder="1" applyAlignment="1">
      <alignment horizontal="center" vertical="center"/>
    </xf>
    <xf numFmtId="10" fontId="31" fillId="0" borderId="2" xfId="5" applyNumberFormat="1" applyFont="1" applyBorder="1" applyAlignment="1">
      <alignment horizontal="center" vertical="center"/>
    </xf>
    <xf numFmtId="0" fontId="36" fillId="0" borderId="0" xfId="1" applyFont="1">
      <alignment vertical="center"/>
    </xf>
    <xf numFmtId="0" fontId="25" fillId="0" borderId="0" xfId="1" applyFont="1">
      <alignment vertical="center"/>
    </xf>
    <xf numFmtId="0" fontId="37" fillId="4" borderId="0" xfId="0" applyFont="1" applyFill="1"/>
    <xf numFmtId="0" fontId="38" fillId="0" borderId="2" xfId="1" applyFont="1" applyBorder="1" applyAlignment="1">
      <alignment horizontal="center" vertical="center"/>
    </xf>
    <xf numFmtId="0" fontId="6" fillId="0" borderId="0" xfId="0" applyFont="1"/>
    <xf numFmtId="14" fontId="12" fillId="0" borderId="0" xfId="1" applyNumberFormat="1">
      <alignment vertical="center"/>
    </xf>
    <xf numFmtId="0" fontId="0" fillId="0" borderId="0" xfId="0" applyAlignment="1">
      <alignment vertical="center"/>
    </xf>
    <xf numFmtId="0" fontId="39" fillId="0" borderId="2" xfId="0" applyFont="1" applyBorder="1" applyAlignment="1">
      <alignment horizontal="center" vertical="center"/>
    </xf>
    <xf numFmtId="0" fontId="39" fillId="0" borderId="2" xfId="0" applyFont="1" applyBorder="1" applyAlignment="1">
      <alignment horizontal="center" vertical="center" wrapText="1"/>
    </xf>
    <xf numFmtId="0" fontId="39" fillId="0" borderId="0" xfId="0" applyFont="1" applyAlignment="1">
      <alignment horizontal="center" vertical="center"/>
    </xf>
    <xf numFmtId="178" fontId="15" fillId="0" borderId="2" xfId="2" applyNumberFormat="1" applyFont="1" applyBorder="1" applyAlignment="1">
      <alignment horizontal="center" vertical="center" wrapText="1"/>
    </xf>
    <xf numFmtId="0" fontId="16" fillId="0" borderId="2" xfId="2" applyFont="1" applyBorder="1" applyAlignment="1">
      <alignment horizontal="center" vertical="center" wrapText="1"/>
    </xf>
    <xf numFmtId="0" fontId="15" fillId="0" borderId="0" xfId="2" applyFont="1" applyAlignment="1">
      <alignment horizontal="center" vertical="center" wrapText="1"/>
    </xf>
    <xf numFmtId="0" fontId="24" fillId="4" borderId="0" xfId="1" applyFont="1" applyFill="1">
      <alignment vertical="center"/>
    </xf>
    <xf numFmtId="0" fontId="24" fillId="4" borderId="2" xfId="1" applyFont="1" applyFill="1" applyBorder="1" applyAlignment="1">
      <alignment horizontal="center" vertical="center"/>
    </xf>
    <xf numFmtId="0" fontId="12" fillId="4" borderId="2" xfId="1" applyFill="1" applyBorder="1" applyAlignment="1">
      <alignment horizontal="center" vertical="center"/>
    </xf>
    <xf numFmtId="0" fontId="15" fillId="9" borderId="2" xfId="2" applyFont="1" applyFill="1" applyBorder="1" applyAlignment="1">
      <alignment horizontal="center" vertical="center" wrapText="1"/>
    </xf>
    <xf numFmtId="0" fontId="14" fillId="9" borderId="2" xfId="2" applyFont="1" applyFill="1" applyBorder="1" applyAlignment="1">
      <alignment horizontal="center" vertical="center" wrapText="1"/>
    </xf>
    <xf numFmtId="0" fontId="16" fillId="9" borderId="2" xfId="2" applyFont="1" applyFill="1" applyBorder="1" applyAlignment="1">
      <alignment horizontal="center" vertical="center" wrapText="1"/>
    </xf>
    <xf numFmtId="0" fontId="12" fillId="0" borderId="0" xfId="1" applyAlignment="1">
      <alignment vertical="center" wrapText="1"/>
    </xf>
    <xf numFmtId="10" fontId="12" fillId="0" borderId="0" xfId="5" applyNumberFormat="1" applyFont="1">
      <alignment vertical="center"/>
    </xf>
    <xf numFmtId="0" fontId="12" fillId="0" borderId="2" xfId="1" applyBorder="1">
      <alignment vertical="center"/>
    </xf>
    <xf numFmtId="10" fontId="12" fillId="0" borderId="2" xfId="5" applyNumberFormat="1" applyFont="1" applyBorder="1">
      <alignment vertical="center"/>
    </xf>
    <xf numFmtId="0" fontId="41"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42" fillId="0" borderId="2" xfId="1" applyFont="1" applyBorder="1" applyAlignment="1">
      <alignment vertical="center" wrapText="1"/>
    </xf>
    <xf numFmtId="0" fontId="6" fillId="10" borderId="2" xfId="0" applyFont="1" applyFill="1" applyBorder="1" applyAlignment="1">
      <alignment horizontal="center" vertical="center"/>
    </xf>
    <xf numFmtId="0" fontId="6" fillId="10" borderId="0" xfId="0" applyFont="1" applyFill="1" applyAlignment="1">
      <alignment horizontal="center" vertical="center"/>
    </xf>
    <xf numFmtId="0" fontId="39" fillId="10" borderId="0" xfId="0" applyFont="1" applyFill="1" applyAlignment="1">
      <alignment horizontal="center" vertical="center"/>
    </xf>
    <xf numFmtId="0" fontId="11" fillId="0" borderId="0" xfId="0" applyFont="1" applyAlignment="1">
      <alignment horizontal="center" vertical="center"/>
    </xf>
    <xf numFmtId="0" fontId="0" fillId="7" borderId="2" xfId="0" applyFill="1" applyBorder="1"/>
    <xf numFmtId="0" fontId="6" fillId="7" borderId="2" xfId="0" applyFont="1" applyFill="1" applyBorder="1"/>
    <xf numFmtId="14" fontId="0" fillId="7" borderId="2" xfId="0" applyNumberFormat="1" applyFill="1" applyBorder="1"/>
    <xf numFmtId="0" fontId="39" fillId="11" borderId="2" xfId="0" applyFont="1" applyFill="1" applyBorder="1" applyAlignment="1">
      <alignment horizontal="center" vertical="center"/>
    </xf>
    <xf numFmtId="0" fontId="39" fillId="11" borderId="2" xfId="0" applyFont="1" applyFill="1" applyBorder="1" applyAlignment="1">
      <alignment horizontal="center" vertical="center" wrapText="1"/>
    </xf>
    <xf numFmtId="0" fontId="39" fillId="11" borderId="0" xfId="0" applyFont="1" applyFill="1" applyAlignment="1">
      <alignment horizontal="center" vertical="center"/>
    </xf>
    <xf numFmtId="0" fontId="44" fillId="0" borderId="0" xfId="0" applyFont="1"/>
    <xf numFmtId="0" fontId="31" fillId="0" borderId="2" xfId="1" applyFont="1" applyBorder="1" applyAlignment="1">
      <alignment horizontal="center" vertical="center"/>
    </xf>
    <xf numFmtId="0" fontId="14" fillId="0" borderId="2" xfId="2" applyFont="1" applyBorder="1" applyAlignment="1">
      <alignment horizontal="center" vertical="center" wrapText="1"/>
    </xf>
    <xf numFmtId="0" fontId="19" fillId="0" borderId="0" xfId="1" applyFont="1" applyAlignment="1">
      <alignment horizontal="center"/>
    </xf>
    <xf numFmtId="0" fontId="14" fillId="0" borderId="6" xfId="2" applyFont="1" applyBorder="1" applyAlignment="1">
      <alignment horizontal="center" vertical="center" wrapText="1"/>
    </xf>
    <xf numFmtId="0" fontId="14" fillId="0" borderId="10" xfId="2" applyFont="1" applyBorder="1" applyAlignment="1">
      <alignment horizontal="center" vertical="center" wrapText="1"/>
    </xf>
    <xf numFmtId="0" fontId="20" fillId="0" borderId="6" xfId="2" applyFont="1" applyBorder="1" applyAlignment="1">
      <alignment horizontal="center" vertical="center" wrapText="1"/>
    </xf>
    <xf numFmtId="177" fontId="14" fillId="0" borderId="6" xfId="2" applyNumberFormat="1" applyFont="1" applyBorder="1" applyAlignment="1">
      <alignment horizontal="center" vertical="center" wrapText="1"/>
    </xf>
    <xf numFmtId="177" fontId="14" fillId="0" borderId="10" xfId="2" applyNumberFormat="1" applyFont="1" applyBorder="1" applyAlignment="1">
      <alignment horizontal="center" vertical="center" wrapText="1"/>
    </xf>
    <xf numFmtId="0" fontId="15" fillId="0" borderId="6" xfId="2" applyFont="1" applyBorder="1" applyAlignment="1">
      <alignment horizontal="center" vertical="center" wrapText="1"/>
    </xf>
    <xf numFmtId="0" fontId="14" fillId="0" borderId="2" xfId="2" applyFont="1" applyBorder="1" applyAlignment="1">
      <alignment vertical="center" wrapText="1"/>
    </xf>
    <xf numFmtId="177" fontId="14" fillId="0" borderId="2" xfId="2" applyNumberFormat="1" applyFont="1" applyBorder="1" applyAlignment="1">
      <alignment horizontal="center" vertical="center" wrapText="1"/>
    </xf>
    <xf numFmtId="0" fontId="14" fillId="0" borderId="0" xfId="2" applyFont="1" applyAlignment="1">
      <alignment horizontal="left"/>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9" xfId="1" applyFont="1" applyBorder="1" applyAlignment="1">
      <alignment horizontal="center" vertical="center"/>
    </xf>
    <xf numFmtId="0" fontId="13" fillId="0" borderId="8" xfId="1" applyFont="1" applyBorder="1" applyAlignment="1">
      <alignment horizontal="center" vertical="center"/>
    </xf>
    <xf numFmtId="4" fontId="14" fillId="0" borderId="2" xfId="2" applyNumberFormat="1"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6" fillId="4" borderId="2" xfId="0" applyFont="1" applyFill="1" applyBorder="1" applyAlignment="1">
      <alignment horizontal="center" vertical="center"/>
    </xf>
    <xf numFmtId="0" fontId="0" fillId="4" borderId="2" xfId="0" applyFill="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3"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6" fillId="7" borderId="2" xfId="0" applyFont="1" applyFill="1" applyBorder="1" applyAlignment="1">
      <alignment horizontal="center"/>
    </xf>
    <xf numFmtId="0" fontId="0" fillId="7" borderId="2" xfId="0" applyFill="1" applyBorder="1" applyAlignment="1">
      <alignment horizontal="center"/>
    </xf>
    <xf numFmtId="0" fontId="0" fillId="0" borderId="0" xfId="0"/>
    <xf numFmtId="14" fontId="0" fillId="0" borderId="0" xfId="0" applyNumberFormat="1"/>
    <xf numFmtId="0" fontId="33" fillId="0" borderId="0" xfId="0" applyFont="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40" fillId="0" borderId="2" xfId="1" applyFont="1" applyBorder="1" applyAlignment="1">
      <alignment horizontal="center" vertical="center"/>
    </xf>
    <xf numFmtId="0" fontId="11" fillId="7" borderId="0" xfId="0" applyFont="1" applyFill="1" applyAlignment="1">
      <alignment vertical="center"/>
    </xf>
    <xf numFmtId="0" fontId="24" fillId="12" borderId="0" xfId="1" applyFont="1" applyFill="1">
      <alignment vertical="center"/>
    </xf>
    <xf numFmtId="0" fontId="16" fillId="13" borderId="2" xfId="2" applyFont="1" applyFill="1" applyBorder="1" applyAlignment="1">
      <alignment horizontal="center" vertical="center" wrapText="1"/>
    </xf>
    <xf numFmtId="0" fontId="14" fillId="13" borderId="2" xfId="2" applyFont="1" applyFill="1" applyBorder="1" applyAlignment="1">
      <alignment horizontal="center" vertical="center" wrapText="1"/>
    </xf>
    <xf numFmtId="0" fontId="15" fillId="13" borderId="2"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14" fillId="0" borderId="2" xfId="2" applyFont="1" applyFill="1" applyBorder="1" applyAlignment="1">
      <alignment horizontal="center" vertical="center" wrapText="1"/>
    </xf>
    <xf numFmtId="0" fontId="24" fillId="7" borderId="0" xfId="1" applyFont="1" applyFill="1">
      <alignment vertical="center"/>
    </xf>
    <xf numFmtId="0" fontId="0" fillId="7" borderId="2" xfId="0" applyFill="1" applyBorder="1" applyAlignment="1">
      <alignment horizontal="center" vertical="center"/>
    </xf>
    <xf numFmtId="179" fontId="12" fillId="0" borderId="0" xfId="1" applyNumberFormat="1">
      <alignment vertical="center"/>
    </xf>
  </cellXfs>
  <cellStyles count="6">
    <cellStyle name="百分比" xfId="5" builtinId="5"/>
    <cellStyle name="常规" xfId="0" builtinId="0"/>
    <cellStyle name="常规 2" xfId="1" xr:uid="{00000000-0005-0000-0000-000002000000}"/>
    <cellStyle name="常规 3" xfId="2" xr:uid="{00000000-0005-0000-0000-000003000000}"/>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华纺星海家园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案例汇总!$D$87</c:f>
              <c:strCache>
                <c:ptCount val="1"/>
              </c:strCache>
            </c:strRef>
          </c:tx>
          <c:spPr>
            <a:ln w="28575" cap="rnd">
              <a:solidFill>
                <a:schemeClr val="accent1"/>
              </a:solidFill>
              <a:round/>
            </a:ln>
            <a:effectLst/>
          </c:spPr>
          <c:marker>
            <c:symbol val="none"/>
          </c:marker>
          <c:cat>
            <c:strRef>
              <c:f>案例汇总!$C$88:$C$92</c:f>
              <c:strCache>
                <c:ptCount val="5"/>
                <c:pt idx="0">
                  <c:v>2023年2季度</c:v>
                </c:pt>
                <c:pt idx="1">
                  <c:v>2023年3季度</c:v>
                </c:pt>
                <c:pt idx="2">
                  <c:v>2023年4季度</c:v>
                </c:pt>
                <c:pt idx="3">
                  <c:v>2024年1季度</c:v>
                </c:pt>
                <c:pt idx="4">
                  <c:v>2024年2季度</c:v>
                </c:pt>
              </c:strCache>
            </c:strRef>
          </c:cat>
          <c:val>
            <c:numRef>
              <c:f>案例汇总!$D$88:$D$92</c:f>
              <c:numCache>
                <c:formatCode>General</c:formatCode>
                <c:ptCount val="5"/>
              </c:numCache>
            </c:numRef>
          </c:val>
          <c:smooth val="0"/>
          <c:extLst>
            <c:ext xmlns:c16="http://schemas.microsoft.com/office/drawing/2014/chart" uri="{C3380CC4-5D6E-409C-BE32-E72D297353CC}">
              <c16:uniqueId val="{00000000-DD0C-4991-9A18-C4F21EC5FDC0}"/>
            </c:ext>
          </c:extLst>
        </c:ser>
        <c:ser>
          <c:idx val="1"/>
          <c:order val="1"/>
          <c:tx>
            <c:strRef>
              <c:f>案例汇总!$E$87</c:f>
              <c:strCache>
                <c:ptCount val="1"/>
                <c:pt idx="0">
                  <c:v>估价机构监测数据</c:v>
                </c:pt>
              </c:strCache>
            </c:strRef>
          </c:tx>
          <c:spPr>
            <a:ln w="28575" cap="rnd">
              <a:solidFill>
                <a:schemeClr val="accent2"/>
              </a:solidFill>
              <a:round/>
            </a:ln>
            <a:effectLst/>
          </c:spPr>
          <c:marker>
            <c:symbol val="none"/>
          </c:marker>
          <c:cat>
            <c:strRef>
              <c:f>案例汇总!$C$88:$C$92</c:f>
              <c:strCache>
                <c:ptCount val="5"/>
                <c:pt idx="0">
                  <c:v>2023年2季度</c:v>
                </c:pt>
                <c:pt idx="1">
                  <c:v>2023年3季度</c:v>
                </c:pt>
                <c:pt idx="2">
                  <c:v>2023年4季度</c:v>
                </c:pt>
                <c:pt idx="3">
                  <c:v>2024年1季度</c:v>
                </c:pt>
                <c:pt idx="4">
                  <c:v>2024年2季度</c:v>
                </c:pt>
              </c:strCache>
            </c:strRef>
          </c:cat>
          <c:val>
            <c:numRef>
              <c:f>案例汇总!$E$88:$E$92</c:f>
              <c:numCache>
                <c:formatCode>General</c:formatCode>
                <c:ptCount val="5"/>
                <c:pt idx="0">
                  <c:v>73.55</c:v>
                </c:pt>
                <c:pt idx="1">
                  <c:v>74.53</c:v>
                </c:pt>
                <c:pt idx="2">
                  <c:v>75.36</c:v>
                </c:pt>
                <c:pt idx="3">
                  <c:v>72.25</c:v>
                </c:pt>
                <c:pt idx="4">
                  <c:v>66.89</c:v>
                </c:pt>
              </c:numCache>
            </c:numRef>
          </c:val>
          <c:smooth val="0"/>
          <c:extLst>
            <c:ext xmlns:c16="http://schemas.microsoft.com/office/drawing/2014/chart" uri="{C3380CC4-5D6E-409C-BE32-E72D297353CC}">
              <c16:uniqueId val="{00000001-DD0C-4991-9A18-C4F21EC5FDC0}"/>
            </c:ext>
          </c:extLst>
        </c:ser>
        <c:ser>
          <c:idx val="2"/>
          <c:order val="2"/>
          <c:tx>
            <c:strRef>
              <c:f>案例汇总!$F$87</c:f>
              <c:strCache>
                <c:ptCount val="1"/>
                <c:pt idx="0">
                  <c:v>估价机构市场调查</c:v>
                </c:pt>
              </c:strCache>
            </c:strRef>
          </c:tx>
          <c:spPr>
            <a:ln w="28575" cap="rnd">
              <a:solidFill>
                <a:schemeClr val="accent3"/>
              </a:solidFill>
              <a:round/>
            </a:ln>
            <a:effectLst/>
          </c:spPr>
          <c:marker>
            <c:symbol val="none"/>
          </c:marker>
          <c:cat>
            <c:strRef>
              <c:f>案例汇总!$C$88:$C$92</c:f>
              <c:strCache>
                <c:ptCount val="5"/>
                <c:pt idx="0">
                  <c:v>2023年2季度</c:v>
                </c:pt>
                <c:pt idx="1">
                  <c:v>2023年3季度</c:v>
                </c:pt>
                <c:pt idx="2">
                  <c:v>2023年4季度</c:v>
                </c:pt>
                <c:pt idx="3">
                  <c:v>2024年1季度</c:v>
                </c:pt>
                <c:pt idx="4">
                  <c:v>2024年2季度</c:v>
                </c:pt>
              </c:strCache>
            </c:strRef>
          </c:cat>
          <c:val>
            <c:numRef>
              <c:f>案例汇总!$F$88:$F$92</c:f>
              <c:numCache>
                <c:formatCode>General</c:formatCode>
                <c:ptCount val="5"/>
                <c:pt idx="0">
                  <c:v>73.16</c:v>
                </c:pt>
                <c:pt idx="1">
                  <c:v>81.99</c:v>
                </c:pt>
                <c:pt idx="2">
                  <c:v>68.069999999999993</c:v>
                </c:pt>
                <c:pt idx="3">
                  <c:v>69.709999999999994</c:v>
                </c:pt>
                <c:pt idx="4">
                  <c:v>61.24</c:v>
                </c:pt>
              </c:numCache>
            </c:numRef>
          </c:val>
          <c:smooth val="0"/>
          <c:extLst>
            <c:ext xmlns:c16="http://schemas.microsoft.com/office/drawing/2014/chart" uri="{C3380CC4-5D6E-409C-BE32-E72D297353CC}">
              <c16:uniqueId val="{00000002-DD0C-4991-9A18-C4F21EC5FDC0}"/>
            </c:ext>
          </c:extLst>
        </c:ser>
        <c:ser>
          <c:idx val="3"/>
          <c:order val="3"/>
          <c:tx>
            <c:strRef>
              <c:f>案例汇总!$G$87</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案例汇总!$C$88:$C$92</c:f>
              <c:strCache>
                <c:ptCount val="5"/>
                <c:pt idx="0">
                  <c:v>2023年2季度</c:v>
                </c:pt>
                <c:pt idx="1">
                  <c:v>2023年3季度</c:v>
                </c:pt>
                <c:pt idx="2">
                  <c:v>2023年4季度</c:v>
                </c:pt>
                <c:pt idx="3">
                  <c:v>2024年1季度</c:v>
                </c:pt>
                <c:pt idx="4">
                  <c:v>2024年2季度</c:v>
                </c:pt>
              </c:strCache>
            </c:strRef>
          </c:cat>
          <c:val>
            <c:numRef>
              <c:f>案例汇总!$G$88:$G$92</c:f>
              <c:numCache>
                <c:formatCode>General</c:formatCode>
                <c:ptCount val="5"/>
                <c:pt idx="0">
                  <c:v>62.16</c:v>
                </c:pt>
                <c:pt idx="1">
                  <c:v>76.88</c:v>
                </c:pt>
                <c:pt idx="2">
                  <c:v>75.09</c:v>
                </c:pt>
                <c:pt idx="3">
                  <c:v>71.510000000000005</c:v>
                </c:pt>
                <c:pt idx="4">
                  <c:v>60.23</c:v>
                </c:pt>
              </c:numCache>
            </c:numRef>
          </c:val>
          <c:smooth val="0"/>
          <c:extLst>
            <c:ext xmlns:c16="http://schemas.microsoft.com/office/drawing/2014/chart" uri="{C3380CC4-5D6E-409C-BE32-E72D297353CC}">
              <c16:uniqueId val="{00000003-DD0C-4991-9A18-C4F21EC5FDC0}"/>
            </c:ext>
          </c:extLst>
        </c:ser>
        <c:dLbls>
          <c:showLegendKey val="0"/>
          <c:showVal val="0"/>
          <c:showCatName val="0"/>
          <c:showSerName val="0"/>
          <c:showPercent val="0"/>
          <c:showBubbleSize val="0"/>
        </c:dLbls>
        <c:smooth val="0"/>
        <c:axId val="1079430240"/>
        <c:axId val="1079427840"/>
      </c:lineChart>
      <c:catAx>
        <c:axId val="107943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27840"/>
        <c:crosses val="autoZero"/>
        <c:auto val="1"/>
        <c:lblAlgn val="ctr"/>
        <c:lblOffset val="100"/>
        <c:noMultiLvlLbl val="0"/>
      </c:catAx>
      <c:valAx>
        <c:axId val="1079427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3024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金泰丽富嘉园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案例汇总!$E$98</c:f>
              <c:strCache>
                <c:ptCount val="1"/>
                <c:pt idx="0">
                  <c:v>估价机构监测数据</c:v>
                </c:pt>
              </c:strCache>
            </c:strRef>
          </c:tx>
          <c:spPr>
            <a:ln w="28575" cap="rnd">
              <a:solidFill>
                <a:schemeClr val="accent2"/>
              </a:solidFill>
              <a:round/>
            </a:ln>
            <a:effectLst/>
          </c:spPr>
          <c:marker>
            <c:symbol val="none"/>
          </c:marker>
          <c:cat>
            <c:strRef>
              <c:f>案例汇总!$C$99:$C$103</c:f>
              <c:strCache>
                <c:ptCount val="5"/>
                <c:pt idx="0">
                  <c:v>2023年2季度</c:v>
                </c:pt>
                <c:pt idx="1">
                  <c:v>2023年3季度</c:v>
                </c:pt>
                <c:pt idx="2">
                  <c:v>2023年4季度</c:v>
                </c:pt>
                <c:pt idx="3">
                  <c:v>2024年1季度</c:v>
                </c:pt>
                <c:pt idx="4">
                  <c:v>2024年2季度</c:v>
                </c:pt>
              </c:strCache>
            </c:strRef>
          </c:cat>
          <c:val>
            <c:numRef>
              <c:f>案例汇总!$E$99:$E$103</c:f>
              <c:numCache>
                <c:formatCode>General</c:formatCode>
                <c:ptCount val="5"/>
                <c:pt idx="0">
                  <c:v>66.819999999999993</c:v>
                </c:pt>
                <c:pt idx="1">
                  <c:v>74.040000000000006</c:v>
                </c:pt>
                <c:pt idx="2">
                  <c:v>84.98</c:v>
                </c:pt>
                <c:pt idx="3">
                  <c:v>73.27</c:v>
                </c:pt>
                <c:pt idx="4">
                  <c:v>72.95</c:v>
                </c:pt>
              </c:numCache>
            </c:numRef>
          </c:val>
          <c:smooth val="0"/>
          <c:extLst>
            <c:ext xmlns:c16="http://schemas.microsoft.com/office/drawing/2014/chart" uri="{C3380CC4-5D6E-409C-BE32-E72D297353CC}">
              <c16:uniqueId val="{00000001-E873-46B5-8625-D979043EDEE5}"/>
            </c:ext>
          </c:extLst>
        </c:ser>
        <c:ser>
          <c:idx val="2"/>
          <c:order val="2"/>
          <c:tx>
            <c:strRef>
              <c:f>案例汇总!$F$98</c:f>
              <c:strCache>
                <c:ptCount val="1"/>
                <c:pt idx="0">
                  <c:v>估价机构市场调查</c:v>
                </c:pt>
              </c:strCache>
            </c:strRef>
          </c:tx>
          <c:spPr>
            <a:ln w="28575" cap="rnd">
              <a:solidFill>
                <a:schemeClr val="accent3"/>
              </a:solidFill>
              <a:round/>
            </a:ln>
            <a:effectLst/>
          </c:spPr>
          <c:marker>
            <c:symbol val="none"/>
          </c:marker>
          <c:cat>
            <c:strRef>
              <c:f>案例汇总!$C$99:$C$103</c:f>
              <c:strCache>
                <c:ptCount val="5"/>
                <c:pt idx="0">
                  <c:v>2023年2季度</c:v>
                </c:pt>
                <c:pt idx="1">
                  <c:v>2023年3季度</c:v>
                </c:pt>
                <c:pt idx="2">
                  <c:v>2023年4季度</c:v>
                </c:pt>
                <c:pt idx="3">
                  <c:v>2024年1季度</c:v>
                </c:pt>
                <c:pt idx="4">
                  <c:v>2024年2季度</c:v>
                </c:pt>
              </c:strCache>
            </c:strRef>
          </c:cat>
          <c:val>
            <c:numRef>
              <c:f>案例汇总!$F$99:$F$103</c:f>
              <c:numCache>
                <c:formatCode>General</c:formatCode>
                <c:ptCount val="5"/>
                <c:pt idx="0">
                  <c:v>70.41</c:v>
                </c:pt>
                <c:pt idx="1">
                  <c:v>66.95</c:v>
                </c:pt>
                <c:pt idx="2">
                  <c:v>62.38</c:v>
                </c:pt>
                <c:pt idx="3">
                  <c:v>60.81</c:v>
                </c:pt>
                <c:pt idx="4">
                  <c:v>58.18</c:v>
                </c:pt>
              </c:numCache>
            </c:numRef>
          </c:val>
          <c:smooth val="0"/>
          <c:extLst>
            <c:ext xmlns:c16="http://schemas.microsoft.com/office/drawing/2014/chart" uri="{C3380CC4-5D6E-409C-BE32-E72D297353CC}">
              <c16:uniqueId val="{00000002-E873-46B5-8625-D979043EDEE5}"/>
            </c:ext>
          </c:extLst>
        </c:ser>
        <c:ser>
          <c:idx val="3"/>
          <c:order val="3"/>
          <c:tx>
            <c:strRef>
              <c:f>案例汇总!$G$98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案例汇总!$C$99:$C$103</c:f>
              <c:strCache>
                <c:ptCount val="5"/>
                <c:pt idx="0">
                  <c:v>2023年2季度</c:v>
                </c:pt>
                <c:pt idx="1">
                  <c:v>2023年3季度</c:v>
                </c:pt>
                <c:pt idx="2">
                  <c:v>2023年4季度</c:v>
                </c:pt>
                <c:pt idx="3">
                  <c:v>2024年1季度</c:v>
                </c:pt>
                <c:pt idx="4">
                  <c:v>2024年2季度</c:v>
                </c:pt>
              </c:strCache>
            </c:strRef>
          </c:cat>
          <c:val>
            <c:numRef>
              <c:f>案例汇总!$G$99:$G$103</c:f>
              <c:numCache>
                <c:formatCode>General</c:formatCode>
                <c:ptCount val="5"/>
                <c:pt idx="0">
                  <c:v>100.87</c:v>
                </c:pt>
                <c:pt idx="1">
                  <c:v>67.12</c:v>
                </c:pt>
                <c:pt idx="2">
                  <c:v>70.2</c:v>
                </c:pt>
                <c:pt idx="3">
                  <c:v>69.78</c:v>
                </c:pt>
                <c:pt idx="4">
                  <c:v>68.400000000000006</c:v>
                </c:pt>
              </c:numCache>
            </c:numRef>
          </c:val>
          <c:smooth val="0"/>
          <c:extLst>
            <c:ext xmlns:c16="http://schemas.microsoft.com/office/drawing/2014/chart" uri="{C3380CC4-5D6E-409C-BE32-E72D297353CC}">
              <c16:uniqueId val="{00000003-E873-46B5-8625-D979043EDEE5}"/>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案例汇总!$D$98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案例汇总!$C$99:$C$103</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案例汇总!$D$99:$D$103</c15:sqref>
                        </c15:formulaRef>
                      </c:ext>
                    </c:extLst>
                    <c:numCache>
                      <c:formatCode>General</c:formatCode>
                      <c:ptCount val="5"/>
                    </c:numCache>
                  </c:numRef>
                </c:val>
                <c:smooth val="0"/>
                <c:extLst>
                  <c:ext xmlns:c16="http://schemas.microsoft.com/office/drawing/2014/chart" uri="{C3380CC4-5D6E-409C-BE32-E72D297353CC}">
                    <c16:uniqueId val="{00000000-E873-46B5-8625-D979043EDEE5}"/>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富东嘉园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2023年2季度</c:v>
                </c:pt>
                <c:pt idx="1">
                  <c:v>2023年3季度</c:v>
                </c:pt>
                <c:pt idx="2">
                  <c:v>2023年4季度</c:v>
                </c:pt>
                <c:pt idx="3">
                  <c:v>2024年1季度</c:v>
                </c:pt>
                <c:pt idx="4">
                  <c:v>2024年2季度</c:v>
                </c:pt>
              </c:strCache>
            </c:strRef>
          </c:cat>
          <c:val>
            <c:numRef>
              <c:f>案例汇总!$E$109:$E$113</c:f>
              <c:numCache>
                <c:formatCode>General</c:formatCode>
                <c:ptCount val="5"/>
                <c:pt idx="0">
                  <c:v>63.62</c:v>
                </c:pt>
                <c:pt idx="1">
                  <c:v>65.58</c:v>
                </c:pt>
                <c:pt idx="2">
                  <c:v>74.53</c:v>
                </c:pt>
                <c:pt idx="3">
                  <c:v>73.14</c:v>
                </c:pt>
                <c:pt idx="4">
                  <c:v>70.19</c:v>
                </c:pt>
              </c:numCache>
            </c:numRef>
          </c:val>
          <c:smooth val="0"/>
          <c:extLst>
            <c:ext xmlns:c16="http://schemas.microsoft.com/office/drawing/2014/chart" uri="{C3380CC4-5D6E-409C-BE32-E72D297353CC}">
              <c16:uniqueId val="{00000001-240D-45C0-954A-49B0ADF4C5E0}"/>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2023年2季度</c:v>
                </c:pt>
                <c:pt idx="1">
                  <c:v>2023年3季度</c:v>
                </c:pt>
                <c:pt idx="2">
                  <c:v>2023年4季度</c:v>
                </c:pt>
                <c:pt idx="3">
                  <c:v>2024年1季度</c:v>
                </c:pt>
                <c:pt idx="4">
                  <c:v>2024年2季度</c:v>
                </c:pt>
              </c:strCache>
            </c:strRef>
          </c:cat>
          <c:val>
            <c:numRef>
              <c:f>案例汇总!$F$109:$F$113</c:f>
              <c:numCache>
                <c:formatCode>General</c:formatCode>
                <c:ptCount val="5"/>
                <c:pt idx="0">
                  <c:v>72.02</c:v>
                </c:pt>
                <c:pt idx="1">
                  <c:v>59.72</c:v>
                </c:pt>
                <c:pt idx="2">
                  <c:v>70.47</c:v>
                </c:pt>
                <c:pt idx="3">
                  <c:v>54.75</c:v>
                </c:pt>
                <c:pt idx="4">
                  <c:v>58.29</c:v>
                </c:pt>
              </c:numCache>
            </c:numRef>
          </c:val>
          <c:smooth val="0"/>
          <c:extLst>
            <c:ext xmlns:c16="http://schemas.microsoft.com/office/drawing/2014/chart" uri="{C3380CC4-5D6E-409C-BE32-E72D297353CC}">
              <c16:uniqueId val="{00000002-240D-45C0-954A-49B0ADF4C5E0}"/>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2023年2季度</c:v>
                </c:pt>
                <c:pt idx="1">
                  <c:v>2023年3季度</c:v>
                </c:pt>
                <c:pt idx="2">
                  <c:v>2023年4季度</c:v>
                </c:pt>
                <c:pt idx="3">
                  <c:v>2024年1季度</c:v>
                </c:pt>
                <c:pt idx="4">
                  <c:v>2024年2季度</c:v>
                </c:pt>
              </c:strCache>
            </c:strRef>
          </c:cat>
          <c:val>
            <c:numRef>
              <c:f>案例汇总!$G$109:$G$113</c:f>
              <c:numCache>
                <c:formatCode>General</c:formatCode>
                <c:ptCount val="5"/>
                <c:pt idx="0">
                  <c:v>50.66</c:v>
                </c:pt>
                <c:pt idx="1">
                  <c:v>69.39</c:v>
                </c:pt>
                <c:pt idx="2">
                  <c:v>65.17</c:v>
                </c:pt>
                <c:pt idx="3">
                  <c:v>65.28</c:v>
                </c:pt>
                <c:pt idx="4">
                  <c:v>61.38</c:v>
                </c:pt>
              </c:numCache>
            </c:numRef>
          </c:val>
          <c:smooth val="0"/>
          <c:extLst>
            <c:ext xmlns:c16="http://schemas.microsoft.com/office/drawing/2014/chart" uri="{C3380CC4-5D6E-409C-BE32-E72D297353CC}">
              <c16:uniqueId val="{00000003-240D-45C0-954A-49B0ADF4C5E0}"/>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0-240D-45C0-954A-49B0ADF4C5E0}"/>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案例汇总!$Q$93</c:f>
              <c:strCache>
                <c:ptCount val="1"/>
                <c:pt idx="0">
                  <c:v>估价机构监测数据</c:v>
                </c:pt>
              </c:strCache>
            </c:strRef>
          </c:tx>
          <c:spPr>
            <a:ln w="28575" cap="rnd">
              <a:solidFill>
                <a:schemeClr val="accent2"/>
              </a:solidFill>
              <a:round/>
            </a:ln>
            <a:effectLst/>
          </c:spPr>
          <c:marker>
            <c:symbol val="none"/>
          </c:marker>
          <c:cat>
            <c:strRef>
              <c:f>案例汇总!$O$94:$O$98</c:f>
              <c:strCache>
                <c:ptCount val="5"/>
                <c:pt idx="0">
                  <c:v>2023年2季度</c:v>
                </c:pt>
                <c:pt idx="1">
                  <c:v>2023年3季度</c:v>
                </c:pt>
                <c:pt idx="2">
                  <c:v>2023年4季度</c:v>
                </c:pt>
                <c:pt idx="3">
                  <c:v>2024年1季度</c:v>
                </c:pt>
                <c:pt idx="4">
                  <c:v>2024年2季度</c:v>
                </c:pt>
              </c:strCache>
            </c:strRef>
          </c:cat>
          <c:val>
            <c:numRef>
              <c:f>案例汇总!$Q$94:$Q$98</c:f>
              <c:numCache>
                <c:formatCode>General</c:formatCode>
                <c:ptCount val="5"/>
                <c:pt idx="0">
                  <c:v>67.95</c:v>
                </c:pt>
                <c:pt idx="1">
                  <c:v>69.849999999999994</c:v>
                </c:pt>
                <c:pt idx="2">
                  <c:v>71.72</c:v>
                </c:pt>
                <c:pt idx="3">
                  <c:v>68.33</c:v>
                </c:pt>
                <c:pt idx="4">
                  <c:v>65.28</c:v>
                </c:pt>
              </c:numCache>
            </c:numRef>
          </c:val>
          <c:smooth val="0"/>
          <c:extLst>
            <c:ext xmlns:c16="http://schemas.microsoft.com/office/drawing/2014/chart" uri="{C3380CC4-5D6E-409C-BE32-E72D297353CC}">
              <c16:uniqueId val="{00000001-694B-43B8-8C93-7AE5529F5C93}"/>
            </c:ext>
          </c:extLst>
        </c:ser>
        <c:ser>
          <c:idx val="2"/>
          <c:order val="2"/>
          <c:tx>
            <c:strRef>
              <c:f>案例汇总!$R$93</c:f>
              <c:strCache>
                <c:ptCount val="1"/>
                <c:pt idx="0">
                  <c:v>估价机构市场调查</c:v>
                </c:pt>
              </c:strCache>
            </c:strRef>
          </c:tx>
          <c:spPr>
            <a:ln w="28575" cap="rnd">
              <a:solidFill>
                <a:schemeClr val="accent3"/>
              </a:solidFill>
              <a:round/>
            </a:ln>
            <a:effectLst/>
          </c:spPr>
          <c:marker>
            <c:symbol val="none"/>
          </c:marker>
          <c:cat>
            <c:strRef>
              <c:f>案例汇总!$O$94:$O$98</c:f>
              <c:strCache>
                <c:ptCount val="5"/>
                <c:pt idx="0">
                  <c:v>2023年2季度</c:v>
                </c:pt>
                <c:pt idx="1">
                  <c:v>2023年3季度</c:v>
                </c:pt>
                <c:pt idx="2">
                  <c:v>2023年4季度</c:v>
                </c:pt>
                <c:pt idx="3">
                  <c:v>2024年1季度</c:v>
                </c:pt>
                <c:pt idx="4">
                  <c:v>2024年2季度</c:v>
                </c:pt>
              </c:strCache>
            </c:strRef>
          </c:cat>
          <c:val>
            <c:numRef>
              <c:f>案例汇总!$R$94:$R$98</c:f>
              <c:numCache>
                <c:formatCode>General</c:formatCode>
                <c:ptCount val="5"/>
                <c:pt idx="0">
                  <c:v>66.64</c:v>
                </c:pt>
                <c:pt idx="1">
                  <c:v>70.53</c:v>
                </c:pt>
                <c:pt idx="2">
                  <c:v>69.72</c:v>
                </c:pt>
                <c:pt idx="3">
                  <c:v>68.94</c:v>
                </c:pt>
                <c:pt idx="4">
                  <c:v>71.930000000000007</c:v>
                </c:pt>
              </c:numCache>
            </c:numRef>
          </c:val>
          <c:smooth val="0"/>
          <c:extLst>
            <c:ext xmlns:c16="http://schemas.microsoft.com/office/drawing/2014/chart" uri="{C3380CC4-5D6E-409C-BE32-E72D297353CC}">
              <c16:uniqueId val="{00000002-694B-43B8-8C93-7AE5529F5C93}"/>
            </c:ext>
          </c:extLst>
        </c:ser>
        <c:ser>
          <c:idx val="3"/>
          <c:order val="3"/>
          <c:tx>
            <c:strRef>
              <c:f>案例汇总!$S$93</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案例汇总!$O$94:$O$98</c:f>
              <c:strCache>
                <c:ptCount val="5"/>
                <c:pt idx="0">
                  <c:v>2023年2季度</c:v>
                </c:pt>
                <c:pt idx="1">
                  <c:v>2023年3季度</c:v>
                </c:pt>
                <c:pt idx="2">
                  <c:v>2023年4季度</c:v>
                </c:pt>
                <c:pt idx="3">
                  <c:v>2024年1季度</c:v>
                </c:pt>
                <c:pt idx="4">
                  <c:v>2024年2季度</c:v>
                </c:pt>
              </c:strCache>
            </c:strRef>
          </c:cat>
          <c:val>
            <c:numRef>
              <c:f>案例汇总!$S$94:$S$98</c:f>
              <c:numCache>
                <c:formatCode>General</c:formatCode>
                <c:ptCount val="5"/>
                <c:pt idx="0">
                  <c:v>72.12</c:v>
                </c:pt>
                <c:pt idx="1">
                  <c:v>72.72</c:v>
                </c:pt>
                <c:pt idx="2">
                  <c:v>68.040000000000006</c:v>
                </c:pt>
                <c:pt idx="3">
                  <c:v>61.63</c:v>
                </c:pt>
                <c:pt idx="4">
                  <c:v>58.33</c:v>
                </c:pt>
              </c:numCache>
            </c:numRef>
          </c:val>
          <c:smooth val="0"/>
          <c:extLst>
            <c:ext xmlns:c16="http://schemas.microsoft.com/office/drawing/2014/chart" uri="{C3380CC4-5D6E-409C-BE32-E72D297353CC}">
              <c16:uniqueId val="{00000003-694B-43B8-8C93-7AE5529F5C93}"/>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案例汇总!$P$93</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案例汇总!$O$94:$O$98</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案例汇总!$P$94:$P$98</c15:sqref>
                        </c15:formulaRef>
                      </c:ext>
                    </c:extLst>
                    <c:numCache>
                      <c:formatCode>General</c:formatCode>
                      <c:ptCount val="5"/>
                    </c:numCache>
                  </c:numRef>
                </c:val>
                <c:smooth val="0"/>
                <c:extLst>
                  <c:ext xmlns:c16="http://schemas.microsoft.com/office/drawing/2014/chart" uri="{C3380CC4-5D6E-409C-BE32-E72D297353CC}">
                    <c16:uniqueId val="{00000000-694B-43B8-8C93-7AE5529F5C93}"/>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image" Target="../media/image3.png"/><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114300</xdr:rowOff>
    </xdr:from>
    <xdr:to>
      <xdr:col>5</xdr:col>
      <xdr:colOff>533399</xdr:colOff>
      <xdr:row>82</xdr:row>
      <xdr:rowOff>58903</xdr:rowOff>
    </xdr:to>
    <xdr:pic>
      <xdr:nvPicPr>
        <xdr:cNvPr id="2" name="图片 1">
          <a:extLst>
            <a:ext uri="{FF2B5EF4-FFF2-40B4-BE49-F238E27FC236}">
              <a16:creationId xmlns:a16="http://schemas.microsoft.com/office/drawing/2014/main" id="{82E240D0-3B33-8602-9BF6-EF9C02BED63F}"/>
            </a:ext>
          </a:extLst>
        </xdr:cNvPr>
        <xdr:cNvPicPr>
          <a:picLocks noChangeAspect="1"/>
        </xdr:cNvPicPr>
      </xdr:nvPicPr>
      <xdr:blipFill>
        <a:blip xmlns:r="http://schemas.openxmlformats.org/officeDocument/2006/relationships" r:embed="rId1"/>
        <a:stretch>
          <a:fillRect/>
        </a:stretch>
      </xdr:blipFill>
      <xdr:spPr>
        <a:xfrm>
          <a:off x="0" y="9886950"/>
          <a:ext cx="5210174" cy="3021178"/>
        </a:xfrm>
        <a:prstGeom prst="rect">
          <a:avLst/>
        </a:prstGeom>
      </xdr:spPr>
    </xdr:pic>
    <xdr:clientData/>
  </xdr:twoCellAnchor>
  <xdr:twoCellAnchor editAs="oneCell">
    <xdr:from>
      <xdr:col>5</xdr:col>
      <xdr:colOff>514349</xdr:colOff>
      <xdr:row>65</xdr:row>
      <xdr:rowOff>135968</xdr:rowOff>
    </xdr:from>
    <xdr:to>
      <xdr:col>11</xdr:col>
      <xdr:colOff>741944</xdr:colOff>
      <xdr:row>82</xdr:row>
      <xdr:rowOff>47036</xdr:rowOff>
    </xdr:to>
    <xdr:pic>
      <xdr:nvPicPr>
        <xdr:cNvPr id="3" name="图片 2">
          <a:extLst>
            <a:ext uri="{FF2B5EF4-FFF2-40B4-BE49-F238E27FC236}">
              <a16:creationId xmlns:a16="http://schemas.microsoft.com/office/drawing/2014/main" id="{70FFDFF6-515F-B944-5000-CE5C66315366}"/>
            </a:ext>
          </a:extLst>
        </xdr:cNvPr>
        <xdr:cNvPicPr>
          <a:picLocks noChangeAspect="1"/>
        </xdr:cNvPicPr>
      </xdr:nvPicPr>
      <xdr:blipFill>
        <a:blip xmlns:r="http://schemas.openxmlformats.org/officeDocument/2006/relationships" r:embed="rId2"/>
        <a:stretch>
          <a:fillRect/>
        </a:stretch>
      </xdr:blipFill>
      <xdr:spPr>
        <a:xfrm>
          <a:off x="5191124" y="9908618"/>
          <a:ext cx="5104395" cy="2987643"/>
        </a:xfrm>
        <a:prstGeom prst="rect">
          <a:avLst/>
        </a:prstGeom>
      </xdr:spPr>
    </xdr:pic>
    <xdr:clientData/>
  </xdr:twoCellAnchor>
  <xdr:twoCellAnchor editAs="oneCell">
    <xdr:from>
      <xdr:col>11</xdr:col>
      <xdr:colOff>371475</xdr:colOff>
      <xdr:row>65</xdr:row>
      <xdr:rowOff>9569</xdr:rowOff>
    </xdr:from>
    <xdr:to>
      <xdr:col>17</xdr:col>
      <xdr:colOff>151398</xdr:colOff>
      <xdr:row>82</xdr:row>
      <xdr:rowOff>151823</xdr:rowOff>
    </xdr:to>
    <xdr:pic>
      <xdr:nvPicPr>
        <xdr:cNvPr id="4" name="图片 3">
          <a:extLst>
            <a:ext uri="{FF2B5EF4-FFF2-40B4-BE49-F238E27FC236}">
              <a16:creationId xmlns:a16="http://schemas.microsoft.com/office/drawing/2014/main" id="{F370B12B-01EB-531D-3028-89840CE918E6}"/>
            </a:ext>
          </a:extLst>
        </xdr:cNvPr>
        <xdr:cNvPicPr>
          <a:picLocks noChangeAspect="1"/>
        </xdr:cNvPicPr>
      </xdr:nvPicPr>
      <xdr:blipFill>
        <a:blip xmlns:r="http://schemas.openxmlformats.org/officeDocument/2006/relationships" r:embed="rId3"/>
        <a:stretch>
          <a:fillRect/>
        </a:stretch>
      </xdr:blipFill>
      <xdr:spPr>
        <a:xfrm>
          <a:off x="9925050" y="9782219"/>
          <a:ext cx="5599698" cy="3218829"/>
        </a:xfrm>
        <a:prstGeom prst="rect">
          <a:avLst/>
        </a:prstGeom>
      </xdr:spPr>
    </xdr:pic>
    <xdr:clientData/>
  </xdr:twoCellAnchor>
  <xdr:twoCellAnchor>
    <xdr:from>
      <xdr:col>8</xdr:col>
      <xdr:colOff>482600</xdr:colOff>
      <xdr:row>85</xdr:row>
      <xdr:rowOff>82550</xdr:rowOff>
    </xdr:from>
    <xdr:to>
      <xdr:col>13</xdr:col>
      <xdr:colOff>422275</xdr:colOff>
      <xdr:row>97</xdr:row>
      <xdr:rowOff>146050</xdr:rowOff>
    </xdr:to>
    <xdr:graphicFrame macro="">
      <xdr:nvGraphicFramePr>
        <xdr:cNvPr id="5" name="图表 4">
          <a:extLst>
            <a:ext uri="{FF2B5EF4-FFF2-40B4-BE49-F238E27FC236}">
              <a16:creationId xmlns:a16="http://schemas.microsoft.com/office/drawing/2014/main" id="{A8AE9022-EE35-6CCC-C648-B1A2F210B3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390525</xdr:colOff>
      <xdr:row>96</xdr:row>
      <xdr:rowOff>177799</xdr:rowOff>
    </xdr:from>
    <xdr:to>
      <xdr:col>13</xdr:col>
      <xdr:colOff>419100</xdr:colOff>
      <xdr:row>106</xdr:row>
      <xdr:rowOff>168275</xdr:rowOff>
    </xdr:to>
    <xdr:graphicFrame macro="">
      <xdr:nvGraphicFramePr>
        <xdr:cNvPr id="7" name="图表 6">
          <a:extLst>
            <a:ext uri="{FF2B5EF4-FFF2-40B4-BE49-F238E27FC236}">
              <a16:creationId xmlns:a16="http://schemas.microsoft.com/office/drawing/2014/main" id="{75A7CA6D-8ECC-498D-2A24-0545BD415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876300</xdr:colOff>
      <xdr:row>107</xdr:row>
      <xdr:rowOff>517524</xdr:rowOff>
    </xdr:from>
    <xdr:to>
      <xdr:col>14</xdr:col>
      <xdr:colOff>225425</xdr:colOff>
      <xdr:row>120</xdr:row>
      <xdr:rowOff>12700</xdr:rowOff>
    </xdr:to>
    <xdr:graphicFrame macro="">
      <xdr:nvGraphicFramePr>
        <xdr:cNvPr id="8" name="图表 7">
          <a:extLst>
            <a:ext uri="{FF2B5EF4-FFF2-40B4-BE49-F238E27FC236}">
              <a16:creationId xmlns:a16="http://schemas.microsoft.com/office/drawing/2014/main" id="{58BA71E8-E35D-590A-D7A7-E1A1A1DDA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18</xdr:col>
      <xdr:colOff>428625</xdr:colOff>
      <xdr:row>57</xdr:row>
      <xdr:rowOff>66675</xdr:rowOff>
    </xdr:from>
    <xdr:to>
      <xdr:col>22</xdr:col>
      <xdr:colOff>618614</xdr:colOff>
      <xdr:row>86</xdr:row>
      <xdr:rowOff>551687</xdr:rowOff>
    </xdr:to>
    <xdr:pic>
      <xdr:nvPicPr>
        <xdr:cNvPr id="6" name="图片 5">
          <a:extLst>
            <a:ext uri="{FF2B5EF4-FFF2-40B4-BE49-F238E27FC236}">
              <a16:creationId xmlns:a16="http://schemas.microsoft.com/office/drawing/2014/main" id="{DCCF187A-0CFD-2CB5-5BEF-4BD9C8C8DE6D}"/>
            </a:ext>
          </a:extLst>
        </xdr:cNvPr>
        <xdr:cNvPicPr>
          <a:picLocks noChangeAspect="1"/>
        </xdr:cNvPicPr>
      </xdr:nvPicPr>
      <xdr:blipFill>
        <a:blip xmlns:r="http://schemas.openxmlformats.org/officeDocument/2006/relationships" r:embed="rId7"/>
        <a:stretch>
          <a:fillRect/>
        </a:stretch>
      </xdr:blipFill>
      <xdr:spPr>
        <a:xfrm>
          <a:off x="16478250" y="8029575"/>
          <a:ext cx="4085714" cy="6104762"/>
        </a:xfrm>
        <a:prstGeom prst="rect">
          <a:avLst/>
        </a:prstGeom>
      </xdr:spPr>
    </xdr:pic>
    <xdr:clientData/>
  </xdr:twoCellAnchor>
  <xdr:twoCellAnchor>
    <xdr:from>
      <xdr:col>16</xdr:col>
      <xdr:colOff>147636</xdr:colOff>
      <xdr:row>98</xdr:row>
      <xdr:rowOff>323849</xdr:rowOff>
    </xdr:from>
    <xdr:to>
      <xdr:col>22</xdr:col>
      <xdr:colOff>561974</xdr:colOff>
      <xdr:row>111</xdr:row>
      <xdr:rowOff>38099</xdr:rowOff>
    </xdr:to>
    <xdr:graphicFrame macro="">
      <xdr:nvGraphicFramePr>
        <xdr:cNvPr id="10" name="图表 9">
          <a:extLst>
            <a:ext uri="{FF2B5EF4-FFF2-40B4-BE49-F238E27FC236}">
              <a16:creationId xmlns:a16="http://schemas.microsoft.com/office/drawing/2014/main" id="{8405C5FB-5AF4-9035-1227-99F9E4D78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476250</xdr:colOff>
      <xdr:row>0</xdr:row>
      <xdr:rowOff>75973</xdr:rowOff>
    </xdr:from>
    <xdr:to>
      <xdr:col>16</xdr:col>
      <xdr:colOff>265400</xdr:colOff>
      <xdr:row>21</xdr:row>
      <xdr:rowOff>180309</xdr:rowOff>
    </xdr:to>
    <xdr:pic>
      <xdr:nvPicPr>
        <xdr:cNvPr id="2" name="图片 1">
          <a:extLst>
            <a:ext uri="{FF2B5EF4-FFF2-40B4-BE49-F238E27FC236}">
              <a16:creationId xmlns:a16="http://schemas.microsoft.com/office/drawing/2014/main" id="{4363AB4F-E03F-3694-657D-E2D1137E3966}"/>
            </a:ext>
          </a:extLst>
        </xdr:cNvPr>
        <xdr:cNvPicPr>
          <a:picLocks noChangeAspect="1"/>
        </xdr:cNvPicPr>
      </xdr:nvPicPr>
      <xdr:blipFill>
        <a:blip xmlns:r="http://schemas.openxmlformats.org/officeDocument/2006/relationships" r:embed="rId1"/>
        <a:stretch>
          <a:fillRect/>
        </a:stretch>
      </xdr:blipFill>
      <xdr:spPr>
        <a:xfrm>
          <a:off x="3219450" y="75973"/>
          <a:ext cx="8018750" cy="4104836"/>
        </a:xfrm>
        <a:prstGeom prst="rect">
          <a:avLst/>
        </a:prstGeom>
      </xdr:spPr>
    </xdr:pic>
    <xdr:clientData/>
  </xdr:twoCellAnchor>
  <xdr:twoCellAnchor editAs="oneCell">
    <xdr:from>
      <xdr:col>4</xdr:col>
      <xdr:colOff>523875</xdr:colOff>
      <xdr:row>21</xdr:row>
      <xdr:rowOff>152400</xdr:rowOff>
    </xdr:from>
    <xdr:to>
      <xdr:col>14</xdr:col>
      <xdr:colOff>103970</xdr:colOff>
      <xdr:row>52</xdr:row>
      <xdr:rowOff>56437</xdr:rowOff>
    </xdr:to>
    <xdr:pic>
      <xdr:nvPicPr>
        <xdr:cNvPr id="3" name="图片 2">
          <a:extLst>
            <a:ext uri="{FF2B5EF4-FFF2-40B4-BE49-F238E27FC236}">
              <a16:creationId xmlns:a16="http://schemas.microsoft.com/office/drawing/2014/main" id="{AEFA9E39-9917-E4C7-BFA6-4DDAC728E3F1}"/>
            </a:ext>
          </a:extLst>
        </xdr:cNvPr>
        <xdr:cNvPicPr>
          <a:picLocks noChangeAspect="1"/>
        </xdr:cNvPicPr>
      </xdr:nvPicPr>
      <xdr:blipFill>
        <a:blip xmlns:r="http://schemas.openxmlformats.org/officeDocument/2006/relationships" r:embed="rId2"/>
        <a:stretch>
          <a:fillRect/>
        </a:stretch>
      </xdr:blipFill>
      <xdr:spPr>
        <a:xfrm>
          <a:off x="3267075" y="4152900"/>
          <a:ext cx="6438095" cy="57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zoomScaleSheetLayoutView="100" workbookViewId="0">
      <selection activeCell="F6" sqref="F6"/>
    </sheetView>
  </sheetViews>
  <sheetFormatPr defaultColWidth="14.625" defaultRowHeight="14.25"/>
  <cols>
    <col min="1" max="1" width="24.375" style="22" customWidth="1"/>
    <col min="2" max="16384" width="14.625" style="22"/>
  </cols>
  <sheetData>
    <row r="1" spans="1:9" ht="16.5">
      <c r="A1" s="42" t="s">
        <v>167</v>
      </c>
      <c r="B1" s="43">
        <f>房源表!O24</f>
        <v>20373.249999999996</v>
      </c>
      <c r="C1" s="44"/>
      <c r="D1" s="44"/>
      <c r="E1" s="44"/>
      <c r="F1" s="44"/>
      <c r="G1" s="45"/>
    </row>
    <row r="2" spans="1:9" ht="16.5">
      <c r="A2" s="42" t="s">
        <v>168</v>
      </c>
      <c r="B2" s="42">
        <f>SUM(C14:C23)</f>
        <v>0</v>
      </c>
      <c r="C2" s="44"/>
      <c r="D2" s="44"/>
      <c r="E2" s="44"/>
      <c r="F2" s="44"/>
      <c r="G2" s="45"/>
    </row>
    <row r="3" spans="1:9" ht="33">
      <c r="A3" s="42" t="s">
        <v>169</v>
      </c>
      <c r="B3" s="46" t="s">
        <v>195</v>
      </c>
      <c r="C3" s="44"/>
      <c r="D3" s="44"/>
      <c r="E3" s="44"/>
      <c r="F3" s="44"/>
      <c r="G3" s="45"/>
    </row>
    <row r="4" spans="1:9" ht="33">
      <c r="A4" s="42" t="s">
        <v>170</v>
      </c>
      <c r="B4" s="42" t="s">
        <v>171</v>
      </c>
      <c r="C4" s="42" t="s">
        <v>172</v>
      </c>
      <c r="D4" s="42" t="s">
        <v>173</v>
      </c>
      <c r="E4" s="44"/>
      <c r="F4" s="45"/>
      <c r="G4" s="45"/>
    </row>
    <row r="5" spans="1:9" ht="16.5">
      <c r="A5" s="42" t="s">
        <v>196</v>
      </c>
      <c r="B5" s="42">
        <f>SUM(D14:D23)</f>
        <v>101866.24999999997</v>
      </c>
      <c r="C5" s="42">
        <f>ROUND(B5*10000/$B$1,0)</f>
        <v>50000</v>
      </c>
      <c r="D5" s="42" t="e">
        <f>ROUND(B5*10000/$B$2,0)</f>
        <v>#DIV/0!</v>
      </c>
      <c r="E5" s="44"/>
      <c r="F5" s="45"/>
      <c r="G5" s="45"/>
    </row>
    <row r="6" spans="1:9" ht="16.5">
      <c r="A6" s="42" t="s">
        <v>174</v>
      </c>
      <c r="B6" s="42">
        <f>SUM(D14:D23)</f>
        <v>101866.24999999997</v>
      </c>
      <c r="C6" s="42">
        <f>ROUND(B6*10000/$B$1,0)</f>
        <v>50000</v>
      </c>
      <c r="D6" s="42" t="e">
        <f>#N/A</f>
        <v>#N/A</v>
      </c>
      <c r="E6" s="44"/>
      <c r="F6" s="45"/>
      <c r="G6" s="45"/>
    </row>
    <row r="7" spans="1:9" ht="16.5">
      <c r="A7" s="42" t="s">
        <v>175</v>
      </c>
      <c r="B7" s="42">
        <f>B5</f>
        <v>101866.24999999997</v>
      </c>
      <c r="C7" s="42" t="e">
        <f>#N/A</f>
        <v>#N/A</v>
      </c>
      <c r="D7" s="42" t="e">
        <f>#N/A</f>
        <v>#N/A</v>
      </c>
      <c r="E7" s="44"/>
      <c r="F7" s="45"/>
      <c r="G7" s="45"/>
    </row>
    <row r="8" spans="1:9" ht="16.5">
      <c r="A8" s="42" t="s">
        <v>176</v>
      </c>
      <c r="B8" s="42">
        <f>B5</f>
        <v>101866.24999999997</v>
      </c>
      <c r="C8" s="42" t="e">
        <f>#N/A</f>
        <v>#N/A</v>
      </c>
      <c r="D8" s="42" t="e">
        <f>#N/A</f>
        <v>#N/A</v>
      </c>
      <c r="E8" s="44"/>
      <c r="F8" s="45"/>
      <c r="G8" s="45"/>
    </row>
    <row r="9" spans="1:9" ht="16.5">
      <c r="A9" s="42" t="s">
        <v>177</v>
      </c>
      <c r="B9" s="47">
        <f>B5</f>
        <v>101866.24999999997</v>
      </c>
      <c r="C9" s="44"/>
      <c r="D9" s="44"/>
      <c r="E9" s="44"/>
      <c r="F9" s="45"/>
      <c r="G9" s="45"/>
    </row>
    <row r="10" spans="1:9" ht="16.5">
      <c r="A10" s="42" t="s">
        <v>178</v>
      </c>
      <c r="B10" s="47">
        <f>B5</f>
        <v>101866.24999999997</v>
      </c>
      <c r="C10" s="44"/>
      <c r="D10" s="44"/>
      <c r="E10" s="44"/>
      <c r="F10" s="45"/>
      <c r="G10" s="45"/>
    </row>
    <row r="11" spans="1:9" ht="16.5">
      <c r="A11" s="42" t="s">
        <v>179</v>
      </c>
      <c r="B11" s="47">
        <f>B5</f>
        <v>101866.24999999997</v>
      </c>
      <c r="C11" s="44"/>
      <c r="D11" s="44"/>
      <c r="E11" s="44"/>
      <c r="F11" s="45"/>
      <c r="G11" s="45"/>
    </row>
    <row r="12" spans="1:9" ht="16.5">
      <c r="A12" s="44"/>
      <c r="B12" s="44"/>
      <c r="C12" s="44"/>
      <c r="D12" s="44"/>
      <c r="E12" s="44"/>
      <c r="F12" s="45"/>
      <c r="G12" s="45"/>
    </row>
    <row r="13" spans="1:9" ht="33">
      <c r="A13" s="48" t="s">
        <v>180</v>
      </c>
      <c r="B13" s="49" t="s">
        <v>167</v>
      </c>
      <c r="C13" s="49" t="s">
        <v>168</v>
      </c>
      <c r="D13" s="49" t="s">
        <v>181</v>
      </c>
      <c r="E13" s="42" t="s">
        <v>172</v>
      </c>
      <c r="F13" s="42" t="s">
        <v>173</v>
      </c>
      <c r="G13" s="49" t="s">
        <v>182</v>
      </c>
      <c r="H13" s="49" t="s">
        <v>183</v>
      </c>
      <c r="I13" s="49" t="s">
        <v>184</v>
      </c>
    </row>
    <row r="14" spans="1:9" ht="16.5">
      <c r="A14" s="50" t="s">
        <v>185</v>
      </c>
      <c r="B14" s="49">
        <f>B1</f>
        <v>20373.249999999996</v>
      </c>
      <c r="C14" s="49">
        <v>0</v>
      </c>
      <c r="D14" s="49">
        <f>B14*E14/10000</f>
        <v>101866.24999999997</v>
      </c>
      <c r="E14" s="49">
        <v>50000</v>
      </c>
      <c r="F14" s="49" t="e">
        <f>ROUND(D14*10000/C14,0)</f>
        <v>#DIV/0!</v>
      </c>
      <c r="G14" s="49">
        <v>0</v>
      </c>
      <c r="H14" s="49">
        <v>0</v>
      </c>
      <c r="I14" s="49">
        <v>0</v>
      </c>
    </row>
    <row r="15" spans="1:9" ht="16.5">
      <c r="A15" s="51" t="s">
        <v>186</v>
      </c>
      <c r="B15" s="52"/>
      <c r="C15" s="52"/>
      <c r="D15" s="52"/>
      <c r="E15" s="49" t="e">
        <f t="shared" ref="E15:E23" si="0">ROUND(D15*10000/B15,0)</f>
        <v>#DIV/0!</v>
      </c>
      <c r="F15" s="49" t="e">
        <f t="shared" ref="F15:F23" si="1">ROUND(D15*10000/C15,0)</f>
        <v>#DIV/0!</v>
      </c>
      <c r="G15" s="53"/>
      <c r="H15" s="53"/>
      <c r="I15" s="52"/>
    </row>
    <row r="16" spans="1:9" ht="16.5">
      <c r="A16" s="51" t="s">
        <v>187</v>
      </c>
      <c r="B16" s="52"/>
      <c r="C16" s="52"/>
      <c r="D16" s="52"/>
      <c r="E16" s="49" t="e">
        <f t="shared" si="0"/>
        <v>#DIV/0!</v>
      </c>
      <c r="F16" s="49" t="e">
        <f t="shared" si="1"/>
        <v>#DIV/0!</v>
      </c>
      <c r="G16" s="53"/>
      <c r="H16" s="53"/>
      <c r="I16" s="52"/>
    </row>
    <row r="17" spans="1:9" ht="16.5">
      <c r="A17" s="51" t="s">
        <v>188</v>
      </c>
      <c r="B17" s="52"/>
      <c r="C17" s="52"/>
      <c r="D17" s="52"/>
      <c r="E17" s="49" t="e">
        <f t="shared" si="0"/>
        <v>#DIV/0!</v>
      </c>
      <c r="F17" s="49" t="e">
        <f t="shared" si="1"/>
        <v>#DIV/0!</v>
      </c>
      <c r="G17" s="53"/>
      <c r="H17" s="53"/>
      <c r="I17" s="52"/>
    </row>
    <row r="18" spans="1:9" ht="16.5">
      <c r="A18" s="51" t="s">
        <v>189</v>
      </c>
      <c r="B18" s="52"/>
      <c r="C18" s="52"/>
      <c r="D18" s="52"/>
      <c r="E18" s="49" t="e">
        <f t="shared" si="0"/>
        <v>#DIV/0!</v>
      </c>
      <c r="F18" s="49" t="e">
        <f t="shared" si="1"/>
        <v>#DIV/0!</v>
      </c>
      <c r="G18" s="52"/>
      <c r="H18" s="52"/>
      <c r="I18" s="52"/>
    </row>
    <row r="19" spans="1:9" ht="16.5">
      <c r="A19" s="51" t="s">
        <v>190</v>
      </c>
      <c r="B19" s="52"/>
      <c r="C19" s="52"/>
      <c r="D19" s="52"/>
      <c r="E19" s="49" t="e">
        <f t="shared" si="0"/>
        <v>#DIV/0!</v>
      </c>
      <c r="F19" s="49" t="e">
        <f t="shared" si="1"/>
        <v>#DIV/0!</v>
      </c>
      <c r="G19" s="52"/>
      <c r="H19" s="52"/>
      <c r="I19" s="52"/>
    </row>
    <row r="20" spans="1:9" ht="16.5">
      <c r="A20" s="51" t="s">
        <v>191</v>
      </c>
      <c r="B20" s="52"/>
      <c r="C20" s="52"/>
      <c r="D20" s="52"/>
      <c r="E20" s="49" t="e">
        <f t="shared" si="0"/>
        <v>#DIV/0!</v>
      </c>
      <c r="F20" s="49" t="e">
        <f t="shared" si="1"/>
        <v>#DIV/0!</v>
      </c>
      <c r="G20" s="52"/>
      <c r="H20" s="52"/>
      <c r="I20" s="52"/>
    </row>
    <row r="21" spans="1:9" ht="16.5">
      <c r="A21" s="51" t="s">
        <v>192</v>
      </c>
      <c r="B21" s="52"/>
      <c r="C21" s="52"/>
      <c r="D21" s="52"/>
      <c r="E21" s="49" t="e">
        <f t="shared" si="0"/>
        <v>#DIV/0!</v>
      </c>
      <c r="F21" s="49" t="e">
        <f t="shared" si="1"/>
        <v>#DIV/0!</v>
      </c>
      <c r="G21" s="52"/>
      <c r="H21" s="52"/>
      <c r="I21" s="52"/>
    </row>
    <row r="22" spans="1:9" ht="16.5">
      <c r="A22" s="51" t="s">
        <v>193</v>
      </c>
      <c r="B22" s="52"/>
      <c r="C22" s="52"/>
      <c r="D22" s="52"/>
      <c r="E22" s="49" t="e">
        <f t="shared" si="0"/>
        <v>#DIV/0!</v>
      </c>
      <c r="F22" s="49" t="e">
        <f t="shared" si="1"/>
        <v>#DIV/0!</v>
      </c>
      <c r="G22" s="52"/>
      <c r="H22" s="52"/>
      <c r="I22" s="52"/>
    </row>
    <row r="23" spans="1:9" ht="16.5">
      <c r="A23" s="51" t="s">
        <v>194</v>
      </c>
      <c r="B23" s="52"/>
      <c r="C23" s="52"/>
      <c r="D23" s="52"/>
      <c r="E23" s="42" t="e">
        <f t="shared" si="0"/>
        <v>#DIV/0!</v>
      </c>
      <c r="F23" s="42" t="e">
        <f t="shared" si="1"/>
        <v>#DIV/0!</v>
      </c>
      <c r="G23" s="52"/>
      <c r="H23" s="52"/>
      <c r="I23" s="52"/>
    </row>
  </sheetData>
  <phoneticPr fontId="7"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M55"/>
  <sheetViews>
    <sheetView workbookViewId="0">
      <selection activeCell="I25" sqref="I25"/>
    </sheetView>
  </sheetViews>
  <sheetFormatPr defaultRowHeight="14.25"/>
  <cols>
    <col min="1" max="1" width="20" customWidth="1"/>
    <col min="2" max="6" width="12.125" customWidth="1"/>
    <col min="7" max="9" width="11.375" customWidth="1"/>
    <col min="10" max="11" width="9.5" customWidth="1"/>
    <col min="12" max="13" width="11.375" customWidth="1"/>
    <col min="14" max="2477" width="20" customWidth="1"/>
  </cols>
  <sheetData>
    <row r="1" spans="1:13">
      <c r="A1" s="170" t="s">
        <v>230</v>
      </c>
      <c r="B1" s="79">
        <v>45413.333831018521</v>
      </c>
      <c r="C1" s="79">
        <v>45383.333831018521</v>
      </c>
      <c r="D1" s="79">
        <v>45352.333831018521</v>
      </c>
      <c r="E1" s="79">
        <v>45323.333831018521</v>
      </c>
      <c r="F1" s="79">
        <v>45292.333831018521</v>
      </c>
      <c r="G1" s="79">
        <v>45261.333831018521</v>
      </c>
      <c r="H1" s="79">
        <v>45231.333831018521</v>
      </c>
      <c r="I1" s="79">
        <v>45200.333831018521</v>
      </c>
      <c r="J1" s="79">
        <v>45170.333831018521</v>
      </c>
      <c r="K1" s="79">
        <v>45139.333831018521</v>
      </c>
      <c r="L1" s="79">
        <v>45108.333831018521</v>
      </c>
      <c r="M1" s="79">
        <v>45078.333831018521</v>
      </c>
    </row>
    <row r="2" spans="1:13">
      <c r="A2" s="170"/>
      <c r="B2" t="s">
        <v>231</v>
      </c>
      <c r="C2" t="s">
        <v>231</v>
      </c>
      <c r="D2" t="s">
        <v>231</v>
      </c>
      <c r="E2" t="s">
        <v>231</v>
      </c>
      <c r="F2" t="s">
        <v>231</v>
      </c>
      <c r="G2" t="s">
        <v>231</v>
      </c>
      <c r="H2" t="s">
        <v>231</v>
      </c>
      <c r="I2" t="s">
        <v>231</v>
      </c>
      <c r="J2" t="s">
        <v>231</v>
      </c>
      <c r="K2" t="s">
        <v>231</v>
      </c>
      <c r="L2" t="s">
        <v>231</v>
      </c>
      <c r="M2" t="s">
        <v>231</v>
      </c>
    </row>
    <row r="3" spans="1:13" s="81" customFormat="1">
      <c r="A3" s="81" t="s">
        <v>235</v>
      </c>
      <c r="B3" s="81">
        <v>74.23</v>
      </c>
      <c r="C3" s="81">
        <v>77.58</v>
      </c>
      <c r="D3" s="81">
        <v>81.84</v>
      </c>
      <c r="E3" s="81">
        <v>78.14</v>
      </c>
      <c r="F3" s="81">
        <v>79.67</v>
      </c>
      <c r="G3" s="81">
        <v>82.25</v>
      </c>
      <c r="H3" s="81">
        <v>85.45</v>
      </c>
      <c r="I3" s="81">
        <v>81.8</v>
      </c>
      <c r="J3" s="81">
        <v>83.57</v>
      </c>
      <c r="K3" s="81">
        <v>83.26</v>
      </c>
      <c r="L3" s="81">
        <v>87.22</v>
      </c>
      <c r="M3" s="81">
        <v>88.93</v>
      </c>
    </row>
    <row r="4" spans="1:13" s="81" customFormat="1">
      <c r="A4" s="81" t="s">
        <v>21</v>
      </c>
      <c r="B4" s="81">
        <v>76.959999999999994</v>
      </c>
      <c r="C4" s="81">
        <v>77.31</v>
      </c>
      <c r="D4" s="81">
        <v>78.680000000000007</v>
      </c>
      <c r="E4" s="81">
        <v>77.63</v>
      </c>
      <c r="F4" s="81">
        <v>77.7</v>
      </c>
      <c r="G4" s="81">
        <v>79.680000000000007</v>
      </c>
      <c r="H4" s="81">
        <v>80.67</v>
      </c>
      <c r="I4" s="81">
        <v>79.010000000000005</v>
      </c>
      <c r="J4" s="81">
        <v>83.68</v>
      </c>
      <c r="K4" s="81">
        <v>88.13</v>
      </c>
      <c r="L4" s="81">
        <v>90.68</v>
      </c>
      <c r="M4" s="81">
        <v>91.98</v>
      </c>
    </row>
    <row r="5" spans="1:13" s="81" customFormat="1">
      <c r="A5" s="81" t="s">
        <v>89</v>
      </c>
      <c r="B5" s="81">
        <v>67.989999999999995</v>
      </c>
      <c r="C5" s="81">
        <v>71.400000000000006</v>
      </c>
      <c r="D5" s="81">
        <v>74.540000000000006</v>
      </c>
      <c r="E5" s="81">
        <v>76.42</v>
      </c>
      <c r="F5" s="81">
        <v>76.98</v>
      </c>
      <c r="G5" s="81">
        <v>79.260000000000005</v>
      </c>
      <c r="H5" s="81">
        <v>79.09</v>
      </c>
      <c r="I5" s="81">
        <v>73.64</v>
      </c>
      <c r="J5" s="81">
        <v>73.5</v>
      </c>
      <c r="K5" s="81">
        <v>71.650000000000006</v>
      </c>
      <c r="L5" s="81">
        <v>71.760000000000005</v>
      </c>
      <c r="M5" s="81">
        <v>71.53</v>
      </c>
    </row>
    <row r="6" spans="1:13" hidden="1">
      <c r="A6" t="s">
        <v>267</v>
      </c>
      <c r="B6">
        <v>43.57</v>
      </c>
      <c r="C6">
        <v>43.57</v>
      </c>
      <c r="D6">
        <v>43.57</v>
      </c>
      <c r="E6">
        <v>43.57</v>
      </c>
      <c r="F6">
        <v>43.57</v>
      </c>
      <c r="G6">
        <v>43.57</v>
      </c>
      <c r="H6">
        <v>43.57</v>
      </c>
      <c r="I6">
        <v>43.57</v>
      </c>
      <c r="J6">
        <v>43.56</v>
      </c>
      <c r="K6" t="s">
        <v>254</v>
      </c>
      <c r="L6" t="s">
        <v>254</v>
      </c>
      <c r="M6" t="s">
        <v>254</v>
      </c>
    </row>
    <row r="7" spans="1:13" s="81" customFormat="1">
      <c r="A7" s="81" t="s">
        <v>268</v>
      </c>
      <c r="B7" s="81">
        <v>69.02</v>
      </c>
      <c r="C7" s="81">
        <v>72.989999999999995</v>
      </c>
      <c r="D7" s="81">
        <v>75.06</v>
      </c>
      <c r="E7" s="81">
        <v>70.22</v>
      </c>
      <c r="F7" s="81">
        <v>66.95</v>
      </c>
      <c r="G7" s="81">
        <v>67.06</v>
      </c>
      <c r="H7" s="81">
        <v>71.040000000000006</v>
      </c>
      <c r="I7" s="81">
        <v>73.680000000000007</v>
      </c>
      <c r="J7" s="81">
        <v>80.12</v>
      </c>
      <c r="K7" s="81">
        <v>73.73</v>
      </c>
      <c r="L7" s="81">
        <v>73.2</v>
      </c>
      <c r="M7" s="81">
        <v>73.08</v>
      </c>
    </row>
    <row r="8" spans="1:13" s="80" customFormat="1">
      <c r="A8" s="80" t="s">
        <v>91</v>
      </c>
      <c r="B8" s="80">
        <v>65.209999999999994</v>
      </c>
      <c r="C8" s="80">
        <v>65.34</v>
      </c>
      <c r="D8" s="80">
        <v>66.44</v>
      </c>
      <c r="E8" s="80">
        <v>68.760000000000005</v>
      </c>
      <c r="F8" s="80">
        <v>69.8</v>
      </c>
      <c r="G8" s="80">
        <v>70.709999999999994</v>
      </c>
      <c r="H8" s="80">
        <v>71.12</v>
      </c>
      <c r="I8" s="80">
        <v>73.34</v>
      </c>
      <c r="J8" s="80">
        <v>72.040000000000006</v>
      </c>
      <c r="K8" s="80">
        <v>68.489999999999995</v>
      </c>
      <c r="L8" s="80">
        <v>69.010000000000005</v>
      </c>
      <c r="M8" s="80">
        <v>67.95</v>
      </c>
    </row>
    <row r="9" spans="1:13">
      <c r="A9" t="s">
        <v>279</v>
      </c>
      <c r="B9">
        <v>93.33</v>
      </c>
      <c r="C9">
        <v>93.33</v>
      </c>
      <c r="D9">
        <v>84.97</v>
      </c>
      <c r="E9">
        <v>80.2</v>
      </c>
      <c r="F9">
        <v>70.55</v>
      </c>
      <c r="G9">
        <v>73.16</v>
      </c>
      <c r="H9">
        <v>91.07</v>
      </c>
      <c r="I9">
        <v>106.09</v>
      </c>
      <c r="J9">
        <v>99.1</v>
      </c>
      <c r="K9">
        <v>77.52</v>
      </c>
      <c r="L9">
        <v>77.290000000000006</v>
      </c>
      <c r="M9">
        <v>76.959999999999994</v>
      </c>
    </row>
    <row r="10" spans="1:13" s="95" customFormat="1">
      <c r="A10" s="95" t="s">
        <v>54</v>
      </c>
      <c r="B10" s="95">
        <v>66.33</v>
      </c>
      <c r="C10" s="95">
        <v>67.45</v>
      </c>
      <c r="D10" s="95">
        <v>70.34</v>
      </c>
      <c r="E10" s="95">
        <v>73.19</v>
      </c>
      <c r="F10" s="95">
        <v>73.22</v>
      </c>
      <c r="G10" s="95">
        <v>73.61</v>
      </c>
      <c r="H10" s="95">
        <v>75.3</v>
      </c>
      <c r="I10" s="95">
        <v>77.17</v>
      </c>
      <c r="J10" s="95">
        <v>75.72</v>
      </c>
      <c r="K10" s="95">
        <v>73.569999999999993</v>
      </c>
      <c r="L10" s="95">
        <v>74.31</v>
      </c>
      <c r="M10" s="95">
        <v>73.55</v>
      </c>
    </row>
    <row r="11" spans="1:13" hidden="1">
      <c r="A11" t="s">
        <v>299</v>
      </c>
      <c r="B11">
        <v>82.31</v>
      </c>
      <c r="C11">
        <v>82.31</v>
      </c>
      <c r="D11">
        <v>82.31</v>
      </c>
      <c r="E11">
        <v>82.31</v>
      </c>
      <c r="F11">
        <v>82.31</v>
      </c>
      <c r="G11">
        <v>82.31</v>
      </c>
      <c r="H11">
        <v>82.31</v>
      </c>
      <c r="I11">
        <v>82.31</v>
      </c>
      <c r="J11">
        <v>82.31</v>
      </c>
      <c r="K11" t="s">
        <v>254</v>
      </c>
      <c r="L11" t="s">
        <v>254</v>
      </c>
      <c r="M11" t="s">
        <v>254</v>
      </c>
    </row>
    <row r="12" spans="1:13" hidden="1">
      <c r="A12" t="s">
        <v>300</v>
      </c>
      <c r="B12">
        <v>86.53</v>
      </c>
      <c r="C12">
        <v>88.3</v>
      </c>
      <c r="D12">
        <v>90.26</v>
      </c>
      <c r="E12">
        <v>90.08</v>
      </c>
      <c r="F12">
        <v>90.44</v>
      </c>
      <c r="G12">
        <v>90.98</v>
      </c>
      <c r="H12">
        <v>91.98</v>
      </c>
      <c r="I12">
        <v>93.34</v>
      </c>
      <c r="J12">
        <v>93.32</v>
      </c>
      <c r="K12">
        <v>91.98</v>
      </c>
      <c r="L12">
        <v>90.33</v>
      </c>
      <c r="M12">
        <v>88.43</v>
      </c>
    </row>
    <row r="13" spans="1:13" hidden="1">
      <c r="A13" t="s">
        <v>310</v>
      </c>
      <c r="B13">
        <v>81.44</v>
      </c>
      <c r="C13">
        <v>82.78</v>
      </c>
      <c r="D13">
        <v>86.6</v>
      </c>
      <c r="E13">
        <v>89.67</v>
      </c>
      <c r="F13">
        <v>86.95</v>
      </c>
      <c r="G13">
        <v>83.37</v>
      </c>
      <c r="H13">
        <v>80.599999999999994</v>
      </c>
      <c r="I13">
        <v>81.900000000000006</v>
      </c>
      <c r="J13">
        <v>81.7</v>
      </c>
      <c r="K13">
        <v>81.22</v>
      </c>
      <c r="L13">
        <v>84.91</v>
      </c>
      <c r="M13">
        <v>84.26</v>
      </c>
    </row>
    <row r="14" spans="1:13" s="82" customFormat="1" hidden="1">
      <c r="A14" s="82" t="s">
        <v>324</v>
      </c>
      <c r="B14" s="82">
        <v>59.2</v>
      </c>
      <c r="C14" s="82">
        <v>60.06</v>
      </c>
      <c r="D14" s="82">
        <v>58.92</v>
      </c>
      <c r="E14" s="82">
        <v>66.02</v>
      </c>
      <c r="F14" s="82">
        <v>66.02</v>
      </c>
      <c r="G14" s="82">
        <v>67.41</v>
      </c>
      <c r="H14" s="82">
        <v>73.19</v>
      </c>
      <c r="I14" s="82">
        <v>73.86</v>
      </c>
      <c r="J14" s="82">
        <v>71.52</v>
      </c>
      <c r="K14" s="82">
        <v>69.89</v>
      </c>
      <c r="L14" s="82">
        <v>69.430000000000007</v>
      </c>
      <c r="M14" s="82">
        <v>70.78</v>
      </c>
    </row>
    <row r="15" spans="1:13" hidden="1">
      <c r="A15" t="s">
        <v>326</v>
      </c>
      <c r="B15">
        <v>173.07</v>
      </c>
      <c r="C15">
        <v>173.07</v>
      </c>
      <c r="D15">
        <v>173.07</v>
      </c>
      <c r="E15">
        <v>173.07</v>
      </c>
      <c r="F15">
        <v>173.07</v>
      </c>
      <c r="G15">
        <v>168.94</v>
      </c>
      <c r="H15">
        <v>168.94</v>
      </c>
      <c r="I15">
        <v>168.94</v>
      </c>
      <c r="J15">
        <v>168.94</v>
      </c>
      <c r="K15" t="s">
        <v>254</v>
      </c>
      <c r="L15" t="s">
        <v>254</v>
      </c>
      <c r="M15" t="s">
        <v>254</v>
      </c>
    </row>
    <row r="16" spans="1:13" s="81" customFormat="1" hidden="1">
      <c r="A16" s="81" t="s">
        <v>85</v>
      </c>
      <c r="B16" s="81">
        <v>78.25</v>
      </c>
      <c r="C16" s="81">
        <v>79.05</v>
      </c>
      <c r="D16" s="81">
        <v>80.56</v>
      </c>
      <c r="E16" s="81">
        <v>82.68</v>
      </c>
      <c r="F16" s="81">
        <v>83.7</v>
      </c>
      <c r="G16" s="81">
        <v>88.59</v>
      </c>
      <c r="H16" s="81">
        <v>83.82</v>
      </c>
      <c r="I16" s="81">
        <v>84.12</v>
      </c>
      <c r="J16" s="81">
        <v>85.12</v>
      </c>
      <c r="K16" s="81">
        <v>81.569999999999993</v>
      </c>
      <c r="L16" s="81">
        <v>80.63</v>
      </c>
      <c r="M16" s="81">
        <v>80.239999999999995</v>
      </c>
    </row>
    <row r="17" spans="1:13" hidden="1">
      <c r="A17" t="s">
        <v>268</v>
      </c>
      <c r="B17">
        <v>82.02</v>
      </c>
      <c r="C17">
        <v>76.84</v>
      </c>
      <c r="D17">
        <v>76.84</v>
      </c>
      <c r="E17">
        <v>82.02</v>
      </c>
      <c r="F17">
        <v>77.260000000000005</v>
      </c>
      <c r="G17">
        <v>77.260000000000005</v>
      </c>
      <c r="H17">
        <v>77.73</v>
      </c>
      <c r="I17">
        <v>77.73</v>
      </c>
      <c r="J17">
        <v>77</v>
      </c>
      <c r="K17" t="s">
        <v>254</v>
      </c>
      <c r="L17" t="s">
        <v>254</v>
      </c>
      <c r="M17" t="s">
        <v>254</v>
      </c>
    </row>
    <row r="18" spans="1:13" hidden="1">
      <c r="A18" t="s">
        <v>336</v>
      </c>
      <c r="B18">
        <v>142.09</v>
      </c>
      <c r="C18">
        <v>153.6</v>
      </c>
      <c r="D18">
        <v>163.89</v>
      </c>
      <c r="E18">
        <v>171.65</v>
      </c>
      <c r="F18">
        <v>160.56</v>
      </c>
      <c r="G18">
        <v>153.9</v>
      </c>
      <c r="H18">
        <v>153.9</v>
      </c>
      <c r="I18">
        <v>159.25</v>
      </c>
      <c r="J18">
        <v>122.03</v>
      </c>
      <c r="K18">
        <v>69.260000000000005</v>
      </c>
      <c r="L18">
        <v>69.06</v>
      </c>
      <c r="M18">
        <v>68.760000000000005</v>
      </c>
    </row>
    <row r="19" spans="1:13" s="81" customFormat="1" hidden="1">
      <c r="A19" s="81" t="s">
        <v>347</v>
      </c>
      <c r="B19" s="81">
        <v>69.97</v>
      </c>
      <c r="C19" s="81">
        <v>71.19</v>
      </c>
      <c r="D19" s="81">
        <v>72.61</v>
      </c>
      <c r="E19" s="81">
        <v>73.62</v>
      </c>
      <c r="F19" s="81">
        <v>74.75</v>
      </c>
      <c r="G19" s="81">
        <v>74.459999999999994</v>
      </c>
      <c r="H19" s="81">
        <v>75.61</v>
      </c>
      <c r="I19" s="81">
        <v>77.37</v>
      </c>
      <c r="J19" s="81">
        <v>78.03</v>
      </c>
      <c r="K19" s="81">
        <v>70.150000000000006</v>
      </c>
      <c r="L19" s="81">
        <v>70.349999999999994</v>
      </c>
      <c r="M19" s="81">
        <v>70.7</v>
      </c>
    </row>
    <row r="20" spans="1:13" s="82" customFormat="1" hidden="1">
      <c r="A20" s="82" t="s">
        <v>348</v>
      </c>
      <c r="B20" s="82">
        <v>69.48</v>
      </c>
      <c r="C20" s="82">
        <v>71.900000000000006</v>
      </c>
      <c r="D20" s="82">
        <v>73.92</v>
      </c>
      <c r="E20" s="82">
        <v>75.13</v>
      </c>
      <c r="F20" s="82">
        <v>77.52</v>
      </c>
      <c r="G20" s="82">
        <v>78.17</v>
      </c>
      <c r="H20" s="82">
        <v>78.39</v>
      </c>
      <c r="I20" s="82">
        <v>77.77</v>
      </c>
      <c r="J20" s="82">
        <v>76.12</v>
      </c>
      <c r="K20" s="82">
        <v>74.81</v>
      </c>
      <c r="L20" s="82">
        <v>81.569999999999993</v>
      </c>
      <c r="M20" s="82">
        <v>78.150000000000006</v>
      </c>
    </row>
    <row r="21" spans="1:13" s="95" customFormat="1" ht="13.5" hidden="1" customHeight="1">
      <c r="A21" s="95" t="s">
        <v>569</v>
      </c>
      <c r="B21" s="95">
        <v>66.239999999999995</v>
      </c>
      <c r="C21" s="95">
        <v>66.3</v>
      </c>
      <c r="D21" s="95">
        <v>68.34</v>
      </c>
      <c r="E21" s="95">
        <v>68.77</v>
      </c>
      <c r="F21" s="95">
        <v>69.45</v>
      </c>
      <c r="G21" s="95">
        <v>71.23</v>
      </c>
      <c r="H21" s="95">
        <v>72.05</v>
      </c>
      <c r="I21" s="95">
        <v>72.23</v>
      </c>
      <c r="J21" s="95">
        <v>74.52</v>
      </c>
      <c r="K21" s="95">
        <v>68.09</v>
      </c>
      <c r="L21" s="95">
        <v>67.790000000000006</v>
      </c>
      <c r="M21" s="95">
        <v>67.38</v>
      </c>
    </row>
    <row r="22" spans="1:13" s="81" customFormat="1" hidden="1">
      <c r="A22" s="81" t="s">
        <v>374</v>
      </c>
      <c r="B22" s="81">
        <v>72.040000000000006</v>
      </c>
      <c r="C22" s="81">
        <v>68.94</v>
      </c>
      <c r="D22" s="81">
        <v>80.260000000000005</v>
      </c>
      <c r="E22" s="81">
        <v>82.41</v>
      </c>
      <c r="F22" s="81">
        <v>71.94</v>
      </c>
      <c r="G22" s="81">
        <v>73.11</v>
      </c>
      <c r="H22" s="81">
        <v>79.91</v>
      </c>
      <c r="I22" s="81">
        <v>78.42</v>
      </c>
      <c r="J22" s="81">
        <v>72.19</v>
      </c>
      <c r="K22" s="81">
        <v>65.03</v>
      </c>
      <c r="L22" s="81">
        <v>68.87</v>
      </c>
      <c r="M22" s="81">
        <v>68.569999999999993</v>
      </c>
    </row>
    <row r="23" spans="1:13" s="81" customFormat="1" hidden="1">
      <c r="A23" s="81" t="s">
        <v>23</v>
      </c>
      <c r="B23" s="81">
        <v>76.67</v>
      </c>
      <c r="C23" s="81">
        <v>79.88</v>
      </c>
      <c r="D23" s="81">
        <v>81.86</v>
      </c>
      <c r="E23" s="81">
        <v>79.98</v>
      </c>
      <c r="F23" s="81">
        <v>80.260000000000005</v>
      </c>
      <c r="G23" s="81">
        <v>81.11</v>
      </c>
      <c r="H23" s="81">
        <v>83.71</v>
      </c>
      <c r="I23" s="81">
        <v>84.75</v>
      </c>
      <c r="J23" s="81">
        <v>82.78</v>
      </c>
      <c r="K23" s="81">
        <v>82.12</v>
      </c>
      <c r="L23" s="81">
        <v>81.91</v>
      </c>
      <c r="M23" s="81">
        <v>82.91</v>
      </c>
    </row>
    <row r="24" spans="1:13" s="82" customFormat="1">
      <c r="A24" s="82" t="s">
        <v>81</v>
      </c>
      <c r="B24" s="82">
        <v>64.97</v>
      </c>
      <c r="C24" s="82">
        <v>67.08</v>
      </c>
      <c r="D24" s="82">
        <v>65.25</v>
      </c>
      <c r="E24" s="82">
        <v>72.239999999999995</v>
      </c>
      <c r="F24" s="82">
        <v>71.849999999999994</v>
      </c>
      <c r="G24" s="82">
        <v>72.7</v>
      </c>
      <c r="H24" s="82">
        <v>78.2</v>
      </c>
      <c r="I24" s="82">
        <v>75.510000000000005</v>
      </c>
      <c r="J24" s="82">
        <v>73.67</v>
      </c>
      <c r="K24" s="82">
        <v>76.89</v>
      </c>
      <c r="L24" s="82">
        <v>75.2</v>
      </c>
      <c r="M24" s="82">
        <v>71.03</v>
      </c>
    </row>
    <row r="25" spans="1:13" s="95" customFormat="1">
      <c r="A25" s="95" t="s">
        <v>572</v>
      </c>
      <c r="B25" s="95">
        <v>71.73</v>
      </c>
      <c r="C25" s="95">
        <v>74.17</v>
      </c>
      <c r="D25" s="95">
        <v>74.06</v>
      </c>
      <c r="E25" s="95">
        <v>72.349999999999994</v>
      </c>
      <c r="F25" s="95">
        <v>73.39</v>
      </c>
      <c r="G25" s="95">
        <v>77.2</v>
      </c>
      <c r="H25" s="95">
        <v>87.4</v>
      </c>
      <c r="I25" s="95">
        <v>90.34</v>
      </c>
      <c r="J25" s="95">
        <v>87.34</v>
      </c>
      <c r="K25" s="95">
        <v>66.88</v>
      </c>
      <c r="L25" s="95">
        <v>67.89</v>
      </c>
      <c r="M25" s="95">
        <v>66.819999999999993</v>
      </c>
    </row>
    <row r="26" spans="1:13" s="82" customFormat="1">
      <c r="A26" s="82" t="s">
        <v>398</v>
      </c>
      <c r="B26" s="82">
        <v>111.45</v>
      </c>
      <c r="C26" s="82">
        <v>94.36</v>
      </c>
      <c r="D26" s="82">
        <v>90.1</v>
      </c>
      <c r="E26" s="82" t="s">
        <v>254</v>
      </c>
      <c r="F26" s="82">
        <v>119.28</v>
      </c>
      <c r="G26" s="82">
        <v>119.28</v>
      </c>
      <c r="H26" s="82">
        <v>115.48</v>
      </c>
      <c r="I26" s="82">
        <v>112.81</v>
      </c>
      <c r="J26" s="82">
        <v>84.61</v>
      </c>
      <c r="K26" s="82">
        <v>100.03</v>
      </c>
      <c r="L26" s="82">
        <v>99.73</v>
      </c>
      <c r="M26" s="82">
        <v>99.3</v>
      </c>
    </row>
    <row r="27" spans="1:13" hidden="1">
      <c r="A27" t="s">
        <v>406</v>
      </c>
      <c r="B27">
        <v>64.069999999999993</v>
      </c>
      <c r="C27">
        <v>67.59</v>
      </c>
      <c r="D27">
        <v>72.06</v>
      </c>
      <c r="E27">
        <v>72.900000000000006</v>
      </c>
      <c r="F27">
        <v>74.61</v>
      </c>
      <c r="G27">
        <v>77.02</v>
      </c>
      <c r="H27">
        <v>79.239999999999995</v>
      </c>
      <c r="I27">
        <v>79.61</v>
      </c>
      <c r="J27">
        <v>76.97</v>
      </c>
      <c r="K27">
        <v>67.760000000000005</v>
      </c>
      <c r="L27">
        <v>68.94</v>
      </c>
      <c r="M27">
        <v>68.81</v>
      </c>
    </row>
    <row r="28" spans="1:13" hidden="1">
      <c r="A28" t="s">
        <v>413</v>
      </c>
      <c r="B28">
        <v>131.94999999999999</v>
      </c>
      <c r="C28">
        <v>131.94999999999999</v>
      </c>
      <c r="D28">
        <v>131.94999999999999</v>
      </c>
      <c r="E28">
        <v>131.94999999999999</v>
      </c>
      <c r="F28">
        <v>131.94999999999999</v>
      </c>
      <c r="G28">
        <v>131.94999999999999</v>
      </c>
      <c r="H28">
        <v>131.94999999999999</v>
      </c>
      <c r="I28">
        <v>131.94999999999999</v>
      </c>
      <c r="J28">
        <v>131.94999999999999</v>
      </c>
      <c r="K28" t="s">
        <v>254</v>
      </c>
      <c r="L28" t="s">
        <v>254</v>
      </c>
      <c r="M28" t="s">
        <v>254</v>
      </c>
    </row>
    <row r="29" spans="1:13" hidden="1">
      <c r="A29" t="s">
        <v>414</v>
      </c>
      <c r="B29">
        <v>92.64</v>
      </c>
      <c r="C29">
        <v>93.92</v>
      </c>
      <c r="D29">
        <v>94.73</v>
      </c>
      <c r="E29">
        <v>93.47</v>
      </c>
      <c r="F29">
        <v>91.45</v>
      </c>
      <c r="G29">
        <v>93.27</v>
      </c>
      <c r="H29">
        <v>99.18</v>
      </c>
      <c r="I29">
        <v>103.78</v>
      </c>
      <c r="J29">
        <v>104.09</v>
      </c>
      <c r="K29">
        <v>113.07</v>
      </c>
      <c r="L29">
        <v>113.09</v>
      </c>
      <c r="M29">
        <v>114.8</v>
      </c>
    </row>
    <row r="30" spans="1:13" s="81" customFormat="1" hidden="1">
      <c r="A30" s="81" t="s">
        <v>84</v>
      </c>
      <c r="B30" s="81">
        <v>75.849999999999994</v>
      </c>
      <c r="C30" s="81">
        <v>76.56</v>
      </c>
      <c r="D30" s="81">
        <v>80.8</v>
      </c>
      <c r="E30" s="81">
        <v>78.900000000000006</v>
      </c>
      <c r="F30" s="81">
        <v>75.900000000000006</v>
      </c>
      <c r="G30" s="81">
        <v>79.22</v>
      </c>
      <c r="H30" s="81">
        <v>83.25</v>
      </c>
      <c r="I30" s="81">
        <v>79.53</v>
      </c>
      <c r="J30" s="81">
        <v>80.53</v>
      </c>
      <c r="K30" s="81">
        <v>79.47</v>
      </c>
      <c r="L30" s="81">
        <v>77.790000000000006</v>
      </c>
      <c r="M30" s="81">
        <v>77.760000000000005</v>
      </c>
    </row>
    <row r="31" spans="1:13" s="81" customFormat="1" hidden="1">
      <c r="A31" s="81" t="s">
        <v>426</v>
      </c>
      <c r="B31" s="81">
        <v>76.790000000000006</v>
      </c>
      <c r="C31" s="81">
        <v>83.15</v>
      </c>
      <c r="D31" s="81">
        <v>85.89</v>
      </c>
      <c r="E31" s="81">
        <v>83.35</v>
      </c>
      <c r="F31" s="81">
        <v>89.47</v>
      </c>
      <c r="G31" s="81">
        <v>94.87</v>
      </c>
      <c r="H31" s="81">
        <v>94.7</v>
      </c>
      <c r="I31" s="81">
        <v>94.58</v>
      </c>
      <c r="J31" s="81">
        <v>95.23</v>
      </c>
      <c r="K31" s="81">
        <v>71.53</v>
      </c>
      <c r="L31" s="81">
        <v>70.489999999999995</v>
      </c>
      <c r="M31" s="81">
        <v>71.83</v>
      </c>
    </row>
    <row r="32" spans="1:13" hidden="1">
      <c r="A32" t="s">
        <v>436</v>
      </c>
      <c r="B32">
        <v>51.79</v>
      </c>
      <c r="C32">
        <v>72.760000000000005</v>
      </c>
      <c r="D32">
        <v>88.15</v>
      </c>
      <c r="E32">
        <v>89.86</v>
      </c>
      <c r="F32">
        <v>90.08</v>
      </c>
      <c r="G32">
        <v>87.29</v>
      </c>
      <c r="H32">
        <v>90.99</v>
      </c>
      <c r="I32">
        <v>89.83</v>
      </c>
      <c r="J32">
        <v>92.71</v>
      </c>
      <c r="K32">
        <v>60.18</v>
      </c>
      <c r="L32">
        <v>58.67</v>
      </c>
      <c r="M32">
        <v>56.42</v>
      </c>
    </row>
    <row r="33" spans="1:13" hidden="1">
      <c r="A33" t="s">
        <v>444</v>
      </c>
      <c r="B33">
        <v>72.22</v>
      </c>
      <c r="C33">
        <v>72.22</v>
      </c>
      <c r="D33">
        <v>72.22</v>
      </c>
      <c r="E33">
        <v>72.22</v>
      </c>
      <c r="F33">
        <v>72.22</v>
      </c>
      <c r="G33">
        <v>72.22</v>
      </c>
      <c r="H33">
        <v>72.22</v>
      </c>
      <c r="I33">
        <v>72.22</v>
      </c>
      <c r="J33">
        <v>72.22</v>
      </c>
      <c r="K33" t="s">
        <v>254</v>
      </c>
      <c r="L33" t="s">
        <v>254</v>
      </c>
      <c r="M33" t="s">
        <v>254</v>
      </c>
    </row>
    <row r="34" spans="1:13" hidden="1">
      <c r="A34" t="s">
        <v>445</v>
      </c>
      <c r="B34">
        <v>83.33</v>
      </c>
      <c r="C34">
        <v>83.33</v>
      </c>
      <c r="D34">
        <v>83.33</v>
      </c>
      <c r="E34">
        <v>83.33</v>
      </c>
      <c r="F34">
        <v>83.33</v>
      </c>
      <c r="G34">
        <v>83.33</v>
      </c>
      <c r="H34">
        <v>83.33</v>
      </c>
      <c r="I34">
        <v>83.33</v>
      </c>
      <c r="J34">
        <v>83.33</v>
      </c>
      <c r="K34" t="s">
        <v>254</v>
      </c>
      <c r="L34" t="s">
        <v>254</v>
      </c>
      <c r="M34" t="s">
        <v>254</v>
      </c>
    </row>
    <row r="35" spans="1:13" hidden="1">
      <c r="A35" t="s">
        <v>446</v>
      </c>
      <c r="B35">
        <v>147.76</v>
      </c>
      <c r="C35">
        <v>152.1</v>
      </c>
      <c r="D35">
        <v>132.38999999999999</v>
      </c>
      <c r="E35">
        <v>104.88</v>
      </c>
      <c r="F35">
        <v>77.27</v>
      </c>
      <c r="G35">
        <v>77.56</v>
      </c>
      <c r="H35">
        <v>80.61</v>
      </c>
      <c r="I35">
        <v>81.42</v>
      </c>
      <c r="J35">
        <v>78.819999999999993</v>
      </c>
      <c r="K35">
        <v>72.72</v>
      </c>
      <c r="L35">
        <v>71.62</v>
      </c>
      <c r="M35">
        <v>71.63</v>
      </c>
    </row>
    <row r="36" spans="1:13" hidden="1">
      <c r="A36" t="s">
        <v>448</v>
      </c>
      <c r="B36">
        <v>132.27000000000001</v>
      </c>
      <c r="C36">
        <v>130.31</v>
      </c>
      <c r="D36">
        <v>119.09</v>
      </c>
      <c r="E36">
        <v>120</v>
      </c>
      <c r="F36">
        <v>126.19</v>
      </c>
      <c r="G36">
        <v>124.52</v>
      </c>
      <c r="H36">
        <v>127.83</v>
      </c>
      <c r="I36">
        <v>140.91</v>
      </c>
      <c r="J36">
        <v>138.69</v>
      </c>
      <c r="K36">
        <v>118.47</v>
      </c>
      <c r="L36">
        <v>120.05</v>
      </c>
      <c r="M36">
        <v>119.77</v>
      </c>
    </row>
    <row r="37" spans="1:13" hidden="1">
      <c r="A37" t="s">
        <v>83</v>
      </c>
      <c r="B37">
        <v>83.97</v>
      </c>
      <c r="C37">
        <v>84.43</v>
      </c>
      <c r="D37">
        <v>89.53</v>
      </c>
      <c r="E37">
        <v>88.15</v>
      </c>
      <c r="F37">
        <v>85.08</v>
      </c>
      <c r="G37">
        <v>86.8</v>
      </c>
      <c r="H37">
        <v>90.66</v>
      </c>
      <c r="I37">
        <v>87.95</v>
      </c>
      <c r="J37">
        <v>88.22</v>
      </c>
      <c r="K37">
        <v>79.239999999999995</v>
      </c>
      <c r="L37">
        <v>79.290000000000006</v>
      </c>
      <c r="M37">
        <v>79.430000000000007</v>
      </c>
    </row>
    <row r="38" spans="1:13" s="82" customFormat="1">
      <c r="A38" s="82" t="s">
        <v>463</v>
      </c>
      <c r="B38" s="82">
        <v>66.75</v>
      </c>
      <c r="C38" s="82">
        <v>67.41</v>
      </c>
      <c r="D38" s="82">
        <v>68.31</v>
      </c>
      <c r="E38" s="82">
        <v>68.209999999999994</v>
      </c>
      <c r="F38" s="82">
        <v>68.27</v>
      </c>
      <c r="G38" s="82">
        <v>69.540000000000006</v>
      </c>
      <c r="H38" s="82">
        <v>70.099999999999994</v>
      </c>
      <c r="I38" s="82">
        <v>72.63</v>
      </c>
      <c r="J38" s="82">
        <v>72.22</v>
      </c>
      <c r="K38" s="82">
        <v>71.569999999999993</v>
      </c>
      <c r="L38" s="82">
        <v>70.959999999999994</v>
      </c>
      <c r="M38" s="82">
        <v>71.209999999999994</v>
      </c>
    </row>
    <row r="39" spans="1:13" s="82" customFormat="1">
      <c r="A39" s="82" t="s">
        <v>325</v>
      </c>
      <c r="B39" s="82">
        <v>68.650000000000006</v>
      </c>
      <c r="C39" s="82">
        <v>69.430000000000007</v>
      </c>
      <c r="D39" s="82">
        <v>73.989999999999995</v>
      </c>
      <c r="E39" s="82">
        <v>73.849999999999994</v>
      </c>
      <c r="F39" s="82">
        <v>74.540000000000006</v>
      </c>
      <c r="G39" s="82">
        <v>73.45</v>
      </c>
      <c r="H39" s="82">
        <v>72.19</v>
      </c>
      <c r="I39" s="82">
        <v>75.08</v>
      </c>
      <c r="J39" s="82">
        <v>75.55</v>
      </c>
      <c r="K39" s="82">
        <v>73.73</v>
      </c>
      <c r="L39" s="82">
        <v>73.430000000000007</v>
      </c>
      <c r="M39" s="82">
        <v>74.06</v>
      </c>
    </row>
    <row r="40" spans="1:13" s="81" customFormat="1">
      <c r="A40" s="81" t="s">
        <v>475</v>
      </c>
      <c r="B40" s="81">
        <v>65.709999999999994</v>
      </c>
      <c r="C40" s="81">
        <v>65.709999999999994</v>
      </c>
      <c r="D40" s="81">
        <v>65.709999999999994</v>
      </c>
      <c r="E40" s="81">
        <v>65.709999999999994</v>
      </c>
      <c r="F40" s="81">
        <v>65.709999999999994</v>
      </c>
      <c r="G40" s="81">
        <v>65.709999999999994</v>
      </c>
      <c r="H40" s="81">
        <v>65.709999999999994</v>
      </c>
      <c r="I40" s="81">
        <v>65.709999999999994</v>
      </c>
      <c r="J40" s="81">
        <v>65.709999999999994</v>
      </c>
      <c r="K40" s="81" t="s">
        <v>254</v>
      </c>
      <c r="L40" s="81" t="s">
        <v>254</v>
      </c>
      <c r="M40" s="81" t="s">
        <v>254</v>
      </c>
    </row>
    <row r="41" spans="1:13">
      <c r="A41" t="s">
        <v>71</v>
      </c>
      <c r="B41">
        <v>64.03</v>
      </c>
      <c r="C41">
        <v>64.459999999999994</v>
      </c>
      <c r="D41">
        <v>66.31</v>
      </c>
      <c r="E41">
        <v>66.48</v>
      </c>
      <c r="F41">
        <v>67.150000000000006</v>
      </c>
      <c r="G41">
        <v>70.16</v>
      </c>
      <c r="H41">
        <v>71.900000000000006</v>
      </c>
      <c r="I41">
        <v>73.150000000000006</v>
      </c>
      <c r="J41">
        <v>72.39</v>
      </c>
      <c r="K41">
        <v>72.48</v>
      </c>
      <c r="L41">
        <v>70.849999999999994</v>
      </c>
      <c r="M41">
        <v>71.510000000000005</v>
      </c>
    </row>
    <row r="42" spans="1:13">
      <c r="A42" t="s">
        <v>481</v>
      </c>
      <c r="B42">
        <v>58.37</v>
      </c>
      <c r="C42">
        <v>65.569999999999993</v>
      </c>
      <c r="D42">
        <v>68.680000000000007</v>
      </c>
      <c r="E42">
        <v>69.349999999999994</v>
      </c>
      <c r="F42">
        <v>74.86</v>
      </c>
      <c r="G42">
        <v>79.819999999999993</v>
      </c>
      <c r="H42">
        <v>83.99</v>
      </c>
      <c r="I42">
        <v>58.88</v>
      </c>
      <c r="J42">
        <v>60.87</v>
      </c>
      <c r="K42">
        <v>74.02</v>
      </c>
      <c r="L42">
        <v>73.8</v>
      </c>
      <c r="M42">
        <v>73.48</v>
      </c>
    </row>
    <row r="43" spans="1:13">
      <c r="A43" t="s">
        <v>490</v>
      </c>
      <c r="B43">
        <v>67.989999999999995</v>
      </c>
      <c r="C43">
        <v>69.48</v>
      </c>
      <c r="D43">
        <v>73.67</v>
      </c>
      <c r="E43">
        <v>73.569999999999993</v>
      </c>
      <c r="F43">
        <v>74.73</v>
      </c>
      <c r="G43">
        <v>74.319999999999993</v>
      </c>
      <c r="H43">
        <v>74.430000000000007</v>
      </c>
      <c r="I43">
        <v>76.89</v>
      </c>
      <c r="J43">
        <v>76.34</v>
      </c>
      <c r="K43">
        <v>83.91</v>
      </c>
      <c r="L43">
        <v>83.85</v>
      </c>
      <c r="M43">
        <v>83.25</v>
      </c>
    </row>
    <row r="44" spans="1:13">
      <c r="A44" t="s">
        <v>494</v>
      </c>
      <c r="B44">
        <v>164.25</v>
      </c>
      <c r="C44">
        <v>164.25</v>
      </c>
      <c r="D44">
        <v>164.25</v>
      </c>
      <c r="E44">
        <v>164.25</v>
      </c>
      <c r="F44">
        <v>164.25</v>
      </c>
      <c r="G44">
        <v>164.25</v>
      </c>
      <c r="H44">
        <v>164.25</v>
      </c>
      <c r="I44">
        <v>164.25</v>
      </c>
      <c r="J44">
        <v>164.25</v>
      </c>
      <c r="K44" t="s">
        <v>254</v>
      </c>
      <c r="L44" t="s">
        <v>254</v>
      </c>
      <c r="M44" t="s">
        <v>254</v>
      </c>
    </row>
    <row r="45" spans="1:13" s="95" customFormat="1">
      <c r="A45" s="95" t="s">
        <v>795</v>
      </c>
      <c r="B45" s="95">
        <v>67</v>
      </c>
      <c r="C45" s="95">
        <v>73.38</v>
      </c>
      <c r="D45" s="95">
        <v>73.010000000000005</v>
      </c>
      <c r="E45" s="95">
        <v>72.040000000000006</v>
      </c>
      <c r="F45" s="95">
        <v>74.36</v>
      </c>
      <c r="G45" s="95">
        <v>74.77</v>
      </c>
      <c r="H45" s="95">
        <v>75.94</v>
      </c>
      <c r="I45" s="95">
        <v>72.89</v>
      </c>
      <c r="J45" s="95">
        <v>72.69</v>
      </c>
      <c r="K45" s="95">
        <v>61.98</v>
      </c>
      <c r="L45" s="95">
        <v>62.08</v>
      </c>
      <c r="M45" s="95">
        <v>63.62</v>
      </c>
    </row>
    <row r="46" spans="1:13">
      <c r="A46" t="s">
        <v>499</v>
      </c>
      <c r="B46">
        <v>69.27</v>
      </c>
      <c r="C46">
        <v>68.989999999999995</v>
      </c>
      <c r="D46">
        <v>70.23</v>
      </c>
      <c r="E46">
        <v>69.89</v>
      </c>
      <c r="F46">
        <v>70.59</v>
      </c>
      <c r="G46">
        <v>72.680000000000007</v>
      </c>
      <c r="H46">
        <v>78.22</v>
      </c>
      <c r="I46">
        <v>81.48</v>
      </c>
      <c r="J46">
        <v>82.19</v>
      </c>
      <c r="K46">
        <v>74.17</v>
      </c>
      <c r="L46">
        <v>73.61</v>
      </c>
      <c r="M46">
        <v>76.39</v>
      </c>
    </row>
    <row r="47" spans="1:13">
      <c r="A47" t="s">
        <v>511</v>
      </c>
      <c r="B47">
        <v>71.44</v>
      </c>
      <c r="C47">
        <v>79.64</v>
      </c>
      <c r="D47">
        <v>83.3</v>
      </c>
      <c r="E47">
        <v>79.78</v>
      </c>
      <c r="F47">
        <v>79.36</v>
      </c>
      <c r="G47">
        <v>80.790000000000006</v>
      </c>
      <c r="H47">
        <v>82.41</v>
      </c>
      <c r="I47">
        <v>99</v>
      </c>
      <c r="J47">
        <v>104.67</v>
      </c>
      <c r="K47">
        <v>84.02</v>
      </c>
      <c r="L47">
        <v>83.85</v>
      </c>
      <c r="M47">
        <v>84.5</v>
      </c>
    </row>
    <row r="48" spans="1:13">
      <c r="A48" t="s">
        <v>82</v>
      </c>
      <c r="B48">
        <v>77.39</v>
      </c>
      <c r="C48">
        <v>77.63</v>
      </c>
      <c r="D48">
        <v>79.290000000000006</v>
      </c>
      <c r="E48">
        <v>80.63</v>
      </c>
      <c r="F48">
        <v>81.61</v>
      </c>
      <c r="G48">
        <v>84.36</v>
      </c>
      <c r="H48">
        <v>87.22</v>
      </c>
      <c r="I48">
        <v>87.41</v>
      </c>
      <c r="J48">
        <v>91.54</v>
      </c>
      <c r="K48">
        <v>91.59</v>
      </c>
      <c r="L48">
        <v>78.34</v>
      </c>
      <c r="M48">
        <v>77.22</v>
      </c>
    </row>
    <row r="49" spans="1:13" s="82" customFormat="1">
      <c r="A49" s="82" t="s">
        <v>522</v>
      </c>
      <c r="B49" s="82">
        <v>56.95</v>
      </c>
      <c r="C49" s="82">
        <v>60.47</v>
      </c>
      <c r="D49" s="82">
        <v>63.06</v>
      </c>
      <c r="E49" s="82">
        <v>65.819999999999993</v>
      </c>
      <c r="F49" s="82">
        <v>68.209999999999994</v>
      </c>
      <c r="G49" s="82">
        <v>68.150000000000006</v>
      </c>
      <c r="H49" s="82">
        <v>70.150000000000006</v>
      </c>
      <c r="I49" s="82">
        <v>69.44</v>
      </c>
      <c r="J49" s="82">
        <v>67.040000000000006</v>
      </c>
      <c r="K49" s="82">
        <v>62.02</v>
      </c>
      <c r="L49" s="82">
        <v>61.83</v>
      </c>
      <c r="M49" s="82">
        <v>61.57</v>
      </c>
    </row>
    <row r="50" spans="1:13">
      <c r="A50" t="s">
        <v>27</v>
      </c>
      <c r="B50">
        <v>70.83</v>
      </c>
      <c r="C50">
        <v>70.48</v>
      </c>
      <c r="D50">
        <v>72.290000000000006</v>
      </c>
      <c r="E50">
        <v>74.430000000000007</v>
      </c>
      <c r="F50">
        <v>73.260000000000005</v>
      </c>
      <c r="G50">
        <v>73.489999999999995</v>
      </c>
      <c r="H50">
        <v>77.06</v>
      </c>
      <c r="I50">
        <v>78.95</v>
      </c>
      <c r="J50">
        <v>78.39</v>
      </c>
      <c r="K50">
        <v>75.42</v>
      </c>
      <c r="L50">
        <v>74.98</v>
      </c>
      <c r="M50">
        <v>73.58</v>
      </c>
    </row>
    <row r="51" spans="1:13">
      <c r="A51" t="s">
        <v>523</v>
      </c>
      <c r="B51">
        <v>152.18</v>
      </c>
      <c r="C51">
        <v>155.09</v>
      </c>
      <c r="D51">
        <v>172.77</v>
      </c>
      <c r="E51">
        <v>179.94</v>
      </c>
      <c r="F51">
        <v>187.05</v>
      </c>
      <c r="G51">
        <v>184.94</v>
      </c>
      <c r="H51">
        <v>188.85</v>
      </c>
      <c r="I51">
        <v>154.75</v>
      </c>
      <c r="J51">
        <v>154.75</v>
      </c>
      <c r="K51">
        <v>201.12</v>
      </c>
      <c r="L51">
        <v>201.13</v>
      </c>
      <c r="M51">
        <v>201.13</v>
      </c>
    </row>
    <row r="52" spans="1:13">
      <c r="A52" t="s">
        <v>534</v>
      </c>
      <c r="B52">
        <v>65.58</v>
      </c>
      <c r="C52">
        <v>72.36</v>
      </c>
      <c r="D52">
        <v>78.290000000000006</v>
      </c>
      <c r="E52">
        <v>78.69</v>
      </c>
      <c r="F52">
        <v>78.540000000000006</v>
      </c>
      <c r="G52">
        <v>73.849999999999994</v>
      </c>
      <c r="H52">
        <v>72.25</v>
      </c>
      <c r="I52">
        <v>74.569999999999993</v>
      </c>
      <c r="J52">
        <v>75.430000000000007</v>
      </c>
      <c r="K52">
        <v>59.9</v>
      </c>
      <c r="L52">
        <v>60.71</v>
      </c>
      <c r="M52">
        <v>61.12</v>
      </c>
    </row>
    <row r="53" spans="1:13">
      <c r="A53" t="s">
        <v>540</v>
      </c>
      <c r="B53">
        <v>72.069999999999993</v>
      </c>
      <c r="C53">
        <v>74.03</v>
      </c>
      <c r="D53">
        <v>75</v>
      </c>
      <c r="E53">
        <v>76.02</v>
      </c>
      <c r="F53">
        <v>76.34</v>
      </c>
      <c r="G53">
        <v>77.069999999999993</v>
      </c>
      <c r="H53">
        <v>78.31</v>
      </c>
      <c r="I53">
        <v>80.23</v>
      </c>
      <c r="J53">
        <v>78.91</v>
      </c>
      <c r="K53">
        <v>76.709999999999994</v>
      </c>
      <c r="L53">
        <v>76.790000000000006</v>
      </c>
      <c r="M53">
        <v>77.7</v>
      </c>
    </row>
    <row r="54" spans="1:13" s="82" customFormat="1">
      <c r="A54" s="82" t="s">
        <v>547</v>
      </c>
      <c r="B54" s="82">
        <v>59.17</v>
      </c>
      <c r="C54" s="82">
        <v>61.27</v>
      </c>
      <c r="D54" s="82">
        <v>65.13</v>
      </c>
      <c r="E54" s="82">
        <v>63.81</v>
      </c>
      <c r="F54" s="82">
        <v>64.25</v>
      </c>
      <c r="G54" s="82">
        <v>66.459999999999994</v>
      </c>
      <c r="H54" s="82">
        <v>66.77</v>
      </c>
      <c r="I54" s="82">
        <v>65.540000000000006</v>
      </c>
      <c r="J54" s="82">
        <v>65.77</v>
      </c>
      <c r="K54" s="82">
        <v>60.01</v>
      </c>
      <c r="L54" s="82">
        <v>60.33</v>
      </c>
      <c r="M54" s="82">
        <v>60.43</v>
      </c>
    </row>
    <row r="55" spans="1:13">
      <c r="A55" t="s">
        <v>556</v>
      </c>
      <c r="B55">
        <v>156.63</v>
      </c>
      <c r="C55">
        <v>156.63</v>
      </c>
      <c r="D55">
        <v>156.63</v>
      </c>
      <c r="E55">
        <v>156.63</v>
      </c>
      <c r="F55">
        <v>156.63</v>
      </c>
      <c r="G55">
        <v>156.63</v>
      </c>
      <c r="H55">
        <v>156.63</v>
      </c>
      <c r="I55">
        <v>156.63</v>
      </c>
      <c r="J55">
        <v>156.63</v>
      </c>
      <c r="K55" t="s">
        <v>254</v>
      </c>
      <c r="L55" t="s">
        <v>254</v>
      </c>
      <c r="M55" t="s">
        <v>254</v>
      </c>
    </row>
  </sheetData>
  <mergeCells count="1">
    <mergeCell ref="A1:A2"/>
  </mergeCells>
  <phoneticPr fontId="7"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37C3-8661-482D-85C5-8C79081D071E}">
  <dimension ref="A1:AW68"/>
  <sheetViews>
    <sheetView workbookViewId="0">
      <selection activeCell="E22" sqref="E22"/>
    </sheetView>
  </sheetViews>
  <sheetFormatPr defaultRowHeight="14.25"/>
  <cols>
    <col min="1" max="2513" width="20" customWidth="1"/>
  </cols>
  <sheetData>
    <row r="1" spans="1:49">
      <c r="A1" s="170" t="s">
        <v>230</v>
      </c>
      <c r="B1" s="171">
        <v>45413.333831018521</v>
      </c>
      <c r="C1" s="170"/>
      <c r="D1" s="170"/>
      <c r="E1" s="170"/>
      <c r="F1" s="171">
        <v>45383.333831018521</v>
      </c>
      <c r="G1" s="170"/>
      <c r="H1" s="170"/>
      <c r="I1" s="170"/>
      <c r="J1" s="171">
        <v>45352.333831018521</v>
      </c>
      <c r="K1" s="170"/>
      <c r="L1" s="170"/>
      <c r="M1" s="170"/>
      <c r="N1" s="171">
        <v>45323.333831018521</v>
      </c>
      <c r="O1" s="170"/>
      <c r="P1" s="170"/>
      <c r="Q1" s="170"/>
      <c r="R1" s="171">
        <v>45292.333831018521</v>
      </c>
      <c r="S1" s="170"/>
      <c r="T1" s="170"/>
      <c r="U1" s="170"/>
      <c r="V1" s="171">
        <v>45261.333831018521</v>
      </c>
      <c r="W1" s="170"/>
      <c r="X1" s="170"/>
      <c r="Y1" s="170"/>
      <c r="Z1" s="171">
        <v>45231.333831018521</v>
      </c>
      <c r="AA1" s="170"/>
      <c r="AB1" s="170"/>
      <c r="AC1" s="170"/>
      <c r="AD1" s="171">
        <v>45200.333831018521</v>
      </c>
      <c r="AE1" s="170"/>
      <c r="AF1" s="170"/>
      <c r="AG1" s="170"/>
      <c r="AH1" s="171">
        <v>45170.333831018521</v>
      </c>
      <c r="AI1" s="170"/>
      <c r="AJ1" s="170"/>
      <c r="AK1" s="170"/>
      <c r="AL1" s="171">
        <v>45139.333831018521</v>
      </c>
      <c r="AM1" s="170"/>
      <c r="AN1" s="170"/>
      <c r="AO1" s="170"/>
      <c r="AP1" s="171">
        <v>45108.333831018521</v>
      </c>
      <c r="AQ1" s="170"/>
      <c r="AR1" s="170"/>
      <c r="AS1" s="170"/>
      <c r="AT1" s="171">
        <v>45078.333831018521</v>
      </c>
      <c r="AU1" s="170"/>
      <c r="AV1" s="170"/>
      <c r="AW1" s="170"/>
    </row>
    <row r="2" spans="1:49">
      <c r="A2" s="170"/>
      <c r="B2" t="s">
        <v>231</v>
      </c>
      <c r="C2" t="s">
        <v>232</v>
      </c>
      <c r="D2" t="s">
        <v>233</v>
      </c>
      <c r="E2" t="s">
        <v>234</v>
      </c>
      <c r="F2" t="s">
        <v>231</v>
      </c>
      <c r="G2" t="s">
        <v>232</v>
      </c>
      <c r="H2" t="s">
        <v>233</v>
      </c>
      <c r="I2" t="s">
        <v>234</v>
      </c>
      <c r="J2" t="s">
        <v>231</v>
      </c>
      <c r="K2" t="s">
        <v>232</v>
      </c>
      <c r="L2" t="s">
        <v>233</v>
      </c>
      <c r="M2" t="s">
        <v>234</v>
      </c>
      <c r="N2" t="s">
        <v>231</v>
      </c>
      <c r="O2" t="s">
        <v>232</v>
      </c>
      <c r="P2" t="s">
        <v>233</v>
      </c>
      <c r="Q2" t="s">
        <v>234</v>
      </c>
      <c r="R2" t="s">
        <v>231</v>
      </c>
      <c r="S2" t="s">
        <v>232</v>
      </c>
      <c r="T2" t="s">
        <v>233</v>
      </c>
      <c r="U2" t="s">
        <v>234</v>
      </c>
      <c r="V2" t="s">
        <v>231</v>
      </c>
      <c r="W2" t="s">
        <v>232</v>
      </c>
      <c r="X2" t="s">
        <v>233</v>
      </c>
      <c r="Y2" t="s">
        <v>234</v>
      </c>
      <c r="Z2" t="s">
        <v>231</v>
      </c>
      <c r="AA2" t="s">
        <v>232</v>
      </c>
      <c r="AB2" t="s">
        <v>233</v>
      </c>
      <c r="AC2" t="s">
        <v>234</v>
      </c>
      <c r="AD2" t="s">
        <v>231</v>
      </c>
      <c r="AE2" t="s">
        <v>232</v>
      </c>
      <c r="AF2" t="s">
        <v>233</v>
      </c>
      <c r="AG2" t="s">
        <v>234</v>
      </c>
      <c r="AH2" t="s">
        <v>231</v>
      </c>
      <c r="AI2" t="s">
        <v>232</v>
      </c>
      <c r="AJ2" t="s">
        <v>233</v>
      </c>
      <c r="AK2" t="s">
        <v>234</v>
      </c>
      <c r="AL2" t="s">
        <v>231</v>
      </c>
      <c r="AM2" t="s">
        <v>232</v>
      </c>
      <c r="AN2" t="s">
        <v>233</v>
      </c>
      <c r="AO2" t="s">
        <v>234</v>
      </c>
      <c r="AP2" t="s">
        <v>231</v>
      </c>
      <c r="AQ2" t="s">
        <v>232</v>
      </c>
      <c r="AR2" t="s">
        <v>233</v>
      </c>
      <c r="AS2" t="s">
        <v>234</v>
      </c>
      <c r="AT2" t="s">
        <v>231</v>
      </c>
      <c r="AU2" t="s">
        <v>232</v>
      </c>
      <c r="AV2" t="s">
        <v>233</v>
      </c>
      <c r="AW2" t="s">
        <v>234</v>
      </c>
    </row>
    <row r="3" spans="1:49">
      <c r="A3" t="s">
        <v>235</v>
      </c>
      <c r="B3">
        <v>74.23</v>
      </c>
      <c r="C3">
        <v>3848</v>
      </c>
      <c r="D3">
        <v>49810</v>
      </c>
      <c r="E3" t="s">
        <v>236</v>
      </c>
      <c r="F3">
        <v>77.58</v>
      </c>
      <c r="G3">
        <v>3951</v>
      </c>
      <c r="H3">
        <v>50849</v>
      </c>
      <c r="I3" t="s">
        <v>237</v>
      </c>
      <c r="J3">
        <v>81.84</v>
      </c>
      <c r="K3">
        <v>3934</v>
      </c>
      <c r="L3">
        <v>50955</v>
      </c>
      <c r="M3" t="s">
        <v>238</v>
      </c>
      <c r="N3">
        <v>78.14</v>
      </c>
      <c r="O3">
        <v>3875</v>
      </c>
      <c r="P3">
        <v>51157</v>
      </c>
      <c r="Q3" t="s">
        <v>237</v>
      </c>
      <c r="R3">
        <v>79.67</v>
      </c>
      <c r="S3">
        <v>3881</v>
      </c>
      <c r="T3">
        <v>52267</v>
      </c>
      <c r="U3" t="s">
        <v>239</v>
      </c>
      <c r="V3">
        <v>82.25</v>
      </c>
      <c r="W3">
        <v>3789</v>
      </c>
      <c r="X3">
        <v>52882</v>
      </c>
      <c r="Y3" t="s">
        <v>240</v>
      </c>
      <c r="Z3">
        <v>85.45</v>
      </c>
      <c r="AA3">
        <v>3904</v>
      </c>
      <c r="AB3">
        <v>50772</v>
      </c>
      <c r="AC3" t="s">
        <v>241</v>
      </c>
      <c r="AD3">
        <v>81.8</v>
      </c>
      <c r="AE3">
        <v>4099</v>
      </c>
      <c r="AF3">
        <v>53023</v>
      </c>
      <c r="AG3" t="s">
        <v>242</v>
      </c>
      <c r="AH3">
        <v>83.57</v>
      </c>
      <c r="AI3">
        <v>4410</v>
      </c>
      <c r="AJ3">
        <v>52202</v>
      </c>
      <c r="AK3" t="s">
        <v>243</v>
      </c>
      <c r="AL3">
        <v>83.26</v>
      </c>
      <c r="AM3">
        <v>4917</v>
      </c>
      <c r="AN3">
        <v>53250</v>
      </c>
      <c r="AO3" t="s">
        <v>244</v>
      </c>
      <c r="AP3">
        <v>87.22</v>
      </c>
      <c r="AQ3">
        <v>4800</v>
      </c>
      <c r="AR3">
        <v>52613</v>
      </c>
      <c r="AS3" t="s">
        <v>245</v>
      </c>
      <c r="AT3">
        <v>88.93</v>
      </c>
      <c r="AU3">
        <v>4907</v>
      </c>
      <c r="AV3">
        <v>55380</v>
      </c>
      <c r="AW3" t="s">
        <v>238</v>
      </c>
    </row>
    <row r="4" spans="1:49">
      <c r="A4" t="s">
        <v>21</v>
      </c>
      <c r="B4">
        <v>76.959999999999994</v>
      </c>
      <c r="C4">
        <v>5065</v>
      </c>
      <c r="D4">
        <v>56488</v>
      </c>
      <c r="E4" t="s">
        <v>246</v>
      </c>
      <c r="F4">
        <v>77.31</v>
      </c>
      <c r="G4">
        <v>4909</v>
      </c>
      <c r="H4">
        <v>58585</v>
      </c>
      <c r="I4" t="s">
        <v>247</v>
      </c>
      <c r="J4">
        <v>78.680000000000007</v>
      </c>
      <c r="K4">
        <v>5055</v>
      </c>
      <c r="L4">
        <v>59733</v>
      </c>
      <c r="M4" t="s">
        <v>248</v>
      </c>
      <c r="N4">
        <v>77.63</v>
      </c>
      <c r="O4">
        <v>5331</v>
      </c>
      <c r="P4">
        <v>61525</v>
      </c>
      <c r="Q4" t="s">
        <v>249</v>
      </c>
      <c r="R4">
        <v>77.7</v>
      </c>
      <c r="S4">
        <v>5490</v>
      </c>
      <c r="T4">
        <v>66906</v>
      </c>
      <c r="U4" t="s">
        <v>250</v>
      </c>
      <c r="V4">
        <v>79.680000000000007</v>
      </c>
      <c r="W4">
        <v>5547</v>
      </c>
      <c r="X4">
        <v>66906</v>
      </c>
      <c r="Y4" t="s">
        <v>251</v>
      </c>
      <c r="Z4">
        <v>80.67</v>
      </c>
      <c r="AA4">
        <v>5512</v>
      </c>
      <c r="AB4">
        <v>66906</v>
      </c>
      <c r="AC4" t="s">
        <v>252</v>
      </c>
      <c r="AD4">
        <v>79.010000000000005</v>
      </c>
      <c r="AE4">
        <v>5574</v>
      </c>
      <c r="AF4">
        <v>66906</v>
      </c>
      <c r="AG4" t="s">
        <v>253</v>
      </c>
      <c r="AH4">
        <v>83.68</v>
      </c>
      <c r="AI4">
        <v>5635</v>
      </c>
      <c r="AJ4" t="s">
        <v>254</v>
      </c>
      <c r="AK4" t="s">
        <v>254</v>
      </c>
      <c r="AL4">
        <v>88.13</v>
      </c>
      <c r="AM4">
        <v>5199</v>
      </c>
      <c r="AN4" t="s">
        <v>254</v>
      </c>
      <c r="AO4" t="s">
        <v>254</v>
      </c>
      <c r="AP4">
        <v>90.68</v>
      </c>
      <c r="AQ4">
        <v>5237</v>
      </c>
      <c r="AR4" t="s">
        <v>254</v>
      </c>
      <c r="AS4" t="s">
        <v>254</v>
      </c>
      <c r="AT4">
        <v>91.98</v>
      </c>
      <c r="AU4">
        <v>5406</v>
      </c>
      <c r="AV4" t="s">
        <v>254</v>
      </c>
      <c r="AW4" t="s">
        <v>254</v>
      </c>
    </row>
    <row r="5" spans="1:49">
      <c r="A5" t="s">
        <v>89</v>
      </c>
      <c r="B5">
        <v>67.989999999999995</v>
      </c>
      <c r="C5">
        <v>5042</v>
      </c>
      <c r="D5">
        <v>51481</v>
      </c>
      <c r="E5" t="s">
        <v>255</v>
      </c>
      <c r="F5">
        <v>71.400000000000006</v>
      </c>
      <c r="G5">
        <v>5162</v>
      </c>
      <c r="H5">
        <v>53004</v>
      </c>
      <c r="I5" t="s">
        <v>256</v>
      </c>
      <c r="J5">
        <v>74.540000000000006</v>
      </c>
      <c r="K5">
        <v>5225</v>
      </c>
      <c r="L5">
        <v>53676</v>
      </c>
      <c r="M5" t="s">
        <v>257</v>
      </c>
      <c r="N5">
        <v>76.42</v>
      </c>
      <c r="O5">
        <v>5092</v>
      </c>
      <c r="P5">
        <v>54222</v>
      </c>
      <c r="Q5" t="s">
        <v>258</v>
      </c>
      <c r="R5">
        <v>76.98</v>
      </c>
      <c r="S5">
        <v>4944</v>
      </c>
      <c r="T5">
        <v>53973</v>
      </c>
      <c r="U5" t="s">
        <v>259</v>
      </c>
      <c r="V5">
        <v>79.260000000000005</v>
      </c>
      <c r="W5">
        <v>4933</v>
      </c>
      <c r="X5">
        <v>54083</v>
      </c>
      <c r="Y5" t="s">
        <v>260</v>
      </c>
      <c r="Z5">
        <v>79.09</v>
      </c>
      <c r="AA5">
        <v>5228</v>
      </c>
      <c r="AB5">
        <v>55092</v>
      </c>
      <c r="AC5" t="s">
        <v>261</v>
      </c>
      <c r="AD5">
        <v>73.64</v>
      </c>
      <c r="AE5">
        <v>5992</v>
      </c>
      <c r="AF5">
        <v>57391</v>
      </c>
      <c r="AG5" t="s">
        <v>262</v>
      </c>
      <c r="AH5">
        <v>73.5</v>
      </c>
      <c r="AI5">
        <v>6095</v>
      </c>
      <c r="AJ5">
        <v>58012</v>
      </c>
      <c r="AK5" t="s">
        <v>263</v>
      </c>
      <c r="AL5">
        <v>71.650000000000006</v>
      </c>
      <c r="AM5">
        <v>5978</v>
      </c>
      <c r="AN5">
        <v>58687</v>
      </c>
      <c r="AO5" t="s">
        <v>264</v>
      </c>
      <c r="AP5">
        <v>71.760000000000005</v>
      </c>
      <c r="AQ5">
        <v>6069</v>
      </c>
      <c r="AR5">
        <v>59591</v>
      </c>
      <c r="AS5" t="s">
        <v>265</v>
      </c>
      <c r="AT5">
        <v>71.53</v>
      </c>
      <c r="AU5">
        <v>6085</v>
      </c>
      <c r="AV5">
        <v>59931</v>
      </c>
      <c r="AW5" t="s">
        <v>266</v>
      </c>
    </row>
    <row r="6" spans="1:49">
      <c r="A6" t="s">
        <v>267</v>
      </c>
      <c r="B6">
        <v>43.57</v>
      </c>
      <c r="C6">
        <v>3860</v>
      </c>
      <c r="D6" t="s">
        <v>254</v>
      </c>
      <c r="E6" t="s">
        <v>254</v>
      </c>
      <c r="F6">
        <v>43.57</v>
      </c>
      <c r="G6">
        <v>3860</v>
      </c>
      <c r="H6" t="s">
        <v>254</v>
      </c>
      <c r="I6" t="s">
        <v>254</v>
      </c>
      <c r="J6">
        <v>43.57</v>
      </c>
      <c r="K6">
        <v>3860</v>
      </c>
      <c r="L6" t="s">
        <v>254</v>
      </c>
      <c r="M6" t="s">
        <v>254</v>
      </c>
      <c r="N6">
        <v>43.57</v>
      </c>
      <c r="O6">
        <v>3860</v>
      </c>
      <c r="P6" t="s">
        <v>254</v>
      </c>
      <c r="Q6" t="s">
        <v>254</v>
      </c>
      <c r="R6">
        <v>43.57</v>
      </c>
      <c r="S6">
        <v>3860</v>
      </c>
      <c r="T6" t="s">
        <v>254</v>
      </c>
      <c r="U6" t="s">
        <v>254</v>
      </c>
      <c r="V6">
        <v>43.57</v>
      </c>
      <c r="W6">
        <v>3860</v>
      </c>
      <c r="X6" t="s">
        <v>254</v>
      </c>
      <c r="Y6" t="s">
        <v>254</v>
      </c>
      <c r="Z6">
        <v>43.57</v>
      </c>
      <c r="AA6">
        <v>3860</v>
      </c>
      <c r="AB6" t="s">
        <v>254</v>
      </c>
      <c r="AC6" t="s">
        <v>254</v>
      </c>
      <c r="AD6">
        <v>43.57</v>
      </c>
      <c r="AE6">
        <v>3860</v>
      </c>
      <c r="AF6" t="s">
        <v>254</v>
      </c>
      <c r="AG6" t="s">
        <v>254</v>
      </c>
      <c r="AH6">
        <v>43.56</v>
      </c>
      <c r="AI6">
        <v>3833</v>
      </c>
      <c r="AJ6" t="s">
        <v>254</v>
      </c>
      <c r="AK6" t="s">
        <v>254</v>
      </c>
      <c r="AL6" t="s">
        <v>254</v>
      </c>
      <c r="AM6" t="s">
        <v>254</v>
      </c>
      <c r="AN6" t="s">
        <v>254</v>
      </c>
      <c r="AO6" t="s">
        <v>254</v>
      </c>
      <c r="AP6" t="s">
        <v>254</v>
      </c>
      <c r="AQ6" t="s">
        <v>254</v>
      </c>
      <c r="AR6" t="s">
        <v>254</v>
      </c>
      <c r="AS6" t="s">
        <v>254</v>
      </c>
      <c r="AT6" t="s">
        <v>254</v>
      </c>
      <c r="AU6" t="s">
        <v>254</v>
      </c>
      <c r="AV6" t="s">
        <v>254</v>
      </c>
      <c r="AW6" t="s">
        <v>254</v>
      </c>
    </row>
    <row r="7" spans="1:49">
      <c r="A7" t="s">
        <v>268</v>
      </c>
      <c r="B7">
        <v>69.02</v>
      </c>
      <c r="C7">
        <v>5309</v>
      </c>
      <c r="D7" t="s">
        <v>254</v>
      </c>
      <c r="E7" t="s">
        <v>254</v>
      </c>
      <c r="F7">
        <v>72.989999999999995</v>
      </c>
      <c r="G7">
        <v>5531</v>
      </c>
      <c r="H7" t="s">
        <v>254</v>
      </c>
      <c r="I7" t="s">
        <v>254</v>
      </c>
      <c r="J7">
        <v>75.06</v>
      </c>
      <c r="K7">
        <v>5664</v>
      </c>
      <c r="L7" t="s">
        <v>254</v>
      </c>
      <c r="M7" t="s">
        <v>254</v>
      </c>
      <c r="N7">
        <v>70.22</v>
      </c>
      <c r="O7">
        <v>5920</v>
      </c>
      <c r="P7" t="s">
        <v>254</v>
      </c>
      <c r="Q7" t="s">
        <v>254</v>
      </c>
      <c r="R7">
        <v>66.95</v>
      </c>
      <c r="S7">
        <v>5614</v>
      </c>
      <c r="T7" t="s">
        <v>254</v>
      </c>
      <c r="U7" t="s">
        <v>254</v>
      </c>
      <c r="V7">
        <v>67.06</v>
      </c>
      <c r="W7">
        <v>5714</v>
      </c>
      <c r="X7" t="s">
        <v>254</v>
      </c>
      <c r="Y7" t="s">
        <v>254</v>
      </c>
      <c r="Z7">
        <v>71.040000000000006</v>
      </c>
      <c r="AA7">
        <v>6101</v>
      </c>
      <c r="AB7" t="s">
        <v>254</v>
      </c>
      <c r="AC7" t="s">
        <v>254</v>
      </c>
      <c r="AD7">
        <v>73.680000000000007</v>
      </c>
      <c r="AE7">
        <v>6255</v>
      </c>
      <c r="AF7" t="s">
        <v>254</v>
      </c>
      <c r="AG7" t="s">
        <v>254</v>
      </c>
      <c r="AH7">
        <v>80.12</v>
      </c>
      <c r="AI7">
        <v>6232</v>
      </c>
      <c r="AJ7" t="s">
        <v>254</v>
      </c>
      <c r="AK7" t="s">
        <v>254</v>
      </c>
      <c r="AL7">
        <v>73.73</v>
      </c>
      <c r="AM7">
        <v>6353</v>
      </c>
      <c r="AN7" t="s">
        <v>254</v>
      </c>
      <c r="AO7" t="s">
        <v>254</v>
      </c>
      <c r="AP7">
        <v>73.2</v>
      </c>
      <c r="AQ7">
        <v>6346</v>
      </c>
      <c r="AR7" t="s">
        <v>254</v>
      </c>
      <c r="AS7" t="s">
        <v>254</v>
      </c>
      <c r="AT7">
        <v>73.08</v>
      </c>
      <c r="AU7">
        <v>6410</v>
      </c>
      <c r="AV7" t="s">
        <v>254</v>
      </c>
      <c r="AW7" t="s">
        <v>254</v>
      </c>
    </row>
    <row r="8" spans="1:49">
      <c r="A8" t="s">
        <v>19</v>
      </c>
      <c r="B8" t="s">
        <v>254</v>
      </c>
      <c r="C8" t="s">
        <v>254</v>
      </c>
      <c r="D8" t="s">
        <v>254</v>
      </c>
      <c r="E8" t="s">
        <v>254</v>
      </c>
      <c r="F8" t="s">
        <v>254</v>
      </c>
      <c r="G8" t="s">
        <v>254</v>
      </c>
      <c r="H8" t="s">
        <v>254</v>
      </c>
      <c r="I8" t="s">
        <v>254</v>
      </c>
      <c r="J8" t="s">
        <v>254</v>
      </c>
      <c r="K8" t="s">
        <v>254</v>
      </c>
      <c r="L8" t="s">
        <v>254</v>
      </c>
      <c r="M8" t="s">
        <v>254</v>
      </c>
      <c r="N8" t="s">
        <v>254</v>
      </c>
      <c r="O8" t="s">
        <v>254</v>
      </c>
      <c r="P8" t="s">
        <v>254</v>
      </c>
      <c r="Q8" t="s">
        <v>254</v>
      </c>
      <c r="R8" t="s">
        <v>254</v>
      </c>
      <c r="S8" t="s">
        <v>254</v>
      </c>
      <c r="T8" t="s">
        <v>254</v>
      </c>
      <c r="U8" t="s">
        <v>254</v>
      </c>
      <c r="V8" t="s">
        <v>254</v>
      </c>
      <c r="W8" t="s">
        <v>254</v>
      </c>
      <c r="X8" t="s">
        <v>254</v>
      </c>
      <c r="Y8" t="s">
        <v>254</v>
      </c>
      <c r="Z8" t="s">
        <v>254</v>
      </c>
      <c r="AA8" t="s">
        <v>254</v>
      </c>
      <c r="AB8" t="s">
        <v>254</v>
      </c>
      <c r="AC8" t="s">
        <v>254</v>
      </c>
      <c r="AD8" t="s">
        <v>254</v>
      </c>
      <c r="AE8" t="s">
        <v>254</v>
      </c>
      <c r="AF8" t="s">
        <v>254</v>
      </c>
      <c r="AG8" t="s">
        <v>254</v>
      </c>
      <c r="AH8" t="s">
        <v>254</v>
      </c>
      <c r="AI8" t="s">
        <v>254</v>
      </c>
      <c r="AJ8" t="s">
        <v>254</v>
      </c>
      <c r="AK8" t="s">
        <v>254</v>
      </c>
      <c r="AL8" t="s">
        <v>254</v>
      </c>
      <c r="AM8" t="s">
        <v>254</v>
      </c>
      <c r="AN8" t="s">
        <v>254</v>
      </c>
      <c r="AO8" t="s">
        <v>254</v>
      </c>
      <c r="AP8" t="s">
        <v>254</v>
      </c>
      <c r="AQ8" t="s">
        <v>254</v>
      </c>
      <c r="AR8" t="s">
        <v>254</v>
      </c>
      <c r="AS8" t="s">
        <v>254</v>
      </c>
      <c r="AT8" t="s">
        <v>254</v>
      </c>
      <c r="AU8" t="s">
        <v>254</v>
      </c>
      <c r="AV8" t="s">
        <v>254</v>
      </c>
      <c r="AW8" t="s">
        <v>254</v>
      </c>
    </row>
    <row r="9" spans="1:49">
      <c r="A9" t="s">
        <v>91</v>
      </c>
      <c r="B9">
        <v>65.209999999999994</v>
      </c>
      <c r="C9">
        <v>4612</v>
      </c>
      <c r="D9">
        <v>53125</v>
      </c>
      <c r="E9" t="s">
        <v>269</v>
      </c>
      <c r="F9">
        <v>65.34</v>
      </c>
      <c r="G9">
        <v>4745</v>
      </c>
      <c r="H9">
        <v>54447</v>
      </c>
      <c r="I9" t="s">
        <v>270</v>
      </c>
      <c r="J9">
        <v>66.44</v>
      </c>
      <c r="K9">
        <v>4783</v>
      </c>
      <c r="L9">
        <v>54823</v>
      </c>
      <c r="M9" t="s">
        <v>271</v>
      </c>
      <c r="N9">
        <v>68.760000000000005</v>
      </c>
      <c r="O9">
        <v>4851</v>
      </c>
      <c r="P9">
        <v>54812</v>
      </c>
      <c r="Q9" t="s">
        <v>272</v>
      </c>
      <c r="R9">
        <v>69.8</v>
      </c>
      <c r="S9">
        <v>4805</v>
      </c>
      <c r="T9">
        <v>55097</v>
      </c>
      <c r="U9" t="s">
        <v>263</v>
      </c>
      <c r="V9">
        <v>70.709999999999994</v>
      </c>
      <c r="W9">
        <v>4905</v>
      </c>
      <c r="X9">
        <v>55478</v>
      </c>
      <c r="Y9" t="s">
        <v>273</v>
      </c>
      <c r="Z9">
        <v>71.12</v>
      </c>
      <c r="AA9">
        <v>4977</v>
      </c>
      <c r="AB9">
        <v>56074</v>
      </c>
      <c r="AC9" t="s">
        <v>274</v>
      </c>
      <c r="AD9">
        <v>73.34</v>
      </c>
      <c r="AE9">
        <v>4940</v>
      </c>
      <c r="AF9">
        <v>55636</v>
      </c>
      <c r="AG9" t="s">
        <v>248</v>
      </c>
      <c r="AH9">
        <v>72.040000000000006</v>
      </c>
      <c r="AI9">
        <v>5000</v>
      </c>
      <c r="AJ9">
        <v>56028</v>
      </c>
      <c r="AK9" t="s">
        <v>275</v>
      </c>
      <c r="AL9">
        <v>68.489999999999995</v>
      </c>
      <c r="AM9">
        <v>5051</v>
      </c>
      <c r="AN9">
        <v>56250</v>
      </c>
      <c r="AO9" t="s">
        <v>276</v>
      </c>
      <c r="AP9">
        <v>69.010000000000005</v>
      </c>
      <c r="AQ9">
        <v>4999</v>
      </c>
      <c r="AR9">
        <v>55389</v>
      </c>
      <c r="AS9" t="s">
        <v>277</v>
      </c>
      <c r="AT9">
        <v>67.95</v>
      </c>
      <c r="AU9">
        <v>5152</v>
      </c>
      <c r="AV9">
        <v>54267</v>
      </c>
      <c r="AW9" t="s">
        <v>278</v>
      </c>
    </row>
    <row r="10" spans="1:49">
      <c r="A10" t="s">
        <v>279</v>
      </c>
      <c r="B10">
        <v>93.33</v>
      </c>
      <c r="C10">
        <v>5600</v>
      </c>
      <c r="D10">
        <v>101262</v>
      </c>
      <c r="E10" t="s">
        <v>280</v>
      </c>
      <c r="F10">
        <v>93.33</v>
      </c>
      <c r="G10">
        <v>5600</v>
      </c>
      <c r="H10">
        <v>100461</v>
      </c>
      <c r="I10" t="s">
        <v>281</v>
      </c>
      <c r="J10">
        <v>84.97</v>
      </c>
      <c r="K10">
        <v>5025</v>
      </c>
      <c r="L10">
        <v>101341</v>
      </c>
      <c r="M10" t="s">
        <v>282</v>
      </c>
      <c r="N10">
        <v>80.2</v>
      </c>
      <c r="O10">
        <v>5383</v>
      </c>
      <c r="P10">
        <v>101497</v>
      </c>
      <c r="Q10" t="s">
        <v>283</v>
      </c>
      <c r="R10">
        <v>70.55</v>
      </c>
      <c r="S10">
        <v>6133</v>
      </c>
      <c r="T10">
        <v>103229</v>
      </c>
      <c r="U10" t="s">
        <v>284</v>
      </c>
      <c r="V10">
        <v>73.16</v>
      </c>
      <c r="W10">
        <v>6200</v>
      </c>
      <c r="X10">
        <v>104641</v>
      </c>
      <c r="Y10" t="s">
        <v>285</v>
      </c>
      <c r="Z10">
        <v>91.07</v>
      </c>
      <c r="AA10">
        <v>9953</v>
      </c>
      <c r="AB10">
        <v>104903</v>
      </c>
      <c r="AC10" t="s">
        <v>286</v>
      </c>
      <c r="AD10">
        <v>106.09</v>
      </c>
      <c r="AE10">
        <v>10333</v>
      </c>
      <c r="AF10">
        <v>103974</v>
      </c>
      <c r="AG10" t="s">
        <v>287</v>
      </c>
      <c r="AH10">
        <v>99.1</v>
      </c>
      <c r="AI10">
        <v>8811</v>
      </c>
      <c r="AJ10">
        <v>105566</v>
      </c>
      <c r="AK10" t="s">
        <v>288</v>
      </c>
      <c r="AL10">
        <v>77.52</v>
      </c>
      <c r="AM10" t="s">
        <v>254</v>
      </c>
      <c r="AN10">
        <v>105782</v>
      </c>
      <c r="AO10" t="s">
        <v>289</v>
      </c>
      <c r="AP10">
        <v>77.290000000000006</v>
      </c>
      <c r="AQ10" t="s">
        <v>254</v>
      </c>
      <c r="AR10">
        <v>103361</v>
      </c>
      <c r="AS10" t="s">
        <v>290</v>
      </c>
      <c r="AT10">
        <v>76.959999999999994</v>
      </c>
      <c r="AU10" t="s">
        <v>254</v>
      </c>
      <c r="AV10">
        <v>107508</v>
      </c>
      <c r="AW10" t="s">
        <v>291</v>
      </c>
    </row>
    <row r="11" spans="1:49">
      <c r="A11" t="s">
        <v>90</v>
      </c>
      <c r="B11">
        <v>66.33</v>
      </c>
      <c r="C11">
        <v>3989</v>
      </c>
      <c r="D11">
        <v>48765</v>
      </c>
      <c r="E11" t="s">
        <v>292</v>
      </c>
      <c r="F11">
        <v>67.45</v>
      </c>
      <c r="G11">
        <v>4077</v>
      </c>
      <c r="H11">
        <v>50411</v>
      </c>
      <c r="I11" t="s">
        <v>293</v>
      </c>
      <c r="J11">
        <v>70.34</v>
      </c>
      <c r="K11">
        <v>4305</v>
      </c>
      <c r="L11">
        <v>50254</v>
      </c>
      <c r="M11" t="s">
        <v>294</v>
      </c>
      <c r="N11">
        <v>73.19</v>
      </c>
      <c r="O11">
        <v>4459</v>
      </c>
      <c r="P11">
        <v>49339</v>
      </c>
      <c r="Q11" t="s">
        <v>295</v>
      </c>
      <c r="R11">
        <v>73.22</v>
      </c>
      <c r="S11">
        <v>4390</v>
      </c>
      <c r="T11">
        <v>49931</v>
      </c>
      <c r="U11" t="s">
        <v>260</v>
      </c>
      <c r="V11">
        <v>73.61</v>
      </c>
      <c r="W11">
        <v>4484</v>
      </c>
      <c r="X11">
        <v>50074</v>
      </c>
      <c r="Y11" t="s">
        <v>296</v>
      </c>
      <c r="Z11">
        <v>75.3</v>
      </c>
      <c r="AA11">
        <v>4642</v>
      </c>
      <c r="AB11">
        <v>50541</v>
      </c>
      <c r="AC11" t="s">
        <v>236</v>
      </c>
      <c r="AD11">
        <v>77.17</v>
      </c>
      <c r="AE11">
        <v>4692</v>
      </c>
      <c r="AF11">
        <v>53801</v>
      </c>
      <c r="AG11" t="s">
        <v>261</v>
      </c>
      <c r="AH11">
        <v>75.72</v>
      </c>
      <c r="AI11">
        <v>4611</v>
      </c>
      <c r="AJ11">
        <v>53728</v>
      </c>
      <c r="AK11" t="s">
        <v>297</v>
      </c>
      <c r="AL11">
        <v>73.569999999999993</v>
      </c>
      <c r="AM11">
        <v>4462</v>
      </c>
      <c r="AN11">
        <v>52652</v>
      </c>
      <c r="AO11" t="s">
        <v>298</v>
      </c>
      <c r="AP11">
        <v>74.31</v>
      </c>
      <c r="AQ11">
        <v>4449</v>
      </c>
      <c r="AR11">
        <v>53089</v>
      </c>
      <c r="AS11" t="s">
        <v>294</v>
      </c>
      <c r="AT11">
        <v>73.55</v>
      </c>
      <c r="AU11">
        <v>4453</v>
      </c>
      <c r="AV11">
        <v>54097</v>
      </c>
      <c r="AW11" t="s">
        <v>292</v>
      </c>
    </row>
    <row r="12" spans="1:49">
      <c r="A12" t="s">
        <v>299</v>
      </c>
      <c r="B12">
        <v>82.31</v>
      </c>
      <c r="C12">
        <v>2295</v>
      </c>
      <c r="D12" t="s">
        <v>254</v>
      </c>
      <c r="E12" t="s">
        <v>254</v>
      </c>
      <c r="F12">
        <v>82.31</v>
      </c>
      <c r="G12">
        <v>2295</v>
      </c>
      <c r="H12" t="s">
        <v>254</v>
      </c>
      <c r="I12" t="s">
        <v>254</v>
      </c>
      <c r="J12">
        <v>82.31</v>
      </c>
      <c r="K12">
        <v>2295</v>
      </c>
      <c r="L12" t="s">
        <v>254</v>
      </c>
      <c r="M12" t="s">
        <v>254</v>
      </c>
      <c r="N12">
        <v>82.31</v>
      </c>
      <c r="O12">
        <v>2295</v>
      </c>
      <c r="P12" t="s">
        <v>254</v>
      </c>
      <c r="Q12" t="s">
        <v>254</v>
      </c>
      <c r="R12">
        <v>82.31</v>
      </c>
      <c r="S12">
        <v>2295</v>
      </c>
      <c r="T12" t="s">
        <v>254</v>
      </c>
      <c r="U12" t="s">
        <v>254</v>
      </c>
      <c r="V12">
        <v>82.31</v>
      </c>
      <c r="W12">
        <v>2295</v>
      </c>
      <c r="X12" t="s">
        <v>254</v>
      </c>
      <c r="Y12" t="s">
        <v>254</v>
      </c>
      <c r="Z12">
        <v>82.31</v>
      </c>
      <c r="AA12">
        <v>2295</v>
      </c>
      <c r="AB12" t="s">
        <v>254</v>
      </c>
      <c r="AC12" t="s">
        <v>254</v>
      </c>
      <c r="AD12">
        <v>82.31</v>
      </c>
      <c r="AE12">
        <v>2295</v>
      </c>
      <c r="AF12" t="s">
        <v>254</v>
      </c>
      <c r="AG12" t="s">
        <v>254</v>
      </c>
      <c r="AH12">
        <v>82.31</v>
      </c>
      <c r="AI12">
        <v>2295</v>
      </c>
      <c r="AJ12" t="s">
        <v>254</v>
      </c>
      <c r="AK12" t="s">
        <v>254</v>
      </c>
      <c r="AL12" t="s">
        <v>254</v>
      </c>
      <c r="AM12" t="s">
        <v>254</v>
      </c>
      <c r="AN12" t="s">
        <v>254</v>
      </c>
      <c r="AO12" t="s">
        <v>254</v>
      </c>
      <c r="AP12" t="s">
        <v>254</v>
      </c>
      <c r="AQ12" t="s">
        <v>254</v>
      </c>
      <c r="AR12" t="s">
        <v>254</v>
      </c>
      <c r="AS12" t="s">
        <v>254</v>
      </c>
      <c r="AT12" t="s">
        <v>254</v>
      </c>
      <c r="AU12" t="s">
        <v>254</v>
      </c>
      <c r="AV12" t="s">
        <v>254</v>
      </c>
      <c r="AW12" t="s">
        <v>254</v>
      </c>
    </row>
    <row r="13" spans="1:49">
      <c r="A13" t="s">
        <v>300</v>
      </c>
      <c r="B13">
        <v>86.53</v>
      </c>
      <c r="C13">
        <v>8942</v>
      </c>
      <c r="D13">
        <v>73015</v>
      </c>
      <c r="E13" t="s">
        <v>301</v>
      </c>
      <c r="F13">
        <v>88.3</v>
      </c>
      <c r="G13">
        <v>9208</v>
      </c>
      <c r="H13">
        <v>73108</v>
      </c>
      <c r="I13" t="s">
        <v>302</v>
      </c>
      <c r="J13">
        <v>90.26</v>
      </c>
      <c r="K13">
        <v>9419</v>
      </c>
      <c r="L13">
        <v>73692</v>
      </c>
      <c r="M13" t="s">
        <v>303</v>
      </c>
      <c r="N13">
        <v>90.08</v>
      </c>
      <c r="O13">
        <v>9270</v>
      </c>
      <c r="P13">
        <v>74141</v>
      </c>
      <c r="Q13" t="s">
        <v>304</v>
      </c>
      <c r="R13">
        <v>90.44</v>
      </c>
      <c r="S13">
        <v>9084</v>
      </c>
      <c r="T13">
        <v>75201</v>
      </c>
      <c r="U13" t="s">
        <v>305</v>
      </c>
      <c r="V13">
        <v>90.98</v>
      </c>
      <c r="W13">
        <v>9101</v>
      </c>
      <c r="X13">
        <v>75890</v>
      </c>
      <c r="Y13" t="s">
        <v>306</v>
      </c>
      <c r="Z13">
        <v>91.98</v>
      </c>
      <c r="AA13">
        <v>9104</v>
      </c>
      <c r="AB13">
        <v>75989</v>
      </c>
      <c r="AC13" t="s">
        <v>307</v>
      </c>
      <c r="AD13">
        <v>93.34</v>
      </c>
      <c r="AE13">
        <v>9083</v>
      </c>
      <c r="AF13">
        <v>76415</v>
      </c>
      <c r="AG13" t="s">
        <v>264</v>
      </c>
      <c r="AH13">
        <v>93.32</v>
      </c>
      <c r="AI13">
        <v>9132</v>
      </c>
      <c r="AJ13">
        <v>76084</v>
      </c>
      <c r="AK13" t="s">
        <v>269</v>
      </c>
      <c r="AL13">
        <v>91.98</v>
      </c>
      <c r="AM13">
        <v>8687</v>
      </c>
      <c r="AN13">
        <v>76498</v>
      </c>
      <c r="AO13" t="s">
        <v>305</v>
      </c>
      <c r="AP13">
        <v>90.33</v>
      </c>
      <c r="AQ13">
        <v>8545</v>
      </c>
      <c r="AR13">
        <v>77319</v>
      </c>
      <c r="AS13" t="s">
        <v>308</v>
      </c>
      <c r="AT13">
        <v>88.43</v>
      </c>
      <c r="AU13">
        <v>8489</v>
      </c>
      <c r="AV13">
        <v>77184</v>
      </c>
      <c r="AW13" t="s">
        <v>309</v>
      </c>
    </row>
    <row r="14" spans="1:49">
      <c r="A14" t="s">
        <v>310</v>
      </c>
      <c r="B14">
        <v>81.44</v>
      </c>
      <c r="C14">
        <v>7457</v>
      </c>
      <c r="D14">
        <v>96925</v>
      </c>
      <c r="E14" t="s">
        <v>311</v>
      </c>
      <c r="F14">
        <v>82.78</v>
      </c>
      <c r="G14">
        <v>7639</v>
      </c>
      <c r="H14">
        <v>90574</v>
      </c>
      <c r="I14" t="s">
        <v>312</v>
      </c>
      <c r="J14">
        <v>86.6</v>
      </c>
      <c r="K14">
        <v>8115</v>
      </c>
      <c r="L14">
        <v>87999</v>
      </c>
      <c r="M14" t="s">
        <v>313</v>
      </c>
      <c r="N14">
        <v>89.67</v>
      </c>
      <c r="O14">
        <v>8635</v>
      </c>
      <c r="P14">
        <v>99145</v>
      </c>
      <c r="Q14" t="s">
        <v>314</v>
      </c>
      <c r="R14">
        <v>86.95</v>
      </c>
      <c r="S14">
        <v>8059</v>
      </c>
      <c r="T14">
        <v>92007</v>
      </c>
      <c r="U14" t="s">
        <v>315</v>
      </c>
      <c r="V14">
        <v>83.37</v>
      </c>
      <c r="W14">
        <v>6908</v>
      </c>
      <c r="X14">
        <v>87773</v>
      </c>
      <c r="Y14" t="s">
        <v>316</v>
      </c>
      <c r="Z14">
        <v>80.599999999999994</v>
      </c>
      <c r="AA14">
        <v>5950</v>
      </c>
      <c r="AB14">
        <v>87068</v>
      </c>
      <c r="AC14" t="s">
        <v>317</v>
      </c>
      <c r="AD14">
        <v>81.900000000000006</v>
      </c>
      <c r="AE14">
        <v>6054</v>
      </c>
      <c r="AF14">
        <v>87121</v>
      </c>
      <c r="AG14" t="s">
        <v>318</v>
      </c>
      <c r="AH14">
        <v>81.7</v>
      </c>
      <c r="AI14">
        <v>6156</v>
      </c>
      <c r="AJ14">
        <v>54158</v>
      </c>
      <c r="AK14" t="s">
        <v>319</v>
      </c>
      <c r="AL14">
        <v>81.22</v>
      </c>
      <c r="AM14">
        <v>5892</v>
      </c>
      <c r="AN14">
        <v>54828</v>
      </c>
      <c r="AO14" t="s">
        <v>320</v>
      </c>
      <c r="AP14">
        <v>84.91</v>
      </c>
      <c r="AQ14">
        <v>6110</v>
      </c>
      <c r="AR14">
        <v>54814</v>
      </c>
      <c r="AS14" t="s">
        <v>321</v>
      </c>
      <c r="AT14">
        <v>84.26</v>
      </c>
      <c r="AU14">
        <v>6169</v>
      </c>
      <c r="AV14">
        <v>62989</v>
      </c>
      <c r="AW14" t="s">
        <v>322</v>
      </c>
    </row>
    <row r="15" spans="1:49">
      <c r="A15" t="s">
        <v>323</v>
      </c>
      <c r="B15" t="s">
        <v>254</v>
      </c>
      <c r="C15" t="s">
        <v>254</v>
      </c>
      <c r="D15" t="s">
        <v>254</v>
      </c>
      <c r="E15" t="s">
        <v>254</v>
      </c>
      <c r="F15" t="s">
        <v>254</v>
      </c>
      <c r="G15" t="s">
        <v>254</v>
      </c>
      <c r="H15" t="s">
        <v>254</v>
      </c>
      <c r="I15" t="s">
        <v>254</v>
      </c>
      <c r="J15" t="s">
        <v>254</v>
      </c>
      <c r="K15" t="s">
        <v>254</v>
      </c>
      <c r="L15" t="s">
        <v>254</v>
      </c>
      <c r="M15" t="s">
        <v>254</v>
      </c>
      <c r="N15" t="s">
        <v>254</v>
      </c>
      <c r="O15" t="s">
        <v>254</v>
      </c>
      <c r="P15" t="s">
        <v>254</v>
      </c>
      <c r="Q15" t="s">
        <v>254</v>
      </c>
      <c r="R15" t="s">
        <v>254</v>
      </c>
      <c r="S15" t="s">
        <v>254</v>
      </c>
      <c r="T15" t="s">
        <v>254</v>
      </c>
      <c r="U15" t="s">
        <v>254</v>
      </c>
      <c r="V15" t="s">
        <v>254</v>
      </c>
      <c r="W15" t="s">
        <v>254</v>
      </c>
      <c r="X15" t="s">
        <v>254</v>
      </c>
      <c r="Y15" t="s">
        <v>254</v>
      </c>
      <c r="Z15" t="s">
        <v>254</v>
      </c>
      <c r="AA15" t="s">
        <v>254</v>
      </c>
      <c r="AB15" t="s">
        <v>254</v>
      </c>
      <c r="AC15" t="s">
        <v>254</v>
      </c>
      <c r="AD15" t="s">
        <v>254</v>
      </c>
      <c r="AE15" t="s">
        <v>254</v>
      </c>
      <c r="AF15" t="s">
        <v>254</v>
      </c>
      <c r="AG15" t="s">
        <v>254</v>
      </c>
      <c r="AH15" t="s">
        <v>254</v>
      </c>
      <c r="AI15" t="s">
        <v>254</v>
      </c>
      <c r="AJ15" t="s">
        <v>254</v>
      </c>
      <c r="AK15" t="s">
        <v>254</v>
      </c>
      <c r="AL15">
        <v>68.150000000000006</v>
      </c>
      <c r="AM15">
        <v>5658</v>
      </c>
      <c r="AN15" t="s">
        <v>254</v>
      </c>
      <c r="AO15" t="s">
        <v>254</v>
      </c>
      <c r="AP15">
        <v>69.27</v>
      </c>
      <c r="AQ15">
        <v>5880</v>
      </c>
      <c r="AR15" t="s">
        <v>254</v>
      </c>
      <c r="AS15" t="s">
        <v>254</v>
      </c>
      <c r="AT15">
        <v>67.98</v>
      </c>
      <c r="AU15">
        <v>5736</v>
      </c>
      <c r="AV15" t="s">
        <v>254</v>
      </c>
      <c r="AW15" t="s">
        <v>254</v>
      </c>
    </row>
    <row r="16" spans="1:49">
      <c r="A16" t="s">
        <v>324</v>
      </c>
      <c r="B16">
        <v>59.2</v>
      </c>
      <c r="C16">
        <v>4182</v>
      </c>
      <c r="D16" t="s">
        <v>254</v>
      </c>
      <c r="E16" t="s">
        <v>254</v>
      </c>
      <c r="F16">
        <v>60.06</v>
      </c>
      <c r="G16">
        <v>4019</v>
      </c>
      <c r="H16" t="s">
        <v>254</v>
      </c>
      <c r="I16" t="s">
        <v>254</v>
      </c>
      <c r="J16">
        <v>58.92</v>
      </c>
      <c r="K16">
        <v>3910</v>
      </c>
      <c r="L16" t="s">
        <v>254</v>
      </c>
      <c r="M16" t="s">
        <v>254</v>
      </c>
      <c r="N16">
        <v>66.02</v>
      </c>
      <c r="O16">
        <v>3567</v>
      </c>
      <c r="P16" t="s">
        <v>254</v>
      </c>
      <c r="Q16" t="s">
        <v>254</v>
      </c>
      <c r="R16">
        <v>66.02</v>
      </c>
      <c r="S16">
        <v>4138</v>
      </c>
      <c r="T16" t="s">
        <v>254</v>
      </c>
      <c r="U16" t="s">
        <v>254</v>
      </c>
      <c r="V16">
        <v>67.41</v>
      </c>
      <c r="W16">
        <v>4267</v>
      </c>
      <c r="X16" t="s">
        <v>254</v>
      </c>
      <c r="Y16" t="s">
        <v>254</v>
      </c>
      <c r="Z16">
        <v>73.19</v>
      </c>
      <c r="AA16">
        <v>4492</v>
      </c>
      <c r="AB16" t="s">
        <v>254</v>
      </c>
      <c r="AC16" t="s">
        <v>254</v>
      </c>
      <c r="AD16">
        <v>73.86</v>
      </c>
      <c r="AE16">
        <v>4500</v>
      </c>
      <c r="AF16" t="s">
        <v>254</v>
      </c>
      <c r="AG16" t="s">
        <v>254</v>
      </c>
      <c r="AH16">
        <v>71.52</v>
      </c>
      <c r="AI16">
        <v>4622</v>
      </c>
      <c r="AJ16" t="s">
        <v>254</v>
      </c>
      <c r="AK16" t="s">
        <v>254</v>
      </c>
      <c r="AL16">
        <v>69.89</v>
      </c>
      <c r="AM16">
        <v>4285</v>
      </c>
      <c r="AN16" t="s">
        <v>254</v>
      </c>
      <c r="AO16" t="s">
        <v>254</v>
      </c>
      <c r="AP16">
        <v>69.430000000000007</v>
      </c>
      <c r="AQ16">
        <v>4340</v>
      </c>
      <c r="AR16" t="s">
        <v>254</v>
      </c>
      <c r="AS16" t="s">
        <v>254</v>
      </c>
      <c r="AT16">
        <v>70.78</v>
      </c>
      <c r="AU16">
        <v>4233</v>
      </c>
      <c r="AV16" t="s">
        <v>254</v>
      </c>
      <c r="AW16" t="s">
        <v>254</v>
      </c>
    </row>
    <row r="17" spans="1:49">
      <c r="A17" t="s">
        <v>325</v>
      </c>
      <c r="B17" t="s">
        <v>254</v>
      </c>
      <c r="C17" t="s">
        <v>254</v>
      </c>
      <c r="D17" t="s">
        <v>254</v>
      </c>
      <c r="E17" t="s">
        <v>254</v>
      </c>
      <c r="F17" t="s">
        <v>254</v>
      </c>
      <c r="G17" t="s">
        <v>254</v>
      </c>
      <c r="H17" t="s">
        <v>254</v>
      </c>
      <c r="I17" t="s">
        <v>254</v>
      </c>
      <c r="J17" t="s">
        <v>254</v>
      </c>
      <c r="K17" t="s">
        <v>254</v>
      </c>
      <c r="L17" t="s">
        <v>254</v>
      </c>
      <c r="M17" t="s">
        <v>254</v>
      </c>
      <c r="N17" t="s">
        <v>254</v>
      </c>
      <c r="O17" t="s">
        <v>254</v>
      </c>
      <c r="P17" t="s">
        <v>254</v>
      </c>
      <c r="Q17" t="s">
        <v>254</v>
      </c>
      <c r="R17" t="s">
        <v>254</v>
      </c>
      <c r="S17" t="s">
        <v>254</v>
      </c>
      <c r="T17" t="s">
        <v>254</v>
      </c>
      <c r="U17" t="s">
        <v>254</v>
      </c>
      <c r="V17" t="s">
        <v>254</v>
      </c>
      <c r="W17" t="s">
        <v>254</v>
      </c>
      <c r="X17" t="s">
        <v>254</v>
      </c>
      <c r="Y17" t="s">
        <v>254</v>
      </c>
      <c r="Z17" t="s">
        <v>254</v>
      </c>
      <c r="AA17" t="s">
        <v>254</v>
      </c>
      <c r="AB17" t="s">
        <v>254</v>
      </c>
      <c r="AC17" t="s">
        <v>254</v>
      </c>
      <c r="AD17">
        <v>66.23</v>
      </c>
      <c r="AE17">
        <v>5000</v>
      </c>
      <c r="AF17" t="s">
        <v>254</v>
      </c>
      <c r="AG17" t="s">
        <v>254</v>
      </c>
      <c r="AH17">
        <v>69.3</v>
      </c>
      <c r="AI17">
        <v>5198</v>
      </c>
      <c r="AJ17" t="s">
        <v>254</v>
      </c>
      <c r="AK17" t="s">
        <v>254</v>
      </c>
      <c r="AL17" t="s">
        <v>254</v>
      </c>
      <c r="AM17" t="s">
        <v>254</v>
      </c>
      <c r="AN17" t="s">
        <v>254</v>
      </c>
      <c r="AO17" t="s">
        <v>254</v>
      </c>
      <c r="AP17" t="s">
        <v>254</v>
      </c>
      <c r="AQ17" t="s">
        <v>254</v>
      </c>
      <c r="AR17" t="s">
        <v>254</v>
      </c>
      <c r="AS17" t="s">
        <v>254</v>
      </c>
      <c r="AT17" t="s">
        <v>254</v>
      </c>
      <c r="AU17" t="s">
        <v>254</v>
      </c>
      <c r="AV17" t="s">
        <v>254</v>
      </c>
      <c r="AW17" t="s">
        <v>254</v>
      </c>
    </row>
    <row r="18" spans="1:49">
      <c r="A18" t="s">
        <v>326</v>
      </c>
      <c r="B18">
        <v>173.07</v>
      </c>
      <c r="C18">
        <v>7971</v>
      </c>
      <c r="D18" t="s">
        <v>254</v>
      </c>
      <c r="E18" t="s">
        <v>254</v>
      </c>
      <c r="F18">
        <v>173.07</v>
      </c>
      <c r="G18">
        <v>7971</v>
      </c>
      <c r="H18" t="s">
        <v>254</v>
      </c>
      <c r="I18" t="s">
        <v>254</v>
      </c>
      <c r="J18">
        <v>173.07</v>
      </c>
      <c r="K18">
        <v>7971</v>
      </c>
      <c r="L18" t="s">
        <v>254</v>
      </c>
      <c r="M18" t="s">
        <v>254</v>
      </c>
      <c r="N18">
        <v>173.07</v>
      </c>
      <c r="O18">
        <v>7971</v>
      </c>
      <c r="P18" t="s">
        <v>254</v>
      </c>
      <c r="Q18" t="s">
        <v>254</v>
      </c>
      <c r="R18">
        <v>173.07</v>
      </c>
      <c r="S18">
        <v>7971</v>
      </c>
      <c r="T18" t="s">
        <v>254</v>
      </c>
      <c r="U18" t="s">
        <v>254</v>
      </c>
      <c r="V18">
        <v>168.94</v>
      </c>
      <c r="W18">
        <v>7588</v>
      </c>
      <c r="X18" t="s">
        <v>254</v>
      </c>
      <c r="Y18" t="s">
        <v>254</v>
      </c>
      <c r="Z18">
        <v>168.94</v>
      </c>
      <c r="AA18">
        <v>7588</v>
      </c>
      <c r="AB18" t="s">
        <v>254</v>
      </c>
      <c r="AC18" t="s">
        <v>254</v>
      </c>
      <c r="AD18">
        <v>168.94</v>
      </c>
      <c r="AE18">
        <v>7588</v>
      </c>
      <c r="AF18" t="s">
        <v>254</v>
      </c>
      <c r="AG18" t="s">
        <v>254</v>
      </c>
      <c r="AH18">
        <v>168.94</v>
      </c>
      <c r="AI18">
        <v>7588</v>
      </c>
      <c r="AJ18" t="s">
        <v>254</v>
      </c>
      <c r="AK18" t="s">
        <v>254</v>
      </c>
      <c r="AL18" t="s">
        <v>254</v>
      </c>
      <c r="AM18" t="s">
        <v>254</v>
      </c>
      <c r="AN18" t="s">
        <v>254</v>
      </c>
      <c r="AO18" t="s">
        <v>254</v>
      </c>
      <c r="AP18" t="s">
        <v>254</v>
      </c>
      <c r="AQ18" t="s">
        <v>254</v>
      </c>
      <c r="AR18" t="s">
        <v>254</v>
      </c>
      <c r="AS18" t="s">
        <v>254</v>
      </c>
      <c r="AT18" t="s">
        <v>254</v>
      </c>
      <c r="AU18" t="s">
        <v>254</v>
      </c>
      <c r="AV18" t="s">
        <v>254</v>
      </c>
      <c r="AW18" t="s">
        <v>254</v>
      </c>
    </row>
    <row r="19" spans="1:49">
      <c r="A19" t="s">
        <v>85</v>
      </c>
      <c r="B19">
        <v>78.25</v>
      </c>
      <c r="C19">
        <v>9469</v>
      </c>
      <c r="D19">
        <v>65889</v>
      </c>
      <c r="E19" t="s">
        <v>327</v>
      </c>
      <c r="F19">
        <v>79.05</v>
      </c>
      <c r="G19">
        <v>9624</v>
      </c>
      <c r="H19">
        <v>66885</v>
      </c>
      <c r="I19" t="s">
        <v>328</v>
      </c>
      <c r="J19">
        <v>80.56</v>
      </c>
      <c r="K19">
        <v>9787</v>
      </c>
      <c r="L19">
        <v>67210</v>
      </c>
      <c r="M19" t="s">
        <v>306</v>
      </c>
      <c r="N19">
        <v>82.68</v>
      </c>
      <c r="O19">
        <v>10045</v>
      </c>
      <c r="P19">
        <v>68119</v>
      </c>
      <c r="Q19" t="s">
        <v>329</v>
      </c>
      <c r="R19">
        <v>83.7</v>
      </c>
      <c r="S19">
        <v>9471</v>
      </c>
      <c r="T19">
        <v>68457</v>
      </c>
      <c r="U19" t="s">
        <v>330</v>
      </c>
      <c r="V19">
        <v>88.59</v>
      </c>
      <c r="W19">
        <v>9197</v>
      </c>
      <c r="X19">
        <v>69736</v>
      </c>
      <c r="Y19" t="s">
        <v>331</v>
      </c>
      <c r="Z19">
        <v>83.82</v>
      </c>
      <c r="AA19">
        <v>9317</v>
      </c>
      <c r="AB19">
        <v>69139</v>
      </c>
      <c r="AC19" t="s">
        <v>271</v>
      </c>
      <c r="AD19">
        <v>84.12</v>
      </c>
      <c r="AE19">
        <v>9309</v>
      </c>
      <c r="AF19">
        <v>69679</v>
      </c>
      <c r="AG19" t="s">
        <v>302</v>
      </c>
      <c r="AH19">
        <v>85.12</v>
      </c>
      <c r="AI19">
        <v>9835</v>
      </c>
      <c r="AJ19">
        <v>68970</v>
      </c>
      <c r="AK19" t="s">
        <v>332</v>
      </c>
      <c r="AL19">
        <v>81.569999999999993</v>
      </c>
      <c r="AM19">
        <v>10050</v>
      </c>
      <c r="AN19">
        <v>68893</v>
      </c>
      <c r="AO19" t="s">
        <v>333</v>
      </c>
      <c r="AP19">
        <v>80.63</v>
      </c>
      <c r="AQ19">
        <v>10615</v>
      </c>
      <c r="AR19">
        <v>70196</v>
      </c>
      <c r="AS19" t="s">
        <v>334</v>
      </c>
      <c r="AT19">
        <v>80.239999999999995</v>
      </c>
      <c r="AU19">
        <v>10148</v>
      </c>
      <c r="AV19">
        <v>72576</v>
      </c>
      <c r="AW19" t="s">
        <v>335</v>
      </c>
    </row>
    <row r="20" spans="1:49">
      <c r="A20" t="s">
        <v>268</v>
      </c>
      <c r="B20">
        <v>82.02</v>
      </c>
      <c r="C20">
        <v>4763</v>
      </c>
      <c r="D20" t="s">
        <v>254</v>
      </c>
      <c r="E20" t="s">
        <v>254</v>
      </c>
      <c r="F20">
        <v>76.84</v>
      </c>
      <c r="G20">
        <v>4797</v>
      </c>
      <c r="H20" t="s">
        <v>254</v>
      </c>
      <c r="I20" t="s">
        <v>254</v>
      </c>
      <c r="J20">
        <v>76.84</v>
      </c>
      <c r="K20">
        <v>4797</v>
      </c>
      <c r="L20" t="s">
        <v>254</v>
      </c>
      <c r="M20" t="s">
        <v>254</v>
      </c>
      <c r="N20">
        <v>82.02</v>
      </c>
      <c r="O20">
        <v>4763</v>
      </c>
      <c r="P20" t="s">
        <v>254</v>
      </c>
      <c r="Q20" t="s">
        <v>254</v>
      </c>
      <c r="R20">
        <v>77.260000000000005</v>
      </c>
      <c r="S20">
        <v>4947</v>
      </c>
      <c r="T20" t="s">
        <v>254</v>
      </c>
      <c r="U20" t="s">
        <v>254</v>
      </c>
      <c r="V20">
        <v>77.260000000000005</v>
      </c>
      <c r="W20">
        <v>4947</v>
      </c>
      <c r="X20" t="s">
        <v>254</v>
      </c>
      <c r="Y20" t="s">
        <v>254</v>
      </c>
      <c r="Z20">
        <v>77.73</v>
      </c>
      <c r="AA20">
        <v>5358</v>
      </c>
      <c r="AB20" t="s">
        <v>254</v>
      </c>
      <c r="AC20" t="s">
        <v>254</v>
      </c>
      <c r="AD20">
        <v>77.73</v>
      </c>
      <c r="AE20">
        <v>5358</v>
      </c>
      <c r="AF20" t="s">
        <v>254</v>
      </c>
      <c r="AG20" t="s">
        <v>254</v>
      </c>
      <c r="AH20">
        <v>77</v>
      </c>
      <c r="AI20">
        <v>4810</v>
      </c>
      <c r="AJ20" t="s">
        <v>254</v>
      </c>
      <c r="AK20" t="s">
        <v>254</v>
      </c>
      <c r="AL20" t="s">
        <v>254</v>
      </c>
      <c r="AM20" t="s">
        <v>254</v>
      </c>
      <c r="AN20" t="s">
        <v>254</v>
      </c>
      <c r="AO20" t="s">
        <v>254</v>
      </c>
      <c r="AP20" t="s">
        <v>254</v>
      </c>
      <c r="AQ20" t="s">
        <v>254</v>
      </c>
      <c r="AR20" t="s">
        <v>254</v>
      </c>
      <c r="AS20" t="s">
        <v>254</v>
      </c>
      <c r="AT20" t="s">
        <v>254</v>
      </c>
      <c r="AU20" t="s">
        <v>254</v>
      </c>
      <c r="AV20" t="s">
        <v>254</v>
      </c>
      <c r="AW20" t="s">
        <v>254</v>
      </c>
    </row>
    <row r="21" spans="1:49">
      <c r="A21" t="s">
        <v>336</v>
      </c>
      <c r="B21">
        <v>142.09</v>
      </c>
      <c r="C21">
        <v>45167</v>
      </c>
      <c r="D21">
        <v>101614</v>
      </c>
      <c r="E21" t="s">
        <v>337</v>
      </c>
      <c r="F21">
        <v>153.6</v>
      </c>
      <c r="G21">
        <v>49200</v>
      </c>
      <c r="H21">
        <v>108854</v>
      </c>
      <c r="I21" t="s">
        <v>258</v>
      </c>
      <c r="J21">
        <v>163.89</v>
      </c>
      <c r="K21">
        <v>51500</v>
      </c>
      <c r="L21">
        <v>109823</v>
      </c>
      <c r="M21" t="s">
        <v>338</v>
      </c>
      <c r="N21">
        <v>171.65</v>
      </c>
      <c r="O21">
        <v>52000</v>
      </c>
      <c r="P21">
        <v>107037</v>
      </c>
      <c r="Q21" t="s">
        <v>339</v>
      </c>
      <c r="R21">
        <v>160.56</v>
      </c>
      <c r="S21">
        <v>56500</v>
      </c>
      <c r="T21">
        <v>111016</v>
      </c>
      <c r="U21" t="s">
        <v>340</v>
      </c>
      <c r="V21">
        <v>153.9</v>
      </c>
      <c r="W21">
        <v>59200</v>
      </c>
      <c r="X21">
        <v>107657</v>
      </c>
      <c r="Y21" t="s">
        <v>341</v>
      </c>
      <c r="Z21">
        <v>153.9</v>
      </c>
      <c r="AA21">
        <v>59200</v>
      </c>
      <c r="AB21">
        <v>116020</v>
      </c>
      <c r="AC21" t="s">
        <v>342</v>
      </c>
      <c r="AD21">
        <v>159.25</v>
      </c>
      <c r="AE21">
        <v>48000</v>
      </c>
      <c r="AF21">
        <v>108655</v>
      </c>
      <c r="AG21" t="s">
        <v>260</v>
      </c>
      <c r="AH21">
        <v>122.03</v>
      </c>
      <c r="AI21">
        <v>36000</v>
      </c>
      <c r="AJ21">
        <v>104308</v>
      </c>
      <c r="AK21" t="s">
        <v>343</v>
      </c>
      <c r="AL21">
        <v>69.260000000000005</v>
      </c>
      <c r="AM21">
        <v>6122</v>
      </c>
      <c r="AN21">
        <v>104507</v>
      </c>
      <c r="AO21" t="s">
        <v>344</v>
      </c>
      <c r="AP21">
        <v>69.06</v>
      </c>
      <c r="AQ21">
        <v>6111</v>
      </c>
      <c r="AR21">
        <v>103922</v>
      </c>
      <c r="AS21" t="s">
        <v>345</v>
      </c>
      <c r="AT21">
        <v>68.760000000000005</v>
      </c>
      <c r="AU21">
        <v>6086</v>
      </c>
      <c r="AV21">
        <v>102891</v>
      </c>
      <c r="AW21" t="s">
        <v>346</v>
      </c>
    </row>
    <row r="22" spans="1:49">
      <c r="A22" t="s">
        <v>347</v>
      </c>
      <c r="B22">
        <v>69.97</v>
      </c>
      <c r="C22">
        <v>5352</v>
      </c>
      <c r="D22" t="s">
        <v>254</v>
      </c>
      <c r="E22" t="s">
        <v>254</v>
      </c>
      <c r="F22">
        <v>71.19</v>
      </c>
      <c r="G22">
        <v>5485</v>
      </c>
      <c r="H22" t="s">
        <v>254</v>
      </c>
      <c r="I22" t="s">
        <v>254</v>
      </c>
      <c r="J22">
        <v>72.61</v>
      </c>
      <c r="K22">
        <v>5661</v>
      </c>
      <c r="L22" t="s">
        <v>254</v>
      </c>
      <c r="M22" t="s">
        <v>254</v>
      </c>
      <c r="N22">
        <v>73.62</v>
      </c>
      <c r="O22">
        <v>5556</v>
      </c>
      <c r="P22" t="s">
        <v>254</v>
      </c>
      <c r="Q22" t="s">
        <v>254</v>
      </c>
      <c r="R22">
        <v>74.75</v>
      </c>
      <c r="S22">
        <v>5476</v>
      </c>
      <c r="T22" t="s">
        <v>254</v>
      </c>
      <c r="U22" t="s">
        <v>254</v>
      </c>
      <c r="V22">
        <v>74.459999999999994</v>
      </c>
      <c r="W22">
        <v>5501</v>
      </c>
      <c r="X22" t="s">
        <v>254</v>
      </c>
      <c r="Y22" t="s">
        <v>254</v>
      </c>
      <c r="Z22">
        <v>75.61</v>
      </c>
      <c r="AA22">
        <v>5891</v>
      </c>
      <c r="AB22" t="s">
        <v>254</v>
      </c>
      <c r="AC22" t="s">
        <v>254</v>
      </c>
      <c r="AD22">
        <v>77.37</v>
      </c>
      <c r="AE22">
        <v>6140</v>
      </c>
      <c r="AF22" t="s">
        <v>254</v>
      </c>
      <c r="AG22" t="s">
        <v>254</v>
      </c>
      <c r="AH22">
        <v>78.03</v>
      </c>
      <c r="AI22">
        <v>6209</v>
      </c>
      <c r="AJ22" t="s">
        <v>254</v>
      </c>
      <c r="AK22" t="s">
        <v>254</v>
      </c>
      <c r="AL22">
        <v>70.150000000000006</v>
      </c>
      <c r="AM22">
        <v>5988</v>
      </c>
      <c r="AN22" t="s">
        <v>254</v>
      </c>
      <c r="AO22" t="s">
        <v>254</v>
      </c>
      <c r="AP22">
        <v>70.349999999999994</v>
      </c>
      <c r="AQ22">
        <v>6026</v>
      </c>
      <c r="AR22" t="s">
        <v>254</v>
      </c>
      <c r="AS22" t="s">
        <v>254</v>
      </c>
      <c r="AT22">
        <v>70.7</v>
      </c>
      <c r="AU22">
        <v>6002</v>
      </c>
      <c r="AV22" t="s">
        <v>254</v>
      </c>
      <c r="AW22" t="s">
        <v>254</v>
      </c>
    </row>
    <row r="23" spans="1:49">
      <c r="A23" t="s">
        <v>348</v>
      </c>
      <c r="B23">
        <v>69.48</v>
      </c>
      <c r="C23">
        <v>4132</v>
      </c>
      <c r="D23">
        <v>42416</v>
      </c>
      <c r="E23" t="s">
        <v>349</v>
      </c>
      <c r="F23">
        <v>71.900000000000006</v>
      </c>
      <c r="G23">
        <v>4202</v>
      </c>
      <c r="H23">
        <v>43746</v>
      </c>
      <c r="I23" t="s">
        <v>350</v>
      </c>
      <c r="J23">
        <v>73.92</v>
      </c>
      <c r="K23">
        <v>4331</v>
      </c>
      <c r="L23">
        <v>45682</v>
      </c>
      <c r="M23" t="s">
        <v>351</v>
      </c>
      <c r="N23">
        <v>75.13</v>
      </c>
      <c r="O23">
        <v>4474</v>
      </c>
      <c r="P23">
        <v>45417</v>
      </c>
      <c r="Q23" t="s">
        <v>352</v>
      </c>
      <c r="R23">
        <v>77.52</v>
      </c>
      <c r="S23">
        <v>4585</v>
      </c>
      <c r="T23">
        <v>46537</v>
      </c>
      <c r="U23" t="s">
        <v>353</v>
      </c>
      <c r="V23">
        <v>78.17</v>
      </c>
      <c r="W23">
        <v>4619</v>
      </c>
      <c r="X23">
        <v>46267</v>
      </c>
      <c r="Y23" t="s">
        <v>354</v>
      </c>
      <c r="Z23">
        <v>78.39</v>
      </c>
      <c r="AA23">
        <v>4650</v>
      </c>
      <c r="AB23">
        <v>47377</v>
      </c>
      <c r="AC23" t="s">
        <v>355</v>
      </c>
      <c r="AD23">
        <v>77.77</v>
      </c>
      <c r="AE23">
        <v>4751</v>
      </c>
      <c r="AF23">
        <v>49240</v>
      </c>
      <c r="AG23" t="s">
        <v>356</v>
      </c>
      <c r="AH23">
        <v>76.12</v>
      </c>
      <c r="AI23">
        <v>4801</v>
      </c>
      <c r="AJ23">
        <v>49679</v>
      </c>
      <c r="AK23" t="s">
        <v>357</v>
      </c>
      <c r="AL23">
        <v>74.81</v>
      </c>
      <c r="AM23">
        <v>4748</v>
      </c>
      <c r="AN23">
        <v>49960</v>
      </c>
      <c r="AO23" t="s">
        <v>358</v>
      </c>
      <c r="AP23">
        <v>81.569999999999993</v>
      </c>
      <c r="AQ23">
        <v>4825</v>
      </c>
      <c r="AR23">
        <v>50149</v>
      </c>
      <c r="AS23" t="s">
        <v>359</v>
      </c>
      <c r="AT23">
        <v>78.150000000000006</v>
      </c>
      <c r="AU23">
        <v>4650</v>
      </c>
      <c r="AV23">
        <v>49902</v>
      </c>
      <c r="AW23" t="s">
        <v>360</v>
      </c>
    </row>
    <row r="24" spans="1:49">
      <c r="A24" t="s">
        <v>361</v>
      </c>
      <c r="B24">
        <v>60</v>
      </c>
      <c r="C24">
        <v>1500</v>
      </c>
      <c r="D24" t="s">
        <v>254</v>
      </c>
      <c r="E24" t="s">
        <v>254</v>
      </c>
      <c r="F24">
        <v>60</v>
      </c>
      <c r="G24">
        <v>1500</v>
      </c>
      <c r="H24" t="s">
        <v>254</v>
      </c>
      <c r="I24" t="s">
        <v>254</v>
      </c>
      <c r="J24" t="s">
        <v>254</v>
      </c>
      <c r="K24" t="s">
        <v>254</v>
      </c>
      <c r="L24" t="s">
        <v>254</v>
      </c>
      <c r="M24" t="s">
        <v>254</v>
      </c>
      <c r="N24" t="s">
        <v>254</v>
      </c>
      <c r="O24" t="s">
        <v>254</v>
      </c>
      <c r="P24" t="s">
        <v>254</v>
      </c>
      <c r="Q24" t="s">
        <v>254</v>
      </c>
      <c r="R24" t="s">
        <v>254</v>
      </c>
      <c r="S24" t="s">
        <v>254</v>
      </c>
      <c r="T24" t="s">
        <v>254</v>
      </c>
      <c r="U24" t="s">
        <v>254</v>
      </c>
      <c r="V24" t="s">
        <v>254</v>
      </c>
      <c r="W24" t="s">
        <v>254</v>
      </c>
      <c r="X24" t="s">
        <v>254</v>
      </c>
      <c r="Y24" t="s">
        <v>254</v>
      </c>
      <c r="Z24" t="s">
        <v>254</v>
      </c>
      <c r="AA24" t="s">
        <v>254</v>
      </c>
      <c r="AB24" t="s">
        <v>254</v>
      </c>
      <c r="AC24" t="s">
        <v>254</v>
      </c>
      <c r="AD24" t="s">
        <v>254</v>
      </c>
      <c r="AE24" t="s">
        <v>254</v>
      </c>
      <c r="AF24" t="s">
        <v>254</v>
      </c>
      <c r="AG24" t="s">
        <v>254</v>
      </c>
      <c r="AH24" t="s">
        <v>254</v>
      </c>
      <c r="AI24" t="s">
        <v>254</v>
      </c>
      <c r="AJ24" t="s">
        <v>254</v>
      </c>
      <c r="AK24" t="s">
        <v>254</v>
      </c>
      <c r="AL24">
        <v>65.02</v>
      </c>
      <c r="AM24" t="s">
        <v>254</v>
      </c>
      <c r="AN24" t="s">
        <v>254</v>
      </c>
      <c r="AO24" t="s">
        <v>254</v>
      </c>
      <c r="AP24">
        <v>64.819999999999993</v>
      </c>
      <c r="AQ24" t="s">
        <v>254</v>
      </c>
      <c r="AR24" t="s">
        <v>254</v>
      </c>
      <c r="AS24" t="s">
        <v>254</v>
      </c>
      <c r="AT24" t="s">
        <v>254</v>
      </c>
      <c r="AU24" t="s">
        <v>254</v>
      </c>
      <c r="AV24" t="s">
        <v>254</v>
      </c>
      <c r="AW24" t="s">
        <v>254</v>
      </c>
    </row>
    <row r="25" spans="1:49">
      <c r="A25" t="s">
        <v>362</v>
      </c>
      <c r="B25" t="s">
        <v>254</v>
      </c>
      <c r="C25" t="s">
        <v>254</v>
      </c>
      <c r="D25" t="s">
        <v>254</v>
      </c>
      <c r="E25" t="s">
        <v>254</v>
      </c>
      <c r="F25" t="s">
        <v>254</v>
      </c>
      <c r="G25" t="s">
        <v>254</v>
      </c>
      <c r="H25" t="s">
        <v>254</v>
      </c>
      <c r="I25" t="s">
        <v>254</v>
      </c>
      <c r="J25" t="s">
        <v>254</v>
      </c>
      <c r="K25" t="s">
        <v>254</v>
      </c>
      <c r="L25" t="s">
        <v>254</v>
      </c>
      <c r="M25" t="s">
        <v>254</v>
      </c>
      <c r="N25" t="s">
        <v>254</v>
      </c>
      <c r="O25" t="s">
        <v>254</v>
      </c>
      <c r="P25" t="s">
        <v>254</v>
      </c>
      <c r="Q25" t="s">
        <v>254</v>
      </c>
      <c r="R25" t="s">
        <v>254</v>
      </c>
      <c r="S25" t="s">
        <v>254</v>
      </c>
      <c r="T25" t="s">
        <v>254</v>
      </c>
      <c r="U25" t="s">
        <v>254</v>
      </c>
      <c r="V25" t="s">
        <v>254</v>
      </c>
      <c r="W25" t="s">
        <v>254</v>
      </c>
      <c r="X25" t="s">
        <v>254</v>
      </c>
      <c r="Y25" t="s">
        <v>254</v>
      </c>
      <c r="Z25" t="s">
        <v>254</v>
      </c>
      <c r="AA25" t="s">
        <v>254</v>
      </c>
      <c r="AB25" t="s">
        <v>254</v>
      </c>
      <c r="AC25" t="s">
        <v>254</v>
      </c>
      <c r="AD25" t="s">
        <v>254</v>
      </c>
      <c r="AE25" t="s">
        <v>254</v>
      </c>
      <c r="AF25" t="s">
        <v>254</v>
      </c>
      <c r="AG25" t="s">
        <v>254</v>
      </c>
      <c r="AH25" t="s">
        <v>254</v>
      </c>
      <c r="AI25" t="s">
        <v>254</v>
      </c>
      <c r="AJ25" t="s">
        <v>254</v>
      </c>
      <c r="AK25" t="s">
        <v>254</v>
      </c>
      <c r="AL25" t="s">
        <v>254</v>
      </c>
      <c r="AM25" t="s">
        <v>254</v>
      </c>
      <c r="AN25" t="s">
        <v>254</v>
      </c>
      <c r="AO25" t="s">
        <v>254</v>
      </c>
      <c r="AP25" t="s">
        <v>254</v>
      </c>
      <c r="AQ25" t="s">
        <v>254</v>
      </c>
      <c r="AR25" t="s">
        <v>254</v>
      </c>
      <c r="AS25" t="s">
        <v>254</v>
      </c>
      <c r="AT25" t="s">
        <v>254</v>
      </c>
      <c r="AU25" t="s">
        <v>254</v>
      </c>
      <c r="AV25" t="s">
        <v>254</v>
      </c>
      <c r="AW25" t="s">
        <v>254</v>
      </c>
    </row>
    <row r="26" spans="1:49">
      <c r="A26" t="s">
        <v>363</v>
      </c>
      <c r="B26">
        <v>66.239999999999995</v>
      </c>
      <c r="C26">
        <v>4087</v>
      </c>
      <c r="D26">
        <v>48457</v>
      </c>
      <c r="E26" t="s">
        <v>364</v>
      </c>
      <c r="F26">
        <v>66.3</v>
      </c>
      <c r="G26">
        <v>4120</v>
      </c>
      <c r="H26">
        <v>48790</v>
      </c>
      <c r="I26" t="s">
        <v>365</v>
      </c>
      <c r="J26">
        <v>68.34</v>
      </c>
      <c r="K26">
        <v>4304</v>
      </c>
      <c r="L26">
        <v>49706</v>
      </c>
      <c r="M26" t="s">
        <v>366</v>
      </c>
      <c r="N26">
        <v>68.77</v>
      </c>
      <c r="O26">
        <v>4511</v>
      </c>
      <c r="P26">
        <v>50273</v>
      </c>
      <c r="Q26" t="s">
        <v>367</v>
      </c>
      <c r="R26">
        <v>69.45</v>
      </c>
      <c r="S26">
        <v>4276</v>
      </c>
      <c r="T26">
        <v>51123</v>
      </c>
      <c r="U26" t="s">
        <v>365</v>
      </c>
      <c r="V26">
        <v>71.23</v>
      </c>
      <c r="W26">
        <v>4643</v>
      </c>
      <c r="X26">
        <v>51344</v>
      </c>
      <c r="Y26" t="s">
        <v>368</v>
      </c>
      <c r="Z26">
        <v>72.05</v>
      </c>
      <c r="AA26">
        <v>4613</v>
      </c>
      <c r="AB26">
        <v>51261</v>
      </c>
      <c r="AC26" t="s">
        <v>369</v>
      </c>
      <c r="AD26">
        <v>72.23</v>
      </c>
      <c r="AE26">
        <v>4569</v>
      </c>
      <c r="AF26">
        <v>51568</v>
      </c>
      <c r="AG26" t="s">
        <v>294</v>
      </c>
      <c r="AH26">
        <v>74.52</v>
      </c>
      <c r="AI26">
        <v>4687</v>
      </c>
      <c r="AJ26">
        <v>51411</v>
      </c>
      <c r="AK26" t="s">
        <v>370</v>
      </c>
      <c r="AL26">
        <v>68.09</v>
      </c>
      <c r="AM26">
        <v>4187</v>
      </c>
      <c r="AN26">
        <v>51904</v>
      </c>
      <c r="AO26" t="s">
        <v>371</v>
      </c>
      <c r="AP26">
        <v>67.790000000000006</v>
      </c>
      <c r="AQ26">
        <v>4273</v>
      </c>
      <c r="AR26">
        <v>53016</v>
      </c>
      <c r="AS26" t="s">
        <v>372</v>
      </c>
      <c r="AT26">
        <v>67.38</v>
      </c>
      <c r="AU26">
        <v>4286</v>
      </c>
      <c r="AV26">
        <v>54144</v>
      </c>
      <c r="AW26" t="s">
        <v>373</v>
      </c>
    </row>
    <row r="27" spans="1:49">
      <c r="A27" t="s">
        <v>374</v>
      </c>
      <c r="B27">
        <v>72.040000000000006</v>
      </c>
      <c r="C27">
        <v>8460</v>
      </c>
      <c r="D27">
        <v>56991</v>
      </c>
      <c r="E27" t="s">
        <v>375</v>
      </c>
      <c r="F27">
        <v>68.94</v>
      </c>
      <c r="G27">
        <v>7305</v>
      </c>
      <c r="H27">
        <v>58317</v>
      </c>
      <c r="I27" t="s">
        <v>328</v>
      </c>
      <c r="J27">
        <v>80.260000000000005</v>
      </c>
      <c r="K27">
        <v>9322</v>
      </c>
      <c r="L27">
        <v>58541</v>
      </c>
      <c r="M27" t="s">
        <v>376</v>
      </c>
      <c r="N27">
        <v>82.41</v>
      </c>
      <c r="O27">
        <v>11476</v>
      </c>
      <c r="P27">
        <v>58501</v>
      </c>
      <c r="Q27" t="s">
        <v>297</v>
      </c>
      <c r="R27">
        <v>71.94</v>
      </c>
      <c r="S27">
        <v>6868</v>
      </c>
      <c r="T27">
        <v>58858</v>
      </c>
      <c r="U27" t="s">
        <v>330</v>
      </c>
      <c r="V27">
        <v>73.11</v>
      </c>
      <c r="W27">
        <v>6735</v>
      </c>
      <c r="X27">
        <v>58875</v>
      </c>
      <c r="Y27" t="s">
        <v>377</v>
      </c>
      <c r="Z27">
        <v>79.91</v>
      </c>
      <c r="AA27">
        <v>5908</v>
      </c>
      <c r="AB27">
        <v>60828</v>
      </c>
      <c r="AC27" t="s">
        <v>378</v>
      </c>
      <c r="AD27">
        <v>78.42</v>
      </c>
      <c r="AE27">
        <v>7456</v>
      </c>
      <c r="AF27">
        <v>59381</v>
      </c>
      <c r="AG27" t="s">
        <v>255</v>
      </c>
      <c r="AH27">
        <v>72.19</v>
      </c>
      <c r="AI27">
        <v>6792</v>
      </c>
      <c r="AJ27">
        <v>58948</v>
      </c>
      <c r="AK27" t="s">
        <v>379</v>
      </c>
      <c r="AL27">
        <v>65.03</v>
      </c>
      <c r="AM27">
        <v>5100</v>
      </c>
      <c r="AN27">
        <v>57310</v>
      </c>
      <c r="AO27" t="s">
        <v>380</v>
      </c>
      <c r="AP27">
        <v>68.87</v>
      </c>
      <c r="AQ27">
        <v>6929</v>
      </c>
      <c r="AR27">
        <v>58301</v>
      </c>
      <c r="AS27" t="s">
        <v>253</v>
      </c>
      <c r="AT27">
        <v>68.569999999999993</v>
      </c>
      <c r="AU27">
        <v>4800</v>
      </c>
      <c r="AV27">
        <v>60002</v>
      </c>
      <c r="AW27" t="s">
        <v>381</v>
      </c>
    </row>
    <row r="28" spans="1:49">
      <c r="A28" t="s">
        <v>23</v>
      </c>
      <c r="B28">
        <v>76.67</v>
      </c>
      <c r="C28">
        <v>6136</v>
      </c>
      <c r="D28">
        <v>57572</v>
      </c>
      <c r="E28" t="s">
        <v>382</v>
      </c>
      <c r="F28">
        <v>79.88</v>
      </c>
      <c r="G28">
        <v>6233</v>
      </c>
      <c r="H28">
        <v>57665</v>
      </c>
      <c r="I28" t="s">
        <v>383</v>
      </c>
      <c r="J28">
        <v>81.86</v>
      </c>
      <c r="K28">
        <v>6414</v>
      </c>
      <c r="L28" t="s">
        <v>254</v>
      </c>
      <c r="M28" t="s">
        <v>254</v>
      </c>
      <c r="N28">
        <v>79.98</v>
      </c>
      <c r="O28">
        <v>6427</v>
      </c>
      <c r="P28">
        <v>60292</v>
      </c>
      <c r="Q28" t="s">
        <v>342</v>
      </c>
      <c r="R28">
        <v>80.260000000000005</v>
      </c>
      <c r="S28">
        <v>6612</v>
      </c>
      <c r="T28" t="s">
        <v>254</v>
      </c>
      <c r="U28" t="s">
        <v>254</v>
      </c>
      <c r="V28">
        <v>81.11</v>
      </c>
      <c r="W28">
        <v>6667</v>
      </c>
      <c r="X28" t="s">
        <v>254</v>
      </c>
      <c r="Y28" t="s">
        <v>254</v>
      </c>
      <c r="Z28">
        <v>83.71</v>
      </c>
      <c r="AA28">
        <v>6630</v>
      </c>
      <c r="AB28" t="s">
        <v>254</v>
      </c>
      <c r="AC28" t="s">
        <v>254</v>
      </c>
      <c r="AD28">
        <v>84.75</v>
      </c>
      <c r="AE28">
        <v>6642</v>
      </c>
      <c r="AF28" t="s">
        <v>254</v>
      </c>
      <c r="AG28" t="s">
        <v>254</v>
      </c>
      <c r="AH28">
        <v>82.78</v>
      </c>
      <c r="AI28">
        <v>6632</v>
      </c>
      <c r="AJ28" t="s">
        <v>254</v>
      </c>
      <c r="AK28" t="s">
        <v>254</v>
      </c>
      <c r="AL28">
        <v>82.12</v>
      </c>
      <c r="AM28">
        <v>6891</v>
      </c>
      <c r="AN28" t="s">
        <v>254</v>
      </c>
      <c r="AO28" t="s">
        <v>254</v>
      </c>
      <c r="AP28">
        <v>81.91</v>
      </c>
      <c r="AQ28">
        <v>7107</v>
      </c>
      <c r="AR28" t="s">
        <v>254</v>
      </c>
      <c r="AS28" t="s">
        <v>254</v>
      </c>
      <c r="AT28">
        <v>82.91</v>
      </c>
      <c r="AU28">
        <v>6990</v>
      </c>
      <c r="AV28" t="s">
        <v>254</v>
      </c>
      <c r="AW28" t="s">
        <v>254</v>
      </c>
    </row>
    <row r="29" spans="1:49">
      <c r="A29" t="s">
        <v>81</v>
      </c>
      <c r="B29">
        <v>64.97</v>
      </c>
      <c r="C29">
        <v>6367</v>
      </c>
      <c r="D29">
        <v>54626</v>
      </c>
      <c r="E29" t="s">
        <v>384</v>
      </c>
      <c r="F29">
        <v>67.08</v>
      </c>
      <c r="G29">
        <v>6385</v>
      </c>
      <c r="H29">
        <v>57883</v>
      </c>
      <c r="I29" t="s">
        <v>385</v>
      </c>
      <c r="J29">
        <v>65.25</v>
      </c>
      <c r="K29">
        <v>5288</v>
      </c>
      <c r="L29">
        <v>54082</v>
      </c>
      <c r="M29" t="s">
        <v>252</v>
      </c>
      <c r="N29">
        <v>72.239999999999995</v>
      </c>
      <c r="O29">
        <v>5664</v>
      </c>
      <c r="P29">
        <v>55053</v>
      </c>
      <c r="Q29" t="s">
        <v>371</v>
      </c>
      <c r="R29">
        <v>71.849999999999994</v>
      </c>
      <c r="S29">
        <v>6128</v>
      </c>
      <c r="T29">
        <v>49851</v>
      </c>
      <c r="U29" t="s">
        <v>386</v>
      </c>
      <c r="V29">
        <v>72.7</v>
      </c>
      <c r="W29">
        <v>6544</v>
      </c>
      <c r="X29">
        <v>53435</v>
      </c>
      <c r="Y29" t="s">
        <v>292</v>
      </c>
      <c r="Z29">
        <v>78.2</v>
      </c>
      <c r="AA29">
        <v>8748</v>
      </c>
      <c r="AB29">
        <v>49470</v>
      </c>
      <c r="AC29" t="s">
        <v>356</v>
      </c>
      <c r="AD29">
        <v>75.510000000000005</v>
      </c>
      <c r="AE29">
        <v>9500</v>
      </c>
      <c r="AF29">
        <v>50963</v>
      </c>
      <c r="AG29" t="s">
        <v>320</v>
      </c>
      <c r="AH29">
        <v>73.67</v>
      </c>
      <c r="AI29">
        <v>7600</v>
      </c>
      <c r="AJ29">
        <v>49910</v>
      </c>
      <c r="AK29" t="s">
        <v>387</v>
      </c>
      <c r="AL29">
        <v>76.89</v>
      </c>
      <c r="AM29">
        <v>5433</v>
      </c>
      <c r="AN29">
        <v>49839</v>
      </c>
      <c r="AO29" t="s">
        <v>242</v>
      </c>
      <c r="AP29">
        <v>75.2</v>
      </c>
      <c r="AQ29">
        <v>5700</v>
      </c>
      <c r="AR29">
        <v>48865</v>
      </c>
      <c r="AS29" t="s">
        <v>388</v>
      </c>
      <c r="AT29">
        <v>71.03</v>
      </c>
      <c r="AU29">
        <v>5800</v>
      </c>
      <c r="AV29">
        <v>50525</v>
      </c>
      <c r="AW29" t="s">
        <v>369</v>
      </c>
    </row>
    <row r="30" spans="1:49">
      <c r="A30" t="s">
        <v>389</v>
      </c>
      <c r="B30">
        <v>71.73</v>
      </c>
      <c r="C30">
        <v>4240</v>
      </c>
      <c r="D30">
        <v>46500</v>
      </c>
      <c r="E30" t="s">
        <v>242</v>
      </c>
      <c r="F30">
        <v>74.17</v>
      </c>
      <c r="G30">
        <v>4201</v>
      </c>
      <c r="H30">
        <v>46918</v>
      </c>
      <c r="I30" t="s">
        <v>356</v>
      </c>
      <c r="J30">
        <v>74.06</v>
      </c>
      <c r="K30">
        <v>4231</v>
      </c>
      <c r="L30">
        <v>47048</v>
      </c>
      <c r="M30" t="s">
        <v>390</v>
      </c>
      <c r="N30">
        <v>72.349999999999994</v>
      </c>
      <c r="O30">
        <v>4347</v>
      </c>
      <c r="P30">
        <v>47092</v>
      </c>
      <c r="Q30" t="s">
        <v>391</v>
      </c>
      <c r="R30">
        <v>73.39</v>
      </c>
      <c r="S30">
        <v>4298</v>
      </c>
      <c r="T30">
        <v>48043</v>
      </c>
      <c r="U30" t="s">
        <v>237</v>
      </c>
      <c r="V30">
        <v>77.2</v>
      </c>
      <c r="W30">
        <v>4049</v>
      </c>
      <c r="X30">
        <v>48356</v>
      </c>
      <c r="Y30" t="s">
        <v>392</v>
      </c>
      <c r="Z30">
        <v>87.4</v>
      </c>
      <c r="AA30">
        <v>3591</v>
      </c>
      <c r="AB30">
        <v>48880</v>
      </c>
      <c r="AC30" t="s">
        <v>393</v>
      </c>
      <c r="AD30">
        <v>90.34</v>
      </c>
      <c r="AE30">
        <v>3556</v>
      </c>
      <c r="AF30">
        <v>50135</v>
      </c>
      <c r="AG30" t="s">
        <v>394</v>
      </c>
      <c r="AH30">
        <v>87.34</v>
      </c>
      <c r="AI30">
        <v>3770</v>
      </c>
      <c r="AJ30">
        <v>49828</v>
      </c>
      <c r="AK30" t="s">
        <v>395</v>
      </c>
      <c r="AL30">
        <v>66.88</v>
      </c>
      <c r="AM30">
        <v>5340</v>
      </c>
      <c r="AN30">
        <v>49920</v>
      </c>
      <c r="AO30" t="s">
        <v>396</v>
      </c>
      <c r="AP30">
        <v>67.89</v>
      </c>
      <c r="AQ30">
        <v>5389</v>
      </c>
      <c r="AR30">
        <v>50794</v>
      </c>
      <c r="AS30" t="s">
        <v>322</v>
      </c>
      <c r="AT30">
        <v>66.819999999999993</v>
      </c>
      <c r="AU30">
        <v>5256</v>
      </c>
      <c r="AV30">
        <v>51073</v>
      </c>
      <c r="AW30" t="s">
        <v>397</v>
      </c>
    </row>
    <row r="31" spans="1:49">
      <c r="A31" t="s">
        <v>398</v>
      </c>
      <c r="B31">
        <v>111.45</v>
      </c>
      <c r="C31">
        <v>17025</v>
      </c>
      <c r="D31">
        <v>79254</v>
      </c>
      <c r="E31" t="s">
        <v>369</v>
      </c>
      <c r="F31">
        <v>94.36</v>
      </c>
      <c r="G31">
        <v>12080</v>
      </c>
      <c r="H31">
        <v>79023</v>
      </c>
      <c r="I31" t="s">
        <v>399</v>
      </c>
      <c r="J31">
        <v>90.1</v>
      </c>
      <c r="K31">
        <v>14125</v>
      </c>
      <c r="L31">
        <v>79340</v>
      </c>
      <c r="M31" t="s">
        <v>380</v>
      </c>
      <c r="N31" t="s">
        <v>254</v>
      </c>
      <c r="O31" t="s">
        <v>254</v>
      </c>
      <c r="P31">
        <v>78375</v>
      </c>
      <c r="Q31" t="s">
        <v>254</v>
      </c>
      <c r="R31">
        <v>119.28</v>
      </c>
      <c r="S31">
        <v>26500</v>
      </c>
      <c r="T31">
        <v>78632</v>
      </c>
      <c r="U31" t="s">
        <v>400</v>
      </c>
      <c r="V31">
        <v>119.28</v>
      </c>
      <c r="W31">
        <v>26500</v>
      </c>
      <c r="X31">
        <v>77260</v>
      </c>
      <c r="Y31" t="s">
        <v>242</v>
      </c>
      <c r="Z31">
        <v>115.48</v>
      </c>
      <c r="AA31">
        <v>23000</v>
      </c>
      <c r="AB31">
        <v>81791</v>
      </c>
      <c r="AC31" t="s">
        <v>401</v>
      </c>
      <c r="AD31">
        <v>112.81</v>
      </c>
      <c r="AE31">
        <v>21500</v>
      </c>
      <c r="AF31">
        <v>82875</v>
      </c>
      <c r="AG31" t="s">
        <v>292</v>
      </c>
      <c r="AH31">
        <v>84.61</v>
      </c>
      <c r="AI31">
        <v>9050</v>
      </c>
      <c r="AJ31">
        <v>83538</v>
      </c>
      <c r="AK31" t="s">
        <v>402</v>
      </c>
      <c r="AL31">
        <v>100.03</v>
      </c>
      <c r="AM31" t="s">
        <v>254</v>
      </c>
      <c r="AN31">
        <v>86450</v>
      </c>
      <c r="AO31" t="s">
        <v>403</v>
      </c>
      <c r="AP31">
        <v>99.73</v>
      </c>
      <c r="AQ31">
        <v>12691</v>
      </c>
      <c r="AR31">
        <v>89447</v>
      </c>
      <c r="AS31" t="s">
        <v>404</v>
      </c>
      <c r="AT31">
        <v>99.3</v>
      </c>
      <c r="AU31">
        <v>16200</v>
      </c>
      <c r="AV31">
        <v>86116</v>
      </c>
      <c r="AW31" t="s">
        <v>405</v>
      </c>
    </row>
    <row r="32" spans="1:49">
      <c r="A32" t="s">
        <v>406</v>
      </c>
      <c r="B32">
        <v>64.069999999999993</v>
      </c>
      <c r="C32">
        <v>4981</v>
      </c>
      <c r="D32">
        <v>50791</v>
      </c>
      <c r="E32" t="s">
        <v>249</v>
      </c>
      <c r="F32">
        <v>67.59</v>
      </c>
      <c r="G32">
        <v>5022</v>
      </c>
      <c r="H32">
        <v>52403</v>
      </c>
      <c r="I32" t="s">
        <v>407</v>
      </c>
      <c r="J32">
        <v>72.06</v>
      </c>
      <c r="K32">
        <v>5047</v>
      </c>
      <c r="L32">
        <v>53855</v>
      </c>
      <c r="M32" t="s">
        <v>293</v>
      </c>
      <c r="N32">
        <v>72.900000000000006</v>
      </c>
      <c r="O32">
        <v>5083</v>
      </c>
      <c r="P32">
        <v>53471</v>
      </c>
      <c r="Q32" t="s">
        <v>246</v>
      </c>
      <c r="R32">
        <v>74.61</v>
      </c>
      <c r="S32">
        <v>4901</v>
      </c>
      <c r="T32">
        <v>54803</v>
      </c>
      <c r="U32" t="s">
        <v>292</v>
      </c>
      <c r="V32">
        <v>77.02</v>
      </c>
      <c r="W32">
        <v>4850</v>
      </c>
      <c r="X32">
        <v>53549</v>
      </c>
      <c r="Y32" t="s">
        <v>408</v>
      </c>
      <c r="Z32">
        <v>79.239999999999995</v>
      </c>
      <c r="AA32">
        <v>4878</v>
      </c>
      <c r="AB32">
        <v>53483</v>
      </c>
      <c r="AC32" t="s">
        <v>320</v>
      </c>
      <c r="AD32">
        <v>79.61</v>
      </c>
      <c r="AE32">
        <v>5075</v>
      </c>
      <c r="AF32">
        <v>54452</v>
      </c>
      <c r="AG32" t="s">
        <v>409</v>
      </c>
      <c r="AH32">
        <v>76.97</v>
      </c>
      <c r="AI32">
        <v>5362</v>
      </c>
      <c r="AJ32">
        <v>54930</v>
      </c>
      <c r="AK32" t="s">
        <v>294</v>
      </c>
      <c r="AL32">
        <v>67.760000000000005</v>
      </c>
      <c r="AM32">
        <v>5795</v>
      </c>
      <c r="AN32">
        <v>55157</v>
      </c>
      <c r="AO32" t="s">
        <v>410</v>
      </c>
      <c r="AP32">
        <v>68.94</v>
      </c>
      <c r="AQ32">
        <v>5624</v>
      </c>
      <c r="AR32">
        <v>55322</v>
      </c>
      <c r="AS32" t="s">
        <v>411</v>
      </c>
      <c r="AT32">
        <v>68.81</v>
      </c>
      <c r="AU32">
        <v>5551</v>
      </c>
      <c r="AV32">
        <v>55498</v>
      </c>
      <c r="AW32" t="s">
        <v>412</v>
      </c>
    </row>
    <row r="33" spans="1:49">
      <c r="A33" t="s">
        <v>413</v>
      </c>
      <c r="B33">
        <v>131.94999999999999</v>
      </c>
      <c r="C33">
        <v>4420</v>
      </c>
      <c r="D33" t="s">
        <v>254</v>
      </c>
      <c r="E33" t="s">
        <v>254</v>
      </c>
      <c r="F33">
        <v>131.94999999999999</v>
      </c>
      <c r="G33">
        <v>4420</v>
      </c>
      <c r="H33" t="s">
        <v>254</v>
      </c>
      <c r="I33" t="s">
        <v>254</v>
      </c>
      <c r="J33">
        <v>131.94999999999999</v>
      </c>
      <c r="K33">
        <v>4420</v>
      </c>
      <c r="L33" t="s">
        <v>254</v>
      </c>
      <c r="M33" t="s">
        <v>254</v>
      </c>
      <c r="N33">
        <v>131.94999999999999</v>
      </c>
      <c r="O33">
        <v>4420</v>
      </c>
      <c r="P33" t="s">
        <v>254</v>
      </c>
      <c r="Q33" t="s">
        <v>254</v>
      </c>
      <c r="R33">
        <v>131.94999999999999</v>
      </c>
      <c r="S33">
        <v>4420</v>
      </c>
      <c r="T33" t="s">
        <v>254</v>
      </c>
      <c r="U33" t="s">
        <v>254</v>
      </c>
      <c r="V33">
        <v>131.94999999999999</v>
      </c>
      <c r="W33">
        <v>4420</v>
      </c>
      <c r="X33" t="s">
        <v>254</v>
      </c>
      <c r="Y33" t="s">
        <v>254</v>
      </c>
      <c r="Z33">
        <v>131.94999999999999</v>
      </c>
      <c r="AA33">
        <v>4420</v>
      </c>
      <c r="AB33" t="s">
        <v>254</v>
      </c>
      <c r="AC33" t="s">
        <v>254</v>
      </c>
      <c r="AD33">
        <v>131.94999999999999</v>
      </c>
      <c r="AE33">
        <v>4420</v>
      </c>
      <c r="AF33" t="s">
        <v>254</v>
      </c>
      <c r="AG33" t="s">
        <v>254</v>
      </c>
      <c r="AH33">
        <v>131.94999999999999</v>
      </c>
      <c r="AI33">
        <v>4420</v>
      </c>
      <c r="AJ33" t="s">
        <v>254</v>
      </c>
      <c r="AK33" t="s">
        <v>254</v>
      </c>
      <c r="AL33" t="s">
        <v>254</v>
      </c>
      <c r="AM33" t="s">
        <v>254</v>
      </c>
      <c r="AN33" t="s">
        <v>254</v>
      </c>
      <c r="AO33" t="s">
        <v>254</v>
      </c>
      <c r="AP33" t="s">
        <v>254</v>
      </c>
      <c r="AQ33" t="s">
        <v>254</v>
      </c>
      <c r="AR33" t="s">
        <v>254</v>
      </c>
      <c r="AS33" t="s">
        <v>254</v>
      </c>
      <c r="AT33" t="s">
        <v>254</v>
      </c>
      <c r="AU33" t="s">
        <v>254</v>
      </c>
      <c r="AV33" t="s">
        <v>254</v>
      </c>
      <c r="AW33" t="s">
        <v>254</v>
      </c>
    </row>
    <row r="34" spans="1:49">
      <c r="A34" t="s">
        <v>414</v>
      </c>
      <c r="B34">
        <v>92.64</v>
      </c>
      <c r="C34">
        <v>6532</v>
      </c>
      <c r="D34">
        <v>75231</v>
      </c>
      <c r="E34" t="s">
        <v>415</v>
      </c>
      <c r="F34">
        <v>93.92</v>
      </c>
      <c r="G34">
        <v>6432</v>
      </c>
      <c r="H34">
        <v>80981</v>
      </c>
      <c r="I34" t="s">
        <v>416</v>
      </c>
      <c r="J34">
        <v>94.73</v>
      </c>
      <c r="K34">
        <v>6456</v>
      </c>
      <c r="L34">
        <v>80368</v>
      </c>
      <c r="M34" t="s">
        <v>417</v>
      </c>
      <c r="N34">
        <v>93.47</v>
      </c>
      <c r="O34">
        <v>6157</v>
      </c>
      <c r="P34">
        <v>73936</v>
      </c>
      <c r="Q34" t="s">
        <v>375</v>
      </c>
      <c r="R34">
        <v>91.45</v>
      </c>
      <c r="S34">
        <v>5875</v>
      </c>
      <c r="T34">
        <v>76074</v>
      </c>
      <c r="U34" t="s">
        <v>305</v>
      </c>
      <c r="V34">
        <v>93.27</v>
      </c>
      <c r="W34">
        <v>5948</v>
      </c>
      <c r="X34">
        <v>75158</v>
      </c>
      <c r="Y34" t="s">
        <v>418</v>
      </c>
      <c r="Z34">
        <v>99.18</v>
      </c>
      <c r="AA34">
        <v>6365</v>
      </c>
      <c r="AB34">
        <v>79089</v>
      </c>
      <c r="AC34" t="s">
        <v>272</v>
      </c>
      <c r="AD34">
        <v>103.78</v>
      </c>
      <c r="AE34">
        <v>6439</v>
      </c>
      <c r="AF34">
        <v>78657</v>
      </c>
      <c r="AG34" t="s">
        <v>247</v>
      </c>
      <c r="AH34">
        <v>104.09</v>
      </c>
      <c r="AI34">
        <v>6504</v>
      </c>
      <c r="AJ34">
        <v>89651</v>
      </c>
      <c r="AK34" t="s">
        <v>250</v>
      </c>
      <c r="AL34">
        <v>113.07</v>
      </c>
      <c r="AM34">
        <v>7058</v>
      </c>
      <c r="AN34">
        <v>90398</v>
      </c>
      <c r="AO34" t="s">
        <v>278</v>
      </c>
      <c r="AP34">
        <v>113.09</v>
      </c>
      <c r="AQ34">
        <v>7143</v>
      </c>
      <c r="AR34">
        <v>86326</v>
      </c>
      <c r="AS34" t="s">
        <v>419</v>
      </c>
      <c r="AT34">
        <v>114.8</v>
      </c>
      <c r="AU34">
        <v>7082</v>
      </c>
      <c r="AV34">
        <v>83008</v>
      </c>
      <c r="AW34" t="s">
        <v>420</v>
      </c>
    </row>
    <row r="35" spans="1:49">
      <c r="A35" t="s">
        <v>84</v>
      </c>
      <c r="B35">
        <v>75.849999999999994</v>
      </c>
      <c r="C35">
        <v>11556</v>
      </c>
      <c r="D35">
        <v>63712</v>
      </c>
      <c r="E35" t="s">
        <v>251</v>
      </c>
      <c r="F35">
        <v>76.56</v>
      </c>
      <c r="G35">
        <v>11376</v>
      </c>
      <c r="H35">
        <v>67672</v>
      </c>
      <c r="I35" t="s">
        <v>421</v>
      </c>
      <c r="J35">
        <v>80.8</v>
      </c>
      <c r="K35">
        <v>11616</v>
      </c>
      <c r="L35">
        <v>66174</v>
      </c>
      <c r="M35" t="s">
        <v>264</v>
      </c>
      <c r="N35">
        <v>78.900000000000006</v>
      </c>
      <c r="O35">
        <v>12427</v>
      </c>
      <c r="P35">
        <v>67865</v>
      </c>
      <c r="Q35" t="s">
        <v>422</v>
      </c>
      <c r="R35">
        <v>75.900000000000006</v>
      </c>
      <c r="S35">
        <v>12568</v>
      </c>
      <c r="T35">
        <v>65406</v>
      </c>
      <c r="U35" t="s">
        <v>416</v>
      </c>
      <c r="V35">
        <v>79.22</v>
      </c>
      <c r="W35">
        <v>12833</v>
      </c>
      <c r="X35">
        <v>63888</v>
      </c>
      <c r="Y35" t="s">
        <v>418</v>
      </c>
      <c r="Z35">
        <v>83.25</v>
      </c>
      <c r="AA35">
        <v>13064</v>
      </c>
      <c r="AB35">
        <v>61920</v>
      </c>
      <c r="AC35" t="s">
        <v>423</v>
      </c>
      <c r="AD35">
        <v>79.53</v>
      </c>
      <c r="AE35">
        <v>12504</v>
      </c>
      <c r="AF35">
        <v>60965</v>
      </c>
      <c r="AG35" t="s">
        <v>424</v>
      </c>
      <c r="AH35">
        <v>80.53</v>
      </c>
      <c r="AI35">
        <v>12647</v>
      </c>
      <c r="AJ35">
        <v>54061</v>
      </c>
      <c r="AK35" t="s">
        <v>236</v>
      </c>
      <c r="AL35">
        <v>79.47</v>
      </c>
      <c r="AM35">
        <v>9800</v>
      </c>
      <c r="AN35">
        <v>56006</v>
      </c>
      <c r="AO35" t="s">
        <v>425</v>
      </c>
      <c r="AP35">
        <v>77.790000000000006</v>
      </c>
      <c r="AQ35">
        <v>9900</v>
      </c>
      <c r="AR35">
        <v>65714</v>
      </c>
      <c r="AS35" t="s">
        <v>333</v>
      </c>
      <c r="AT35">
        <v>77.760000000000005</v>
      </c>
      <c r="AU35">
        <v>10453</v>
      </c>
      <c r="AV35">
        <v>56941</v>
      </c>
      <c r="AW35" t="s">
        <v>364</v>
      </c>
    </row>
    <row r="36" spans="1:49">
      <c r="A36" t="s">
        <v>426</v>
      </c>
      <c r="B36">
        <v>76.790000000000006</v>
      </c>
      <c r="C36">
        <v>3317</v>
      </c>
      <c r="D36">
        <v>69114</v>
      </c>
      <c r="E36" t="s">
        <v>427</v>
      </c>
      <c r="F36">
        <v>83.15</v>
      </c>
      <c r="G36">
        <v>2955</v>
      </c>
      <c r="H36">
        <v>72474</v>
      </c>
      <c r="I36" t="s">
        <v>428</v>
      </c>
      <c r="J36">
        <v>85.89</v>
      </c>
      <c r="K36">
        <v>3051</v>
      </c>
      <c r="L36">
        <v>74347</v>
      </c>
      <c r="M36" t="s">
        <v>429</v>
      </c>
      <c r="N36">
        <v>83.35</v>
      </c>
      <c r="O36">
        <v>3166</v>
      </c>
      <c r="P36">
        <v>68703</v>
      </c>
      <c r="Q36" t="s">
        <v>329</v>
      </c>
      <c r="R36">
        <v>89.47</v>
      </c>
      <c r="S36">
        <v>3156</v>
      </c>
      <c r="T36">
        <v>73979</v>
      </c>
      <c r="U36" t="s">
        <v>430</v>
      </c>
      <c r="V36">
        <v>94.87</v>
      </c>
      <c r="W36">
        <v>2823</v>
      </c>
      <c r="X36">
        <v>69249</v>
      </c>
      <c r="Y36" t="s">
        <v>431</v>
      </c>
      <c r="Z36">
        <v>94.7</v>
      </c>
      <c r="AA36">
        <v>2790</v>
      </c>
      <c r="AB36">
        <v>69578</v>
      </c>
      <c r="AC36" t="s">
        <v>292</v>
      </c>
      <c r="AD36">
        <v>94.58</v>
      </c>
      <c r="AE36">
        <v>2992</v>
      </c>
      <c r="AF36">
        <v>65566</v>
      </c>
      <c r="AG36" t="s">
        <v>432</v>
      </c>
      <c r="AH36">
        <v>95.23</v>
      </c>
      <c r="AI36">
        <v>2981</v>
      </c>
      <c r="AJ36">
        <v>69374</v>
      </c>
      <c r="AK36" t="s">
        <v>376</v>
      </c>
      <c r="AL36">
        <v>71.53</v>
      </c>
      <c r="AM36">
        <v>5950</v>
      </c>
      <c r="AN36">
        <v>77983</v>
      </c>
      <c r="AO36" t="s">
        <v>433</v>
      </c>
      <c r="AP36">
        <v>70.489999999999995</v>
      </c>
      <c r="AQ36">
        <v>6743</v>
      </c>
      <c r="AR36">
        <v>75055</v>
      </c>
      <c r="AS36" t="s">
        <v>288</v>
      </c>
      <c r="AT36">
        <v>71.83</v>
      </c>
      <c r="AU36">
        <v>6020</v>
      </c>
      <c r="AV36">
        <v>74544</v>
      </c>
      <c r="AW36" t="s">
        <v>434</v>
      </c>
    </row>
    <row r="37" spans="1:49">
      <c r="A37" t="s">
        <v>435</v>
      </c>
      <c r="B37" t="s">
        <v>254</v>
      </c>
      <c r="C37" t="s">
        <v>254</v>
      </c>
      <c r="D37" t="s">
        <v>254</v>
      </c>
      <c r="E37" t="s">
        <v>254</v>
      </c>
      <c r="F37" t="s">
        <v>254</v>
      </c>
      <c r="G37" t="s">
        <v>254</v>
      </c>
      <c r="H37" t="s">
        <v>254</v>
      </c>
      <c r="I37" t="s">
        <v>254</v>
      </c>
      <c r="J37" t="s">
        <v>254</v>
      </c>
      <c r="K37" t="s">
        <v>254</v>
      </c>
      <c r="L37" t="s">
        <v>254</v>
      </c>
      <c r="M37" t="s">
        <v>254</v>
      </c>
      <c r="N37" t="s">
        <v>254</v>
      </c>
      <c r="O37" t="s">
        <v>254</v>
      </c>
      <c r="P37" t="s">
        <v>254</v>
      </c>
      <c r="Q37" t="s">
        <v>254</v>
      </c>
      <c r="R37" t="s">
        <v>254</v>
      </c>
      <c r="S37" t="s">
        <v>254</v>
      </c>
      <c r="T37" t="s">
        <v>254</v>
      </c>
      <c r="U37" t="s">
        <v>254</v>
      </c>
      <c r="V37" t="s">
        <v>254</v>
      </c>
      <c r="W37" t="s">
        <v>254</v>
      </c>
      <c r="X37" t="s">
        <v>254</v>
      </c>
      <c r="Y37" t="s">
        <v>254</v>
      </c>
      <c r="Z37" t="s">
        <v>254</v>
      </c>
      <c r="AA37" t="s">
        <v>254</v>
      </c>
      <c r="AB37" t="s">
        <v>254</v>
      </c>
      <c r="AC37" t="s">
        <v>254</v>
      </c>
      <c r="AD37" t="s">
        <v>254</v>
      </c>
      <c r="AE37" t="s">
        <v>254</v>
      </c>
      <c r="AF37" t="s">
        <v>254</v>
      </c>
      <c r="AG37" t="s">
        <v>254</v>
      </c>
      <c r="AH37" t="s">
        <v>254</v>
      </c>
      <c r="AI37" t="s">
        <v>254</v>
      </c>
      <c r="AJ37" t="s">
        <v>254</v>
      </c>
      <c r="AK37" t="s">
        <v>254</v>
      </c>
      <c r="AL37" t="s">
        <v>254</v>
      </c>
      <c r="AM37" t="s">
        <v>254</v>
      </c>
      <c r="AN37" t="s">
        <v>254</v>
      </c>
      <c r="AO37" t="s">
        <v>254</v>
      </c>
      <c r="AP37" t="s">
        <v>254</v>
      </c>
      <c r="AQ37" t="s">
        <v>254</v>
      </c>
      <c r="AR37" t="s">
        <v>254</v>
      </c>
      <c r="AS37" t="s">
        <v>254</v>
      </c>
      <c r="AT37" t="s">
        <v>254</v>
      </c>
      <c r="AU37" t="s">
        <v>254</v>
      </c>
      <c r="AV37" t="s">
        <v>254</v>
      </c>
      <c r="AW37" t="s">
        <v>254</v>
      </c>
    </row>
    <row r="38" spans="1:49">
      <c r="A38" t="s">
        <v>436</v>
      </c>
      <c r="B38">
        <v>51.79</v>
      </c>
      <c r="C38">
        <v>4792</v>
      </c>
      <c r="D38">
        <v>72331</v>
      </c>
      <c r="E38" t="s">
        <v>291</v>
      </c>
      <c r="F38">
        <v>72.760000000000005</v>
      </c>
      <c r="G38">
        <v>4490</v>
      </c>
      <c r="H38">
        <v>75756</v>
      </c>
      <c r="I38" t="s">
        <v>437</v>
      </c>
      <c r="J38">
        <v>88.15</v>
      </c>
      <c r="K38">
        <v>3108</v>
      </c>
      <c r="L38">
        <v>74915</v>
      </c>
      <c r="M38" t="s">
        <v>438</v>
      </c>
      <c r="N38">
        <v>89.86</v>
      </c>
      <c r="O38">
        <v>2689</v>
      </c>
      <c r="P38">
        <v>77712</v>
      </c>
      <c r="Q38" t="s">
        <v>439</v>
      </c>
      <c r="R38">
        <v>90.08</v>
      </c>
      <c r="S38">
        <v>3597</v>
      </c>
      <c r="T38">
        <v>73884</v>
      </c>
      <c r="U38" t="s">
        <v>440</v>
      </c>
      <c r="V38">
        <v>87.29</v>
      </c>
      <c r="W38">
        <v>4317</v>
      </c>
      <c r="X38">
        <v>72506</v>
      </c>
      <c r="Y38" t="s">
        <v>441</v>
      </c>
      <c r="Z38">
        <v>90.99</v>
      </c>
      <c r="AA38">
        <v>3998</v>
      </c>
      <c r="AB38">
        <v>71990</v>
      </c>
      <c r="AC38" t="s">
        <v>375</v>
      </c>
      <c r="AD38">
        <v>89.83</v>
      </c>
      <c r="AE38">
        <v>4600</v>
      </c>
      <c r="AF38">
        <v>74562</v>
      </c>
      <c r="AG38" t="s">
        <v>265</v>
      </c>
      <c r="AH38">
        <v>92.71</v>
      </c>
      <c r="AI38">
        <v>3621</v>
      </c>
      <c r="AJ38">
        <v>74602</v>
      </c>
      <c r="AK38" t="s">
        <v>377</v>
      </c>
      <c r="AL38">
        <v>60.18</v>
      </c>
      <c r="AM38">
        <v>6650</v>
      </c>
      <c r="AN38">
        <v>78377</v>
      </c>
      <c r="AO38" t="s">
        <v>442</v>
      </c>
      <c r="AP38">
        <v>58.67</v>
      </c>
      <c r="AQ38">
        <v>6600</v>
      </c>
      <c r="AR38">
        <v>80118</v>
      </c>
      <c r="AS38" t="s">
        <v>443</v>
      </c>
      <c r="AT38">
        <v>56.42</v>
      </c>
      <c r="AU38">
        <v>6733</v>
      </c>
      <c r="AV38">
        <v>76993</v>
      </c>
      <c r="AW38" t="s">
        <v>289</v>
      </c>
    </row>
    <row r="39" spans="1:49">
      <c r="A39" t="s">
        <v>444</v>
      </c>
      <c r="B39">
        <v>72.22</v>
      </c>
      <c r="C39">
        <v>13000</v>
      </c>
      <c r="D39" t="s">
        <v>254</v>
      </c>
      <c r="E39" t="s">
        <v>254</v>
      </c>
      <c r="F39">
        <v>72.22</v>
      </c>
      <c r="G39">
        <v>13000</v>
      </c>
      <c r="H39" t="s">
        <v>254</v>
      </c>
      <c r="I39" t="s">
        <v>254</v>
      </c>
      <c r="J39">
        <v>72.22</v>
      </c>
      <c r="K39">
        <v>13000</v>
      </c>
      <c r="L39" t="s">
        <v>254</v>
      </c>
      <c r="M39" t="s">
        <v>254</v>
      </c>
      <c r="N39">
        <v>72.22</v>
      </c>
      <c r="O39">
        <v>13000</v>
      </c>
      <c r="P39" t="s">
        <v>254</v>
      </c>
      <c r="Q39" t="s">
        <v>254</v>
      </c>
      <c r="R39">
        <v>72.22</v>
      </c>
      <c r="S39">
        <v>13000</v>
      </c>
      <c r="T39" t="s">
        <v>254</v>
      </c>
      <c r="U39" t="s">
        <v>254</v>
      </c>
      <c r="V39">
        <v>72.22</v>
      </c>
      <c r="W39">
        <v>13000</v>
      </c>
      <c r="X39" t="s">
        <v>254</v>
      </c>
      <c r="Y39" t="s">
        <v>254</v>
      </c>
      <c r="Z39">
        <v>72.22</v>
      </c>
      <c r="AA39">
        <v>13000</v>
      </c>
      <c r="AB39" t="s">
        <v>254</v>
      </c>
      <c r="AC39" t="s">
        <v>254</v>
      </c>
      <c r="AD39">
        <v>72.22</v>
      </c>
      <c r="AE39">
        <v>13000</v>
      </c>
      <c r="AF39" t="s">
        <v>254</v>
      </c>
      <c r="AG39" t="s">
        <v>254</v>
      </c>
      <c r="AH39">
        <v>72.22</v>
      </c>
      <c r="AI39">
        <v>13000</v>
      </c>
      <c r="AJ39" t="s">
        <v>254</v>
      </c>
      <c r="AK39" t="s">
        <v>254</v>
      </c>
      <c r="AL39" t="s">
        <v>254</v>
      </c>
      <c r="AM39" t="s">
        <v>254</v>
      </c>
      <c r="AN39" t="s">
        <v>254</v>
      </c>
      <c r="AO39" t="s">
        <v>254</v>
      </c>
      <c r="AP39" t="s">
        <v>254</v>
      </c>
      <c r="AQ39" t="s">
        <v>254</v>
      </c>
      <c r="AR39" t="s">
        <v>254</v>
      </c>
      <c r="AS39" t="s">
        <v>254</v>
      </c>
      <c r="AT39" t="s">
        <v>254</v>
      </c>
      <c r="AU39" t="s">
        <v>254</v>
      </c>
      <c r="AV39" t="s">
        <v>254</v>
      </c>
      <c r="AW39" t="s">
        <v>254</v>
      </c>
    </row>
    <row r="40" spans="1:49">
      <c r="A40" t="s">
        <v>445</v>
      </c>
      <c r="B40">
        <v>83.33</v>
      </c>
      <c r="C40">
        <v>2500</v>
      </c>
      <c r="D40" t="s">
        <v>254</v>
      </c>
      <c r="E40" t="s">
        <v>254</v>
      </c>
      <c r="F40">
        <v>83.33</v>
      </c>
      <c r="G40">
        <v>2500</v>
      </c>
      <c r="H40" t="s">
        <v>254</v>
      </c>
      <c r="I40" t="s">
        <v>254</v>
      </c>
      <c r="J40">
        <v>83.33</v>
      </c>
      <c r="K40">
        <v>2500</v>
      </c>
      <c r="L40" t="s">
        <v>254</v>
      </c>
      <c r="M40" t="s">
        <v>254</v>
      </c>
      <c r="N40">
        <v>83.33</v>
      </c>
      <c r="O40">
        <v>2500</v>
      </c>
      <c r="P40" t="s">
        <v>254</v>
      </c>
      <c r="Q40" t="s">
        <v>254</v>
      </c>
      <c r="R40">
        <v>83.33</v>
      </c>
      <c r="S40">
        <v>2500</v>
      </c>
      <c r="T40" t="s">
        <v>254</v>
      </c>
      <c r="U40" t="s">
        <v>254</v>
      </c>
      <c r="V40">
        <v>83.33</v>
      </c>
      <c r="W40">
        <v>2500</v>
      </c>
      <c r="X40" t="s">
        <v>254</v>
      </c>
      <c r="Y40" t="s">
        <v>254</v>
      </c>
      <c r="Z40">
        <v>83.33</v>
      </c>
      <c r="AA40">
        <v>2500</v>
      </c>
      <c r="AB40" t="s">
        <v>254</v>
      </c>
      <c r="AC40" t="s">
        <v>254</v>
      </c>
      <c r="AD40">
        <v>83.33</v>
      </c>
      <c r="AE40">
        <v>2500</v>
      </c>
      <c r="AF40" t="s">
        <v>254</v>
      </c>
      <c r="AG40" t="s">
        <v>254</v>
      </c>
      <c r="AH40">
        <v>83.33</v>
      </c>
      <c r="AI40">
        <v>2500</v>
      </c>
      <c r="AJ40" t="s">
        <v>254</v>
      </c>
      <c r="AK40" t="s">
        <v>254</v>
      </c>
      <c r="AL40" t="s">
        <v>254</v>
      </c>
      <c r="AM40" t="s">
        <v>254</v>
      </c>
      <c r="AN40" t="s">
        <v>254</v>
      </c>
      <c r="AO40" t="s">
        <v>254</v>
      </c>
      <c r="AP40" t="s">
        <v>254</v>
      </c>
      <c r="AQ40" t="s">
        <v>254</v>
      </c>
      <c r="AR40" t="s">
        <v>254</v>
      </c>
      <c r="AS40" t="s">
        <v>254</v>
      </c>
      <c r="AT40" t="s">
        <v>254</v>
      </c>
      <c r="AU40" t="s">
        <v>254</v>
      </c>
      <c r="AV40" t="s">
        <v>254</v>
      </c>
      <c r="AW40" t="s">
        <v>254</v>
      </c>
    </row>
    <row r="41" spans="1:49">
      <c r="A41" t="s">
        <v>446</v>
      </c>
      <c r="B41">
        <v>147.76</v>
      </c>
      <c r="C41">
        <v>3783</v>
      </c>
      <c r="D41" t="s">
        <v>254</v>
      </c>
      <c r="E41" t="s">
        <v>254</v>
      </c>
      <c r="F41">
        <v>152.1</v>
      </c>
      <c r="G41">
        <v>3827</v>
      </c>
      <c r="H41" t="s">
        <v>254</v>
      </c>
      <c r="I41" t="s">
        <v>254</v>
      </c>
      <c r="J41">
        <v>132.38999999999999</v>
      </c>
      <c r="K41">
        <v>4484</v>
      </c>
      <c r="L41" t="s">
        <v>254</v>
      </c>
      <c r="M41" t="s">
        <v>254</v>
      </c>
      <c r="N41">
        <v>104.88</v>
      </c>
      <c r="O41">
        <v>5680</v>
      </c>
      <c r="P41" t="s">
        <v>254</v>
      </c>
      <c r="Q41" t="s">
        <v>254</v>
      </c>
      <c r="R41">
        <v>77.27</v>
      </c>
      <c r="S41">
        <v>6715</v>
      </c>
      <c r="T41" t="s">
        <v>254</v>
      </c>
      <c r="U41" t="s">
        <v>254</v>
      </c>
      <c r="V41">
        <v>77.56</v>
      </c>
      <c r="W41">
        <v>6772</v>
      </c>
      <c r="X41" t="s">
        <v>254</v>
      </c>
      <c r="Y41" t="s">
        <v>254</v>
      </c>
      <c r="Z41">
        <v>80.61</v>
      </c>
      <c r="AA41">
        <v>6047</v>
      </c>
      <c r="AB41" t="s">
        <v>254</v>
      </c>
      <c r="AC41" t="s">
        <v>254</v>
      </c>
      <c r="AD41">
        <v>81.42</v>
      </c>
      <c r="AE41">
        <v>6074</v>
      </c>
      <c r="AF41" t="s">
        <v>254</v>
      </c>
      <c r="AG41" t="s">
        <v>254</v>
      </c>
      <c r="AH41">
        <v>78.819999999999993</v>
      </c>
      <c r="AI41">
        <v>6382</v>
      </c>
      <c r="AJ41" t="s">
        <v>254</v>
      </c>
      <c r="AK41" t="s">
        <v>254</v>
      </c>
      <c r="AL41">
        <v>72.72</v>
      </c>
      <c r="AM41">
        <v>6135</v>
      </c>
      <c r="AN41" t="s">
        <v>254</v>
      </c>
      <c r="AO41" t="s">
        <v>254</v>
      </c>
      <c r="AP41">
        <v>71.62</v>
      </c>
      <c r="AQ41">
        <v>6064</v>
      </c>
      <c r="AR41" t="s">
        <v>254</v>
      </c>
      <c r="AS41" t="s">
        <v>254</v>
      </c>
      <c r="AT41">
        <v>71.63</v>
      </c>
      <c r="AU41">
        <v>6099</v>
      </c>
      <c r="AV41" t="s">
        <v>254</v>
      </c>
      <c r="AW41" t="s">
        <v>254</v>
      </c>
    </row>
    <row r="42" spans="1:49">
      <c r="A42" t="s">
        <v>71</v>
      </c>
      <c r="B42" t="s">
        <v>254</v>
      </c>
      <c r="C42" t="s">
        <v>254</v>
      </c>
      <c r="D42" t="s">
        <v>254</v>
      </c>
      <c r="E42" t="s">
        <v>254</v>
      </c>
      <c r="F42" t="s">
        <v>254</v>
      </c>
      <c r="G42" t="s">
        <v>254</v>
      </c>
      <c r="H42" t="s">
        <v>254</v>
      </c>
      <c r="I42" t="s">
        <v>254</v>
      </c>
      <c r="J42" t="s">
        <v>254</v>
      </c>
      <c r="K42" t="s">
        <v>254</v>
      </c>
      <c r="L42" t="s">
        <v>254</v>
      </c>
      <c r="M42" t="s">
        <v>254</v>
      </c>
      <c r="N42">
        <v>68.349999999999994</v>
      </c>
      <c r="O42">
        <v>5400</v>
      </c>
      <c r="P42" t="s">
        <v>254</v>
      </c>
      <c r="Q42" t="s">
        <v>254</v>
      </c>
      <c r="R42">
        <v>68.349999999999994</v>
      </c>
      <c r="S42">
        <v>5400</v>
      </c>
      <c r="T42" t="s">
        <v>254</v>
      </c>
      <c r="U42" t="s">
        <v>254</v>
      </c>
      <c r="V42">
        <v>69.62</v>
      </c>
      <c r="W42">
        <v>5500</v>
      </c>
      <c r="X42" t="s">
        <v>254</v>
      </c>
      <c r="Y42" t="s">
        <v>254</v>
      </c>
      <c r="Z42" t="s">
        <v>254</v>
      </c>
      <c r="AA42" t="s">
        <v>254</v>
      </c>
      <c r="AB42" t="s">
        <v>254</v>
      </c>
      <c r="AC42" t="s">
        <v>254</v>
      </c>
      <c r="AD42" t="s">
        <v>254</v>
      </c>
      <c r="AE42" t="s">
        <v>254</v>
      </c>
      <c r="AF42" t="s">
        <v>254</v>
      </c>
      <c r="AG42" t="s">
        <v>254</v>
      </c>
      <c r="AH42" t="s">
        <v>254</v>
      </c>
      <c r="AI42" t="s">
        <v>254</v>
      </c>
      <c r="AJ42" t="s">
        <v>254</v>
      </c>
      <c r="AK42" t="s">
        <v>254</v>
      </c>
      <c r="AL42" t="s">
        <v>254</v>
      </c>
      <c r="AM42" t="s">
        <v>254</v>
      </c>
      <c r="AN42" t="s">
        <v>254</v>
      </c>
      <c r="AO42" t="s">
        <v>254</v>
      </c>
      <c r="AP42" t="s">
        <v>254</v>
      </c>
      <c r="AQ42" t="s">
        <v>254</v>
      </c>
      <c r="AR42" t="s">
        <v>254</v>
      </c>
      <c r="AS42" t="s">
        <v>254</v>
      </c>
      <c r="AT42" t="s">
        <v>254</v>
      </c>
      <c r="AU42" t="s">
        <v>254</v>
      </c>
      <c r="AV42" t="s">
        <v>254</v>
      </c>
      <c r="AW42" t="s">
        <v>254</v>
      </c>
    </row>
    <row r="43" spans="1:49">
      <c r="A43" t="s">
        <v>447</v>
      </c>
      <c r="B43" t="s">
        <v>254</v>
      </c>
      <c r="C43" t="s">
        <v>254</v>
      </c>
      <c r="D43" t="s">
        <v>254</v>
      </c>
      <c r="E43" t="s">
        <v>254</v>
      </c>
      <c r="F43" t="s">
        <v>254</v>
      </c>
      <c r="G43" t="s">
        <v>254</v>
      </c>
      <c r="H43" t="s">
        <v>254</v>
      </c>
      <c r="I43" t="s">
        <v>254</v>
      </c>
      <c r="J43" t="s">
        <v>254</v>
      </c>
      <c r="K43" t="s">
        <v>254</v>
      </c>
      <c r="L43" t="s">
        <v>254</v>
      </c>
      <c r="M43" t="s">
        <v>254</v>
      </c>
      <c r="N43" t="s">
        <v>254</v>
      </c>
      <c r="O43" t="s">
        <v>254</v>
      </c>
      <c r="P43" t="s">
        <v>254</v>
      </c>
      <c r="Q43" t="s">
        <v>254</v>
      </c>
      <c r="R43" t="s">
        <v>254</v>
      </c>
      <c r="S43" t="s">
        <v>254</v>
      </c>
      <c r="T43" t="s">
        <v>254</v>
      </c>
      <c r="U43" t="s">
        <v>254</v>
      </c>
      <c r="V43" t="s">
        <v>254</v>
      </c>
      <c r="W43" t="s">
        <v>254</v>
      </c>
      <c r="X43" t="s">
        <v>254</v>
      </c>
      <c r="Y43" t="s">
        <v>254</v>
      </c>
      <c r="Z43" t="s">
        <v>254</v>
      </c>
      <c r="AA43" t="s">
        <v>254</v>
      </c>
      <c r="AB43" t="s">
        <v>254</v>
      </c>
      <c r="AC43" t="s">
        <v>254</v>
      </c>
      <c r="AD43" t="s">
        <v>254</v>
      </c>
      <c r="AE43" t="s">
        <v>254</v>
      </c>
      <c r="AF43" t="s">
        <v>254</v>
      </c>
      <c r="AG43" t="s">
        <v>254</v>
      </c>
      <c r="AH43" t="s">
        <v>254</v>
      </c>
      <c r="AI43" t="s">
        <v>254</v>
      </c>
      <c r="AJ43" t="s">
        <v>254</v>
      </c>
      <c r="AK43" t="s">
        <v>254</v>
      </c>
      <c r="AL43" t="s">
        <v>254</v>
      </c>
      <c r="AM43" t="s">
        <v>254</v>
      </c>
      <c r="AN43" t="s">
        <v>254</v>
      </c>
      <c r="AO43" t="s">
        <v>254</v>
      </c>
      <c r="AP43" t="s">
        <v>254</v>
      </c>
      <c r="AQ43" t="s">
        <v>254</v>
      </c>
      <c r="AR43" t="s">
        <v>254</v>
      </c>
      <c r="AS43" t="s">
        <v>254</v>
      </c>
      <c r="AT43" t="s">
        <v>254</v>
      </c>
      <c r="AU43" t="s">
        <v>254</v>
      </c>
      <c r="AV43" t="s">
        <v>254</v>
      </c>
      <c r="AW43" t="s">
        <v>254</v>
      </c>
    </row>
    <row r="44" spans="1:49">
      <c r="A44" t="s">
        <v>448</v>
      </c>
      <c r="B44">
        <v>132.27000000000001</v>
      </c>
      <c r="C44">
        <v>17405</v>
      </c>
      <c r="D44">
        <v>113914</v>
      </c>
      <c r="E44" t="s">
        <v>250</v>
      </c>
      <c r="F44">
        <v>130.31</v>
      </c>
      <c r="G44">
        <v>16428</v>
      </c>
      <c r="H44">
        <v>115974</v>
      </c>
      <c r="I44" t="s">
        <v>449</v>
      </c>
      <c r="J44">
        <v>119.09</v>
      </c>
      <c r="K44">
        <v>14052</v>
      </c>
      <c r="L44">
        <v>116756</v>
      </c>
      <c r="M44" t="s">
        <v>287</v>
      </c>
      <c r="N44">
        <v>120</v>
      </c>
      <c r="O44">
        <v>14823</v>
      </c>
      <c r="P44">
        <v>117666</v>
      </c>
      <c r="Q44" t="s">
        <v>450</v>
      </c>
      <c r="R44">
        <v>126.19</v>
      </c>
      <c r="S44">
        <v>15662</v>
      </c>
      <c r="T44">
        <v>122978</v>
      </c>
      <c r="U44" t="s">
        <v>451</v>
      </c>
      <c r="V44">
        <v>124.52</v>
      </c>
      <c r="W44">
        <v>15917</v>
      </c>
      <c r="X44">
        <v>121719</v>
      </c>
      <c r="Y44" t="s">
        <v>452</v>
      </c>
      <c r="Z44">
        <v>127.83</v>
      </c>
      <c r="AA44">
        <v>17172</v>
      </c>
      <c r="AB44">
        <v>119338</v>
      </c>
      <c r="AC44" t="s">
        <v>453</v>
      </c>
      <c r="AD44">
        <v>140.91</v>
      </c>
      <c r="AE44">
        <v>20933</v>
      </c>
      <c r="AF44">
        <v>118794</v>
      </c>
      <c r="AG44" t="s">
        <v>454</v>
      </c>
      <c r="AH44">
        <v>138.69</v>
      </c>
      <c r="AI44">
        <v>18900</v>
      </c>
      <c r="AJ44">
        <v>120738</v>
      </c>
      <c r="AK44" t="s">
        <v>334</v>
      </c>
      <c r="AL44">
        <v>118.47</v>
      </c>
      <c r="AM44">
        <v>14011</v>
      </c>
      <c r="AN44">
        <v>121389</v>
      </c>
      <c r="AO44" t="s">
        <v>455</v>
      </c>
      <c r="AP44">
        <v>120.05</v>
      </c>
      <c r="AQ44">
        <v>14011</v>
      </c>
      <c r="AR44">
        <v>120759</v>
      </c>
      <c r="AS44" t="s">
        <v>456</v>
      </c>
      <c r="AT44">
        <v>119.77</v>
      </c>
      <c r="AU44">
        <v>13848</v>
      </c>
      <c r="AV44">
        <v>119050</v>
      </c>
      <c r="AW44" t="s">
        <v>457</v>
      </c>
    </row>
    <row r="45" spans="1:49">
      <c r="A45" t="s">
        <v>83</v>
      </c>
      <c r="B45">
        <v>83.97</v>
      </c>
      <c r="C45">
        <v>9200</v>
      </c>
      <c r="D45">
        <v>64524</v>
      </c>
      <c r="E45" t="s">
        <v>458</v>
      </c>
      <c r="F45">
        <v>84.43</v>
      </c>
      <c r="G45">
        <v>8948</v>
      </c>
      <c r="H45">
        <v>65474</v>
      </c>
      <c r="I45" t="s">
        <v>407</v>
      </c>
      <c r="J45">
        <v>89.53</v>
      </c>
      <c r="K45">
        <v>8745</v>
      </c>
      <c r="L45">
        <v>65901</v>
      </c>
      <c r="M45" t="s">
        <v>365</v>
      </c>
      <c r="N45">
        <v>88.15</v>
      </c>
      <c r="O45">
        <v>8668</v>
      </c>
      <c r="P45">
        <v>65900</v>
      </c>
      <c r="Q45" t="s">
        <v>322</v>
      </c>
      <c r="R45">
        <v>85.08</v>
      </c>
      <c r="S45">
        <v>9468</v>
      </c>
      <c r="T45">
        <v>67199</v>
      </c>
      <c r="U45" t="s">
        <v>459</v>
      </c>
      <c r="V45">
        <v>86.8</v>
      </c>
      <c r="W45">
        <v>9839</v>
      </c>
      <c r="X45">
        <v>67866</v>
      </c>
      <c r="Y45" t="s">
        <v>372</v>
      </c>
      <c r="Z45">
        <v>90.66</v>
      </c>
      <c r="AA45">
        <v>9653</v>
      </c>
      <c r="AB45">
        <v>68447</v>
      </c>
      <c r="AC45" t="s">
        <v>460</v>
      </c>
      <c r="AD45">
        <v>87.95</v>
      </c>
      <c r="AE45">
        <v>9819</v>
      </c>
      <c r="AF45">
        <v>67828</v>
      </c>
      <c r="AG45" t="s">
        <v>461</v>
      </c>
      <c r="AH45">
        <v>88.22</v>
      </c>
      <c r="AI45">
        <v>9397</v>
      </c>
      <c r="AJ45">
        <v>68396</v>
      </c>
      <c r="AK45" t="s">
        <v>407</v>
      </c>
      <c r="AL45">
        <v>79.239999999999995</v>
      </c>
      <c r="AM45">
        <v>9053</v>
      </c>
      <c r="AN45">
        <v>68447</v>
      </c>
      <c r="AO45" t="s">
        <v>403</v>
      </c>
      <c r="AP45">
        <v>79.290000000000006</v>
      </c>
      <c r="AQ45">
        <v>9790</v>
      </c>
      <c r="AR45">
        <v>69343</v>
      </c>
      <c r="AS45" t="s">
        <v>381</v>
      </c>
      <c r="AT45">
        <v>79.430000000000007</v>
      </c>
      <c r="AU45">
        <v>8306</v>
      </c>
      <c r="AV45">
        <v>69642</v>
      </c>
      <c r="AW45" t="s">
        <v>462</v>
      </c>
    </row>
    <row r="46" spans="1:49">
      <c r="A46" t="s">
        <v>463</v>
      </c>
      <c r="B46">
        <v>66.75</v>
      </c>
      <c r="C46">
        <v>4811</v>
      </c>
      <c r="D46">
        <v>47361</v>
      </c>
      <c r="E46" t="s">
        <v>297</v>
      </c>
      <c r="F46">
        <v>67.41</v>
      </c>
      <c r="G46">
        <v>4813</v>
      </c>
      <c r="H46">
        <v>48085</v>
      </c>
      <c r="I46" t="s">
        <v>464</v>
      </c>
      <c r="J46">
        <v>68.31</v>
      </c>
      <c r="K46">
        <v>4871</v>
      </c>
      <c r="L46">
        <v>48593</v>
      </c>
      <c r="M46" t="s">
        <v>369</v>
      </c>
      <c r="N46">
        <v>68.209999999999994</v>
      </c>
      <c r="O46">
        <v>4916</v>
      </c>
      <c r="P46">
        <v>49472</v>
      </c>
      <c r="Q46" t="s">
        <v>465</v>
      </c>
      <c r="R46">
        <v>68.27</v>
      </c>
      <c r="S46">
        <v>4906</v>
      </c>
      <c r="T46">
        <v>49540</v>
      </c>
      <c r="U46" t="s">
        <v>466</v>
      </c>
      <c r="V46">
        <v>69.540000000000006</v>
      </c>
      <c r="W46">
        <v>5074</v>
      </c>
      <c r="X46">
        <v>50113</v>
      </c>
      <c r="Y46" t="s">
        <v>368</v>
      </c>
      <c r="Z46">
        <v>70.099999999999994</v>
      </c>
      <c r="AA46">
        <v>5111</v>
      </c>
      <c r="AB46">
        <v>50792</v>
      </c>
      <c r="AC46" t="s">
        <v>465</v>
      </c>
      <c r="AD46">
        <v>72.63</v>
      </c>
      <c r="AE46">
        <v>5201</v>
      </c>
      <c r="AF46">
        <v>51949</v>
      </c>
      <c r="AG46" t="s">
        <v>337</v>
      </c>
      <c r="AH46">
        <v>72.22</v>
      </c>
      <c r="AI46">
        <v>5188</v>
      </c>
      <c r="AJ46">
        <v>52307</v>
      </c>
      <c r="AK46" t="s">
        <v>467</v>
      </c>
      <c r="AL46">
        <v>71.569999999999993</v>
      </c>
      <c r="AM46">
        <v>5448</v>
      </c>
      <c r="AN46">
        <v>52323</v>
      </c>
      <c r="AO46" t="s">
        <v>367</v>
      </c>
      <c r="AP46">
        <v>70.959999999999994</v>
      </c>
      <c r="AQ46">
        <v>5335</v>
      </c>
      <c r="AR46">
        <v>52949</v>
      </c>
      <c r="AS46" t="s">
        <v>396</v>
      </c>
      <c r="AT46">
        <v>71.209999999999994</v>
      </c>
      <c r="AU46">
        <v>5370</v>
      </c>
      <c r="AV46">
        <v>53488</v>
      </c>
      <c r="AW46" t="s">
        <v>382</v>
      </c>
    </row>
    <row r="47" spans="1:49">
      <c r="A47" t="s">
        <v>348</v>
      </c>
      <c r="B47" t="s">
        <v>254</v>
      </c>
      <c r="C47" t="s">
        <v>254</v>
      </c>
      <c r="D47">
        <v>42416</v>
      </c>
      <c r="E47" t="s">
        <v>254</v>
      </c>
      <c r="F47" t="s">
        <v>254</v>
      </c>
      <c r="G47" t="s">
        <v>254</v>
      </c>
      <c r="H47">
        <v>43746</v>
      </c>
      <c r="I47" t="s">
        <v>254</v>
      </c>
      <c r="J47" t="s">
        <v>254</v>
      </c>
      <c r="K47" t="s">
        <v>254</v>
      </c>
      <c r="L47">
        <v>45682</v>
      </c>
      <c r="M47" t="s">
        <v>254</v>
      </c>
      <c r="N47" t="s">
        <v>254</v>
      </c>
      <c r="O47" t="s">
        <v>254</v>
      </c>
      <c r="P47">
        <v>45417</v>
      </c>
      <c r="Q47" t="s">
        <v>254</v>
      </c>
      <c r="R47" t="s">
        <v>254</v>
      </c>
      <c r="S47" t="s">
        <v>254</v>
      </c>
      <c r="T47">
        <v>46537</v>
      </c>
      <c r="U47" t="s">
        <v>254</v>
      </c>
      <c r="V47" t="s">
        <v>254</v>
      </c>
      <c r="W47" t="s">
        <v>254</v>
      </c>
      <c r="X47">
        <v>46267</v>
      </c>
      <c r="Y47" t="s">
        <v>254</v>
      </c>
      <c r="Z47" t="s">
        <v>254</v>
      </c>
      <c r="AA47" t="s">
        <v>254</v>
      </c>
      <c r="AB47">
        <v>47377</v>
      </c>
      <c r="AC47" t="s">
        <v>254</v>
      </c>
      <c r="AD47" t="s">
        <v>254</v>
      </c>
      <c r="AE47" t="s">
        <v>254</v>
      </c>
      <c r="AF47">
        <v>49240</v>
      </c>
      <c r="AG47" t="s">
        <v>254</v>
      </c>
      <c r="AH47" t="s">
        <v>254</v>
      </c>
      <c r="AI47" t="s">
        <v>254</v>
      </c>
      <c r="AJ47">
        <v>49679</v>
      </c>
      <c r="AK47" t="s">
        <v>254</v>
      </c>
      <c r="AL47">
        <v>78.180000000000007</v>
      </c>
      <c r="AM47">
        <v>4300</v>
      </c>
      <c r="AN47">
        <v>49960</v>
      </c>
      <c r="AO47" t="s">
        <v>360</v>
      </c>
      <c r="AP47">
        <v>83.62</v>
      </c>
      <c r="AQ47">
        <v>4599</v>
      </c>
      <c r="AR47">
        <v>50149</v>
      </c>
      <c r="AS47" t="s">
        <v>353</v>
      </c>
      <c r="AT47">
        <v>80.59</v>
      </c>
      <c r="AU47">
        <v>4433</v>
      </c>
      <c r="AV47">
        <v>49902</v>
      </c>
      <c r="AW47" t="s">
        <v>468</v>
      </c>
    </row>
    <row r="48" spans="1:49">
      <c r="A48" t="s">
        <v>469</v>
      </c>
      <c r="B48" t="s">
        <v>254</v>
      </c>
      <c r="C48" t="s">
        <v>254</v>
      </c>
      <c r="D48" t="s">
        <v>254</v>
      </c>
      <c r="E48" t="s">
        <v>254</v>
      </c>
      <c r="F48" t="s">
        <v>254</v>
      </c>
      <c r="G48" t="s">
        <v>254</v>
      </c>
      <c r="H48" t="s">
        <v>254</v>
      </c>
      <c r="I48" t="s">
        <v>254</v>
      </c>
      <c r="J48" t="s">
        <v>254</v>
      </c>
      <c r="K48" t="s">
        <v>254</v>
      </c>
      <c r="L48" t="s">
        <v>254</v>
      </c>
      <c r="M48" t="s">
        <v>254</v>
      </c>
      <c r="N48" t="s">
        <v>254</v>
      </c>
      <c r="O48" t="s">
        <v>254</v>
      </c>
      <c r="P48" t="s">
        <v>254</v>
      </c>
      <c r="Q48" t="s">
        <v>254</v>
      </c>
      <c r="R48" t="s">
        <v>254</v>
      </c>
      <c r="S48" t="s">
        <v>254</v>
      </c>
      <c r="T48" t="s">
        <v>254</v>
      </c>
      <c r="U48" t="s">
        <v>254</v>
      </c>
      <c r="V48" t="s">
        <v>254</v>
      </c>
      <c r="W48" t="s">
        <v>254</v>
      </c>
      <c r="X48" t="s">
        <v>254</v>
      </c>
      <c r="Y48" t="s">
        <v>254</v>
      </c>
      <c r="Z48" t="s">
        <v>254</v>
      </c>
      <c r="AA48" t="s">
        <v>254</v>
      </c>
      <c r="AB48" t="s">
        <v>254</v>
      </c>
      <c r="AC48" t="s">
        <v>254</v>
      </c>
      <c r="AD48" t="s">
        <v>254</v>
      </c>
      <c r="AE48" t="s">
        <v>254</v>
      </c>
      <c r="AF48" t="s">
        <v>254</v>
      </c>
      <c r="AG48" t="s">
        <v>254</v>
      </c>
      <c r="AH48" t="s">
        <v>254</v>
      </c>
      <c r="AI48" t="s">
        <v>254</v>
      </c>
      <c r="AJ48" t="s">
        <v>254</v>
      </c>
      <c r="AK48" t="s">
        <v>254</v>
      </c>
      <c r="AL48" t="s">
        <v>254</v>
      </c>
      <c r="AM48" t="s">
        <v>254</v>
      </c>
      <c r="AN48" t="s">
        <v>254</v>
      </c>
      <c r="AO48" t="s">
        <v>254</v>
      </c>
      <c r="AP48" t="s">
        <v>254</v>
      </c>
      <c r="AQ48" t="s">
        <v>254</v>
      </c>
      <c r="AR48" t="s">
        <v>254</v>
      </c>
      <c r="AS48" t="s">
        <v>254</v>
      </c>
      <c r="AT48" t="s">
        <v>254</v>
      </c>
      <c r="AU48" t="s">
        <v>254</v>
      </c>
      <c r="AV48" t="s">
        <v>254</v>
      </c>
      <c r="AW48" t="s">
        <v>254</v>
      </c>
    </row>
    <row r="49" spans="1:49">
      <c r="A49" t="s">
        <v>325</v>
      </c>
      <c r="B49">
        <v>68.650000000000006</v>
      </c>
      <c r="C49">
        <v>4494</v>
      </c>
      <c r="D49">
        <v>47356</v>
      </c>
      <c r="E49" t="s">
        <v>370</v>
      </c>
      <c r="F49">
        <v>69.430000000000007</v>
      </c>
      <c r="G49">
        <v>4703</v>
      </c>
      <c r="H49">
        <v>48059</v>
      </c>
      <c r="I49" t="s">
        <v>470</v>
      </c>
      <c r="J49">
        <v>73.989999999999995</v>
      </c>
      <c r="K49">
        <v>4963</v>
      </c>
      <c r="L49">
        <v>48483</v>
      </c>
      <c r="M49" t="s">
        <v>237</v>
      </c>
      <c r="N49">
        <v>73.849999999999994</v>
      </c>
      <c r="O49">
        <v>4962</v>
      </c>
      <c r="P49">
        <v>49306</v>
      </c>
      <c r="Q49" t="s">
        <v>358</v>
      </c>
      <c r="R49">
        <v>74.540000000000006</v>
      </c>
      <c r="S49">
        <v>4996</v>
      </c>
      <c r="T49">
        <v>49701</v>
      </c>
      <c r="U49" t="s">
        <v>471</v>
      </c>
      <c r="V49">
        <v>73.45</v>
      </c>
      <c r="W49">
        <v>5023</v>
      </c>
      <c r="X49">
        <v>50176</v>
      </c>
      <c r="Y49" t="s">
        <v>472</v>
      </c>
      <c r="Z49">
        <v>72.19</v>
      </c>
      <c r="AA49">
        <v>5207</v>
      </c>
      <c r="AB49">
        <v>50350</v>
      </c>
      <c r="AC49" t="s">
        <v>261</v>
      </c>
      <c r="AD49">
        <v>75.08</v>
      </c>
      <c r="AE49">
        <v>5350</v>
      </c>
      <c r="AF49">
        <v>51057</v>
      </c>
      <c r="AG49" t="s">
        <v>296</v>
      </c>
      <c r="AH49">
        <v>75.55</v>
      </c>
      <c r="AI49">
        <v>5336</v>
      </c>
      <c r="AJ49">
        <v>51558</v>
      </c>
      <c r="AK49" t="s">
        <v>260</v>
      </c>
      <c r="AL49">
        <v>73.73</v>
      </c>
      <c r="AM49">
        <v>5443</v>
      </c>
      <c r="AN49">
        <v>51778</v>
      </c>
      <c r="AO49" t="s">
        <v>473</v>
      </c>
      <c r="AP49">
        <v>73.430000000000007</v>
      </c>
      <c r="AQ49">
        <v>5410</v>
      </c>
      <c r="AR49">
        <v>52007</v>
      </c>
      <c r="AS49" t="s">
        <v>401</v>
      </c>
      <c r="AT49">
        <v>74.06</v>
      </c>
      <c r="AU49">
        <v>5294</v>
      </c>
      <c r="AV49">
        <v>52951</v>
      </c>
      <c r="AW49" t="s">
        <v>337</v>
      </c>
    </row>
    <row r="50" spans="1:49">
      <c r="A50" t="s">
        <v>474</v>
      </c>
      <c r="B50" t="s">
        <v>254</v>
      </c>
      <c r="C50" t="s">
        <v>254</v>
      </c>
      <c r="D50" t="s">
        <v>254</v>
      </c>
      <c r="E50" t="s">
        <v>254</v>
      </c>
      <c r="F50" t="s">
        <v>254</v>
      </c>
      <c r="G50" t="s">
        <v>254</v>
      </c>
      <c r="H50" t="s">
        <v>254</v>
      </c>
      <c r="I50" t="s">
        <v>254</v>
      </c>
      <c r="J50" t="s">
        <v>254</v>
      </c>
      <c r="K50" t="s">
        <v>254</v>
      </c>
      <c r="L50" t="s">
        <v>254</v>
      </c>
      <c r="M50" t="s">
        <v>254</v>
      </c>
      <c r="N50" t="s">
        <v>254</v>
      </c>
      <c r="O50" t="s">
        <v>254</v>
      </c>
      <c r="P50" t="s">
        <v>254</v>
      </c>
      <c r="Q50" t="s">
        <v>254</v>
      </c>
      <c r="R50" t="s">
        <v>254</v>
      </c>
      <c r="S50" t="s">
        <v>254</v>
      </c>
      <c r="T50" t="s">
        <v>254</v>
      </c>
      <c r="U50" t="s">
        <v>254</v>
      </c>
      <c r="V50">
        <v>74.989999999999995</v>
      </c>
      <c r="W50">
        <v>4200</v>
      </c>
      <c r="X50" t="s">
        <v>254</v>
      </c>
      <c r="Y50" t="s">
        <v>254</v>
      </c>
      <c r="Z50">
        <v>74.989999999999995</v>
      </c>
      <c r="AA50">
        <v>4200</v>
      </c>
      <c r="AB50" t="s">
        <v>254</v>
      </c>
      <c r="AC50" t="s">
        <v>254</v>
      </c>
      <c r="AD50" t="s">
        <v>254</v>
      </c>
      <c r="AE50" t="s">
        <v>254</v>
      </c>
      <c r="AF50" t="s">
        <v>254</v>
      </c>
      <c r="AG50" t="s">
        <v>254</v>
      </c>
      <c r="AH50" t="s">
        <v>254</v>
      </c>
      <c r="AI50" t="s">
        <v>254</v>
      </c>
      <c r="AJ50" t="s">
        <v>254</v>
      </c>
      <c r="AK50" t="s">
        <v>254</v>
      </c>
      <c r="AL50" t="s">
        <v>254</v>
      </c>
      <c r="AM50" t="s">
        <v>254</v>
      </c>
      <c r="AN50" t="s">
        <v>254</v>
      </c>
      <c r="AO50" t="s">
        <v>254</v>
      </c>
      <c r="AP50" t="s">
        <v>254</v>
      </c>
      <c r="AQ50" t="s">
        <v>254</v>
      </c>
      <c r="AR50" t="s">
        <v>254</v>
      </c>
      <c r="AS50" t="s">
        <v>254</v>
      </c>
      <c r="AT50" t="s">
        <v>254</v>
      </c>
      <c r="AU50" t="s">
        <v>254</v>
      </c>
      <c r="AV50" t="s">
        <v>254</v>
      </c>
      <c r="AW50" t="s">
        <v>254</v>
      </c>
    </row>
    <row r="51" spans="1:49">
      <c r="A51" t="s">
        <v>475</v>
      </c>
      <c r="B51">
        <v>65.709999999999994</v>
      </c>
      <c r="C51">
        <v>2300</v>
      </c>
      <c r="D51" t="s">
        <v>254</v>
      </c>
      <c r="E51" t="s">
        <v>254</v>
      </c>
      <c r="F51">
        <v>65.709999999999994</v>
      </c>
      <c r="G51">
        <v>2300</v>
      </c>
      <c r="H51" t="s">
        <v>254</v>
      </c>
      <c r="I51" t="s">
        <v>254</v>
      </c>
      <c r="J51">
        <v>65.709999999999994</v>
      </c>
      <c r="K51">
        <v>2300</v>
      </c>
      <c r="L51" t="s">
        <v>254</v>
      </c>
      <c r="M51" t="s">
        <v>254</v>
      </c>
      <c r="N51">
        <v>65.709999999999994</v>
      </c>
      <c r="O51">
        <v>2300</v>
      </c>
      <c r="P51" t="s">
        <v>254</v>
      </c>
      <c r="Q51" t="s">
        <v>254</v>
      </c>
      <c r="R51">
        <v>65.709999999999994</v>
      </c>
      <c r="S51">
        <v>2300</v>
      </c>
      <c r="T51" t="s">
        <v>254</v>
      </c>
      <c r="U51" t="s">
        <v>254</v>
      </c>
      <c r="V51">
        <v>65.709999999999994</v>
      </c>
      <c r="W51">
        <v>2300</v>
      </c>
      <c r="X51" t="s">
        <v>254</v>
      </c>
      <c r="Y51" t="s">
        <v>254</v>
      </c>
      <c r="Z51">
        <v>65.709999999999994</v>
      </c>
      <c r="AA51">
        <v>2300</v>
      </c>
      <c r="AB51" t="s">
        <v>254</v>
      </c>
      <c r="AC51" t="s">
        <v>254</v>
      </c>
      <c r="AD51">
        <v>65.709999999999994</v>
      </c>
      <c r="AE51">
        <v>2300</v>
      </c>
      <c r="AF51" t="s">
        <v>254</v>
      </c>
      <c r="AG51" t="s">
        <v>254</v>
      </c>
      <c r="AH51">
        <v>65.709999999999994</v>
      </c>
      <c r="AI51">
        <v>2300</v>
      </c>
      <c r="AJ51" t="s">
        <v>254</v>
      </c>
      <c r="AK51" t="s">
        <v>254</v>
      </c>
      <c r="AL51" t="s">
        <v>254</v>
      </c>
      <c r="AM51" t="s">
        <v>254</v>
      </c>
      <c r="AN51" t="s">
        <v>254</v>
      </c>
      <c r="AO51" t="s">
        <v>254</v>
      </c>
      <c r="AP51" t="s">
        <v>254</v>
      </c>
      <c r="AQ51" t="s">
        <v>254</v>
      </c>
      <c r="AR51" t="s">
        <v>254</v>
      </c>
      <c r="AS51" t="s">
        <v>254</v>
      </c>
      <c r="AT51" t="s">
        <v>254</v>
      </c>
      <c r="AU51" t="s">
        <v>254</v>
      </c>
      <c r="AV51" t="s">
        <v>254</v>
      </c>
      <c r="AW51" t="s">
        <v>254</v>
      </c>
    </row>
    <row r="52" spans="1:49">
      <c r="A52" t="s">
        <v>71</v>
      </c>
      <c r="B52">
        <v>64.03</v>
      </c>
      <c r="C52">
        <v>5426</v>
      </c>
      <c r="D52">
        <v>50533</v>
      </c>
      <c r="E52" t="s">
        <v>263</v>
      </c>
      <c r="F52">
        <v>64.459999999999994</v>
      </c>
      <c r="G52">
        <v>5489</v>
      </c>
      <c r="H52">
        <v>51126</v>
      </c>
      <c r="I52" t="s">
        <v>249</v>
      </c>
      <c r="J52">
        <v>66.31</v>
      </c>
      <c r="K52">
        <v>5725</v>
      </c>
      <c r="L52">
        <v>51059</v>
      </c>
      <c r="M52" t="s">
        <v>476</v>
      </c>
      <c r="N52">
        <v>66.48</v>
      </c>
      <c r="O52">
        <v>5695</v>
      </c>
      <c r="P52">
        <v>51905</v>
      </c>
      <c r="Q52" t="s">
        <v>477</v>
      </c>
      <c r="R52">
        <v>67.150000000000006</v>
      </c>
      <c r="S52">
        <v>5699</v>
      </c>
      <c r="T52">
        <v>52708</v>
      </c>
      <c r="U52" t="s">
        <v>273</v>
      </c>
      <c r="V52">
        <v>70.16</v>
      </c>
      <c r="W52">
        <v>5879</v>
      </c>
      <c r="X52">
        <v>52978</v>
      </c>
      <c r="Y52" t="s">
        <v>460</v>
      </c>
      <c r="Z52">
        <v>71.900000000000006</v>
      </c>
      <c r="AA52">
        <v>6064</v>
      </c>
      <c r="AB52">
        <v>53445</v>
      </c>
      <c r="AC52" t="s">
        <v>478</v>
      </c>
      <c r="AD52">
        <v>73.150000000000006</v>
      </c>
      <c r="AE52">
        <v>6174</v>
      </c>
      <c r="AF52">
        <v>54926</v>
      </c>
      <c r="AG52" t="s">
        <v>382</v>
      </c>
      <c r="AH52">
        <v>72.39</v>
      </c>
      <c r="AI52">
        <v>6131</v>
      </c>
      <c r="AJ52">
        <v>54739</v>
      </c>
      <c r="AK52" t="s">
        <v>479</v>
      </c>
      <c r="AL52">
        <v>72.48</v>
      </c>
      <c r="AM52">
        <v>6400</v>
      </c>
      <c r="AN52">
        <v>55026</v>
      </c>
      <c r="AO52" t="s">
        <v>248</v>
      </c>
      <c r="AP52">
        <v>70.849999999999994</v>
      </c>
      <c r="AQ52">
        <v>6246</v>
      </c>
      <c r="AR52">
        <v>55632</v>
      </c>
      <c r="AS52" t="s">
        <v>273</v>
      </c>
      <c r="AT52">
        <v>71.510000000000005</v>
      </c>
      <c r="AU52">
        <v>6327</v>
      </c>
      <c r="AV52">
        <v>55790</v>
      </c>
      <c r="AW52" t="s">
        <v>480</v>
      </c>
    </row>
    <row r="53" spans="1:49">
      <c r="A53" t="s">
        <v>481</v>
      </c>
      <c r="B53">
        <v>58.37</v>
      </c>
      <c r="C53">
        <v>3813</v>
      </c>
      <c r="D53">
        <v>42328</v>
      </c>
      <c r="E53" t="s">
        <v>465</v>
      </c>
      <c r="F53">
        <v>65.569999999999993</v>
      </c>
      <c r="G53">
        <v>3991</v>
      </c>
      <c r="H53">
        <v>42533</v>
      </c>
      <c r="I53" t="s">
        <v>482</v>
      </c>
      <c r="J53">
        <v>68.680000000000007</v>
      </c>
      <c r="K53">
        <v>4455</v>
      </c>
      <c r="L53">
        <v>42627</v>
      </c>
      <c r="M53" t="s">
        <v>483</v>
      </c>
      <c r="N53">
        <v>69.349999999999994</v>
      </c>
      <c r="O53">
        <v>4560</v>
      </c>
      <c r="P53">
        <v>45008</v>
      </c>
      <c r="Q53" t="s">
        <v>482</v>
      </c>
      <c r="R53">
        <v>74.86</v>
      </c>
      <c r="S53">
        <v>4469</v>
      </c>
      <c r="T53">
        <v>46122</v>
      </c>
      <c r="U53" t="s">
        <v>484</v>
      </c>
      <c r="V53">
        <v>79.819999999999993</v>
      </c>
      <c r="W53">
        <v>4469</v>
      </c>
      <c r="X53">
        <v>46053</v>
      </c>
      <c r="Y53" t="s">
        <v>485</v>
      </c>
      <c r="Z53">
        <v>83.99</v>
      </c>
      <c r="AA53">
        <v>4588</v>
      </c>
      <c r="AB53">
        <v>46435</v>
      </c>
      <c r="AC53" t="s">
        <v>486</v>
      </c>
      <c r="AD53">
        <v>58.88</v>
      </c>
      <c r="AE53">
        <v>4600</v>
      </c>
      <c r="AF53">
        <v>45764</v>
      </c>
      <c r="AG53" t="s">
        <v>487</v>
      </c>
      <c r="AH53">
        <v>60.87</v>
      </c>
      <c r="AI53">
        <v>4200</v>
      </c>
      <c r="AJ53">
        <v>45344</v>
      </c>
      <c r="AK53" t="s">
        <v>488</v>
      </c>
      <c r="AL53">
        <v>74.02</v>
      </c>
      <c r="AM53" t="s">
        <v>254</v>
      </c>
      <c r="AN53">
        <v>45326</v>
      </c>
      <c r="AO53" t="s">
        <v>489</v>
      </c>
      <c r="AP53">
        <v>73.8</v>
      </c>
      <c r="AQ53">
        <v>4458</v>
      </c>
      <c r="AR53">
        <v>45634</v>
      </c>
      <c r="AS53" t="s">
        <v>351</v>
      </c>
      <c r="AT53">
        <v>73.48</v>
      </c>
      <c r="AU53">
        <v>4389</v>
      </c>
      <c r="AV53">
        <v>45479</v>
      </c>
      <c r="AW53" t="s">
        <v>468</v>
      </c>
    </row>
    <row r="54" spans="1:49">
      <c r="A54" t="s">
        <v>490</v>
      </c>
      <c r="B54">
        <v>67.989999999999995</v>
      </c>
      <c r="C54">
        <v>4714</v>
      </c>
      <c r="D54">
        <v>48306</v>
      </c>
      <c r="E54" t="s">
        <v>297</v>
      </c>
      <c r="F54">
        <v>69.48</v>
      </c>
      <c r="G54">
        <v>4923</v>
      </c>
      <c r="H54">
        <v>48682</v>
      </c>
      <c r="I54" t="s">
        <v>259</v>
      </c>
      <c r="J54">
        <v>73.67</v>
      </c>
      <c r="K54">
        <v>4968</v>
      </c>
      <c r="L54">
        <v>49465</v>
      </c>
      <c r="M54" t="s">
        <v>236</v>
      </c>
      <c r="N54">
        <v>73.569999999999993</v>
      </c>
      <c r="O54">
        <v>4948</v>
      </c>
      <c r="P54">
        <v>49078</v>
      </c>
      <c r="Q54" t="s">
        <v>471</v>
      </c>
      <c r="R54">
        <v>74.73</v>
      </c>
      <c r="S54">
        <v>5018</v>
      </c>
      <c r="T54">
        <v>49113</v>
      </c>
      <c r="U54" t="s">
        <v>491</v>
      </c>
      <c r="V54">
        <v>74.319999999999993</v>
      </c>
      <c r="W54">
        <v>5153</v>
      </c>
      <c r="X54">
        <v>49589</v>
      </c>
      <c r="Y54" t="s">
        <v>471</v>
      </c>
      <c r="Z54">
        <v>74.430000000000007</v>
      </c>
      <c r="AA54">
        <v>5216</v>
      </c>
      <c r="AB54">
        <v>51011</v>
      </c>
      <c r="AC54" t="s">
        <v>492</v>
      </c>
      <c r="AD54">
        <v>76.89</v>
      </c>
      <c r="AE54">
        <v>5130</v>
      </c>
      <c r="AF54">
        <v>51602</v>
      </c>
      <c r="AG54" t="s">
        <v>236</v>
      </c>
      <c r="AH54">
        <v>76.34</v>
      </c>
      <c r="AI54">
        <v>5290</v>
      </c>
      <c r="AJ54">
        <v>51709</v>
      </c>
      <c r="AK54" t="s">
        <v>387</v>
      </c>
      <c r="AL54">
        <v>83.91</v>
      </c>
      <c r="AM54">
        <v>5737</v>
      </c>
      <c r="AN54">
        <v>51702</v>
      </c>
      <c r="AO54" t="s">
        <v>484</v>
      </c>
      <c r="AP54">
        <v>83.85</v>
      </c>
      <c r="AQ54">
        <v>5646</v>
      </c>
      <c r="AR54">
        <v>51439</v>
      </c>
      <c r="AS54" t="s">
        <v>493</v>
      </c>
      <c r="AT54">
        <v>83.25</v>
      </c>
      <c r="AU54">
        <v>5587</v>
      </c>
      <c r="AV54">
        <v>51237</v>
      </c>
      <c r="AW54" t="s">
        <v>359</v>
      </c>
    </row>
    <row r="55" spans="1:49">
      <c r="A55" t="s">
        <v>494</v>
      </c>
      <c r="B55">
        <v>164.25</v>
      </c>
      <c r="C55">
        <v>8772</v>
      </c>
      <c r="D55" t="s">
        <v>254</v>
      </c>
      <c r="E55" t="s">
        <v>254</v>
      </c>
      <c r="F55">
        <v>164.25</v>
      </c>
      <c r="G55">
        <v>8772</v>
      </c>
      <c r="H55" t="s">
        <v>254</v>
      </c>
      <c r="I55" t="s">
        <v>254</v>
      </c>
      <c r="J55">
        <v>164.25</v>
      </c>
      <c r="K55">
        <v>8772</v>
      </c>
      <c r="L55" t="s">
        <v>254</v>
      </c>
      <c r="M55" t="s">
        <v>254</v>
      </c>
      <c r="N55">
        <v>164.25</v>
      </c>
      <c r="O55">
        <v>8772</v>
      </c>
      <c r="P55" t="s">
        <v>254</v>
      </c>
      <c r="Q55" t="s">
        <v>254</v>
      </c>
      <c r="R55">
        <v>164.25</v>
      </c>
      <c r="S55">
        <v>8772</v>
      </c>
      <c r="T55" t="s">
        <v>254</v>
      </c>
      <c r="U55" t="s">
        <v>254</v>
      </c>
      <c r="V55">
        <v>164.25</v>
      </c>
      <c r="W55">
        <v>8772</v>
      </c>
      <c r="X55" t="s">
        <v>254</v>
      </c>
      <c r="Y55" t="s">
        <v>254</v>
      </c>
      <c r="Z55">
        <v>164.25</v>
      </c>
      <c r="AA55">
        <v>8772</v>
      </c>
      <c r="AB55" t="s">
        <v>254</v>
      </c>
      <c r="AC55" t="s">
        <v>254</v>
      </c>
      <c r="AD55">
        <v>164.25</v>
      </c>
      <c r="AE55">
        <v>8772</v>
      </c>
      <c r="AF55" t="s">
        <v>254</v>
      </c>
      <c r="AG55" t="s">
        <v>254</v>
      </c>
      <c r="AH55">
        <v>164.25</v>
      </c>
      <c r="AI55">
        <v>8772</v>
      </c>
      <c r="AJ55" t="s">
        <v>254</v>
      </c>
      <c r="AK55" t="s">
        <v>254</v>
      </c>
      <c r="AL55" t="s">
        <v>254</v>
      </c>
      <c r="AM55" t="s">
        <v>254</v>
      </c>
      <c r="AN55" t="s">
        <v>254</v>
      </c>
      <c r="AO55" t="s">
        <v>254</v>
      </c>
      <c r="AP55" t="s">
        <v>254</v>
      </c>
      <c r="AQ55" t="s">
        <v>254</v>
      </c>
      <c r="AR55" t="s">
        <v>254</v>
      </c>
      <c r="AS55" t="s">
        <v>254</v>
      </c>
      <c r="AT55" t="s">
        <v>254</v>
      </c>
      <c r="AU55" t="s">
        <v>254</v>
      </c>
      <c r="AV55" t="s">
        <v>254</v>
      </c>
      <c r="AW55" t="s">
        <v>254</v>
      </c>
    </row>
    <row r="56" spans="1:49">
      <c r="A56" t="s">
        <v>495</v>
      </c>
      <c r="B56">
        <v>67</v>
      </c>
      <c r="C56">
        <v>4646</v>
      </c>
      <c r="D56">
        <v>46076</v>
      </c>
      <c r="E56" t="s">
        <v>496</v>
      </c>
      <c r="F56">
        <v>73.38</v>
      </c>
      <c r="G56">
        <v>4688</v>
      </c>
      <c r="H56">
        <v>46466</v>
      </c>
      <c r="I56" t="s">
        <v>356</v>
      </c>
      <c r="J56">
        <v>73.010000000000005</v>
      </c>
      <c r="K56">
        <v>4909</v>
      </c>
      <c r="L56">
        <v>46363</v>
      </c>
      <c r="M56" t="s">
        <v>390</v>
      </c>
      <c r="N56">
        <v>72.040000000000006</v>
      </c>
      <c r="O56">
        <v>5054</v>
      </c>
      <c r="P56">
        <v>46978</v>
      </c>
      <c r="Q56" t="s">
        <v>497</v>
      </c>
      <c r="R56">
        <v>74.36</v>
      </c>
      <c r="S56">
        <v>5111</v>
      </c>
      <c r="T56">
        <v>47268</v>
      </c>
      <c r="U56" t="s">
        <v>498</v>
      </c>
      <c r="V56">
        <v>74.77</v>
      </c>
      <c r="W56">
        <v>5160</v>
      </c>
      <c r="X56">
        <v>48503</v>
      </c>
      <c r="Y56" t="s">
        <v>482</v>
      </c>
      <c r="Z56">
        <v>75.94</v>
      </c>
      <c r="AA56">
        <v>5241</v>
      </c>
      <c r="AB56">
        <v>47365</v>
      </c>
      <c r="AC56" t="s">
        <v>339</v>
      </c>
      <c r="AD56">
        <v>72.89</v>
      </c>
      <c r="AE56">
        <v>5288</v>
      </c>
      <c r="AF56">
        <v>48321</v>
      </c>
      <c r="AG56" t="s">
        <v>319</v>
      </c>
      <c r="AH56">
        <v>72.69</v>
      </c>
      <c r="AI56">
        <v>5294</v>
      </c>
      <c r="AJ56">
        <v>48795</v>
      </c>
      <c r="AK56" t="s">
        <v>236</v>
      </c>
      <c r="AL56">
        <v>61.98</v>
      </c>
      <c r="AM56">
        <v>5355</v>
      </c>
      <c r="AN56">
        <v>48461</v>
      </c>
      <c r="AO56" t="s">
        <v>372</v>
      </c>
      <c r="AP56">
        <v>62.08</v>
      </c>
      <c r="AQ56">
        <v>5493</v>
      </c>
      <c r="AR56">
        <v>48080</v>
      </c>
      <c r="AS56" t="s">
        <v>407</v>
      </c>
      <c r="AT56">
        <v>63.62</v>
      </c>
      <c r="AU56">
        <v>5197</v>
      </c>
      <c r="AV56">
        <v>48258</v>
      </c>
      <c r="AW56" t="s">
        <v>248</v>
      </c>
    </row>
    <row r="57" spans="1:49">
      <c r="A57" t="s">
        <v>499</v>
      </c>
      <c r="B57">
        <v>69.27</v>
      </c>
      <c r="C57">
        <v>4286</v>
      </c>
      <c r="D57">
        <v>77492</v>
      </c>
      <c r="E57" t="s">
        <v>500</v>
      </c>
      <c r="F57">
        <v>68.989999999999995</v>
      </c>
      <c r="G57">
        <v>4358</v>
      </c>
      <c r="H57">
        <v>85239</v>
      </c>
      <c r="I57" t="s">
        <v>501</v>
      </c>
      <c r="J57">
        <v>70.23</v>
      </c>
      <c r="K57">
        <v>4365</v>
      </c>
      <c r="L57">
        <v>78178</v>
      </c>
      <c r="M57" t="s">
        <v>502</v>
      </c>
      <c r="N57">
        <v>69.89</v>
      </c>
      <c r="O57">
        <v>4358</v>
      </c>
      <c r="P57">
        <v>79294</v>
      </c>
      <c r="Q57" t="s">
        <v>503</v>
      </c>
      <c r="R57">
        <v>70.59</v>
      </c>
      <c r="S57">
        <v>4348</v>
      </c>
      <c r="T57">
        <v>81447</v>
      </c>
      <c r="U57" t="s">
        <v>504</v>
      </c>
      <c r="V57">
        <v>72.680000000000007</v>
      </c>
      <c r="W57">
        <v>4393</v>
      </c>
      <c r="X57">
        <v>82715</v>
      </c>
      <c r="Y57" t="s">
        <v>505</v>
      </c>
      <c r="Z57">
        <v>78.22</v>
      </c>
      <c r="AA57">
        <v>4692</v>
      </c>
      <c r="AB57">
        <v>84550</v>
      </c>
      <c r="AC57" t="s">
        <v>506</v>
      </c>
      <c r="AD57">
        <v>81.48</v>
      </c>
      <c r="AE57">
        <v>4773</v>
      </c>
      <c r="AF57">
        <v>78186</v>
      </c>
      <c r="AG57" t="s">
        <v>507</v>
      </c>
      <c r="AH57">
        <v>82.19</v>
      </c>
      <c r="AI57">
        <v>4928</v>
      </c>
      <c r="AJ57">
        <v>81331</v>
      </c>
      <c r="AK57" t="s">
        <v>508</v>
      </c>
      <c r="AL57">
        <v>74.17</v>
      </c>
      <c r="AM57">
        <v>5724</v>
      </c>
      <c r="AN57">
        <v>76014</v>
      </c>
      <c r="AO57" t="s">
        <v>455</v>
      </c>
      <c r="AP57">
        <v>73.61</v>
      </c>
      <c r="AQ57">
        <v>5262</v>
      </c>
      <c r="AR57">
        <v>79644</v>
      </c>
      <c r="AS57" t="s">
        <v>509</v>
      </c>
      <c r="AT57">
        <v>76.39</v>
      </c>
      <c r="AU57">
        <v>5014</v>
      </c>
      <c r="AV57">
        <v>79610</v>
      </c>
      <c r="AW57" t="s">
        <v>510</v>
      </c>
    </row>
    <row r="58" spans="1:49">
      <c r="A58" t="s">
        <v>511</v>
      </c>
      <c r="B58">
        <v>71.44</v>
      </c>
      <c r="C58">
        <v>5350</v>
      </c>
      <c r="D58" t="s">
        <v>254</v>
      </c>
      <c r="E58" t="s">
        <v>254</v>
      </c>
      <c r="F58">
        <v>79.64</v>
      </c>
      <c r="G58">
        <v>4540</v>
      </c>
      <c r="H58" t="s">
        <v>254</v>
      </c>
      <c r="I58" t="s">
        <v>254</v>
      </c>
      <c r="J58">
        <v>83.3</v>
      </c>
      <c r="K58">
        <v>6863</v>
      </c>
      <c r="L58" t="s">
        <v>254</v>
      </c>
      <c r="M58" t="s">
        <v>254</v>
      </c>
      <c r="N58">
        <v>79.78</v>
      </c>
      <c r="O58">
        <v>7172</v>
      </c>
      <c r="P58" t="s">
        <v>254</v>
      </c>
      <c r="Q58" t="s">
        <v>254</v>
      </c>
      <c r="R58">
        <v>79.36</v>
      </c>
      <c r="S58">
        <v>8820</v>
      </c>
      <c r="T58" t="s">
        <v>254</v>
      </c>
      <c r="U58" t="s">
        <v>254</v>
      </c>
      <c r="V58">
        <v>80.790000000000006</v>
      </c>
      <c r="W58">
        <v>8506</v>
      </c>
      <c r="X58" t="s">
        <v>254</v>
      </c>
      <c r="Y58" t="s">
        <v>254</v>
      </c>
      <c r="Z58">
        <v>82.41</v>
      </c>
      <c r="AA58">
        <v>8693</v>
      </c>
      <c r="AB58" t="s">
        <v>254</v>
      </c>
      <c r="AC58" t="s">
        <v>254</v>
      </c>
      <c r="AD58">
        <v>99</v>
      </c>
      <c r="AE58">
        <v>12400</v>
      </c>
      <c r="AF58" t="s">
        <v>254</v>
      </c>
      <c r="AG58" t="s">
        <v>254</v>
      </c>
      <c r="AH58">
        <v>104.67</v>
      </c>
      <c r="AI58">
        <v>13080</v>
      </c>
      <c r="AJ58" t="s">
        <v>254</v>
      </c>
      <c r="AK58" t="s">
        <v>254</v>
      </c>
      <c r="AL58">
        <v>84.02</v>
      </c>
      <c r="AM58">
        <v>10260</v>
      </c>
      <c r="AN58" t="s">
        <v>254</v>
      </c>
      <c r="AO58" t="s">
        <v>254</v>
      </c>
      <c r="AP58">
        <v>83.85</v>
      </c>
      <c r="AQ58">
        <v>9383</v>
      </c>
      <c r="AR58" t="s">
        <v>254</v>
      </c>
      <c r="AS58" t="s">
        <v>254</v>
      </c>
      <c r="AT58">
        <v>84.5</v>
      </c>
      <c r="AU58">
        <v>9105</v>
      </c>
      <c r="AV58" t="s">
        <v>254</v>
      </c>
      <c r="AW58" t="s">
        <v>254</v>
      </c>
    </row>
    <row r="59" spans="1:49">
      <c r="A59" t="s">
        <v>512</v>
      </c>
      <c r="B59">
        <v>45.45</v>
      </c>
      <c r="C59">
        <v>4000</v>
      </c>
      <c r="D59" t="s">
        <v>254</v>
      </c>
      <c r="E59" t="s">
        <v>254</v>
      </c>
      <c r="F59" t="s">
        <v>254</v>
      </c>
      <c r="G59" t="s">
        <v>254</v>
      </c>
      <c r="H59" t="s">
        <v>254</v>
      </c>
      <c r="I59" t="s">
        <v>254</v>
      </c>
      <c r="J59" t="s">
        <v>254</v>
      </c>
      <c r="K59" t="s">
        <v>254</v>
      </c>
      <c r="L59" t="s">
        <v>254</v>
      </c>
      <c r="M59" t="s">
        <v>254</v>
      </c>
      <c r="N59" t="s">
        <v>254</v>
      </c>
      <c r="O59" t="s">
        <v>254</v>
      </c>
      <c r="P59" t="s">
        <v>254</v>
      </c>
      <c r="Q59" t="s">
        <v>254</v>
      </c>
      <c r="R59" t="s">
        <v>254</v>
      </c>
      <c r="S59" t="s">
        <v>254</v>
      </c>
      <c r="T59" t="s">
        <v>254</v>
      </c>
      <c r="U59" t="s">
        <v>254</v>
      </c>
      <c r="V59" t="s">
        <v>254</v>
      </c>
      <c r="W59" t="s">
        <v>254</v>
      </c>
      <c r="X59" t="s">
        <v>254</v>
      </c>
      <c r="Y59" t="s">
        <v>254</v>
      </c>
      <c r="Z59" t="s">
        <v>254</v>
      </c>
      <c r="AA59" t="s">
        <v>254</v>
      </c>
      <c r="AB59" t="s">
        <v>254</v>
      </c>
      <c r="AC59" t="s">
        <v>254</v>
      </c>
      <c r="AD59" t="s">
        <v>254</v>
      </c>
      <c r="AE59" t="s">
        <v>254</v>
      </c>
      <c r="AF59" t="s">
        <v>254</v>
      </c>
      <c r="AG59" t="s">
        <v>254</v>
      </c>
      <c r="AH59" t="s">
        <v>254</v>
      </c>
      <c r="AI59" t="s">
        <v>254</v>
      </c>
      <c r="AJ59" t="s">
        <v>254</v>
      </c>
      <c r="AK59" t="s">
        <v>254</v>
      </c>
      <c r="AL59" t="s">
        <v>254</v>
      </c>
      <c r="AM59" t="s">
        <v>254</v>
      </c>
      <c r="AN59" t="s">
        <v>254</v>
      </c>
      <c r="AO59" t="s">
        <v>254</v>
      </c>
      <c r="AP59" t="s">
        <v>254</v>
      </c>
      <c r="AQ59" t="s">
        <v>254</v>
      </c>
      <c r="AR59" t="s">
        <v>254</v>
      </c>
      <c r="AS59" t="s">
        <v>254</v>
      </c>
      <c r="AT59" t="s">
        <v>254</v>
      </c>
      <c r="AU59" t="s">
        <v>254</v>
      </c>
      <c r="AV59" t="s">
        <v>254</v>
      </c>
      <c r="AW59" t="s">
        <v>254</v>
      </c>
    </row>
    <row r="60" spans="1:49">
      <c r="A60" t="s">
        <v>82</v>
      </c>
      <c r="B60">
        <v>77.39</v>
      </c>
      <c r="C60">
        <v>10777</v>
      </c>
      <c r="D60">
        <v>71911</v>
      </c>
      <c r="E60" t="s">
        <v>513</v>
      </c>
      <c r="F60">
        <v>77.63</v>
      </c>
      <c r="G60">
        <v>10433</v>
      </c>
      <c r="H60">
        <v>72293</v>
      </c>
      <c r="I60" t="s">
        <v>514</v>
      </c>
      <c r="J60">
        <v>79.290000000000006</v>
      </c>
      <c r="K60">
        <v>11843</v>
      </c>
      <c r="L60">
        <v>71061</v>
      </c>
      <c r="M60" t="s">
        <v>515</v>
      </c>
      <c r="N60">
        <v>80.63</v>
      </c>
      <c r="O60">
        <v>12627</v>
      </c>
      <c r="P60">
        <v>70125</v>
      </c>
      <c r="Q60" t="s">
        <v>516</v>
      </c>
      <c r="R60">
        <v>81.61</v>
      </c>
      <c r="S60">
        <v>12482</v>
      </c>
      <c r="T60">
        <v>69229</v>
      </c>
      <c r="U60" t="s">
        <v>417</v>
      </c>
      <c r="V60">
        <v>84.36</v>
      </c>
      <c r="W60">
        <v>12264</v>
      </c>
      <c r="X60">
        <v>71170</v>
      </c>
      <c r="Y60" t="s">
        <v>301</v>
      </c>
      <c r="Z60">
        <v>87.22</v>
      </c>
      <c r="AA60">
        <v>10926</v>
      </c>
      <c r="AB60">
        <v>74578</v>
      </c>
      <c r="AC60" t="s">
        <v>343</v>
      </c>
      <c r="AD60">
        <v>87.41</v>
      </c>
      <c r="AE60">
        <v>11267</v>
      </c>
      <c r="AF60">
        <v>71031</v>
      </c>
      <c r="AG60" t="s">
        <v>517</v>
      </c>
      <c r="AH60">
        <v>91.54</v>
      </c>
      <c r="AI60">
        <v>12548</v>
      </c>
      <c r="AJ60">
        <v>70655</v>
      </c>
      <c r="AK60" t="s">
        <v>518</v>
      </c>
      <c r="AL60">
        <v>91.59</v>
      </c>
      <c r="AM60">
        <v>9100</v>
      </c>
      <c r="AN60">
        <v>68789</v>
      </c>
      <c r="AO60" t="s">
        <v>382</v>
      </c>
      <c r="AP60">
        <v>78.34</v>
      </c>
      <c r="AQ60">
        <v>10678</v>
      </c>
      <c r="AR60">
        <v>71308</v>
      </c>
      <c r="AS60" t="s">
        <v>519</v>
      </c>
      <c r="AT60">
        <v>77.22</v>
      </c>
      <c r="AU60">
        <v>11386</v>
      </c>
      <c r="AV60">
        <v>72499</v>
      </c>
      <c r="AW60" t="s">
        <v>520</v>
      </c>
    </row>
    <row r="61" spans="1:49">
      <c r="A61" t="s">
        <v>521</v>
      </c>
      <c r="B61" t="s">
        <v>254</v>
      </c>
      <c r="C61" t="s">
        <v>254</v>
      </c>
      <c r="D61" t="s">
        <v>254</v>
      </c>
      <c r="E61" t="s">
        <v>254</v>
      </c>
      <c r="F61" t="s">
        <v>254</v>
      </c>
      <c r="G61" t="s">
        <v>254</v>
      </c>
      <c r="H61" t="s">
        <v>254</v>
      </c>
      <c r="I61" t="s">
        <v>254</v>
      </c>
      <c r="J61" t="s">
        <v>254</v>
      </c>
      <c r="K61" t="s">
        <v>254</v>
      </c>
      <c r="L61" t="s">
        <v>254</v>
      </c>
      <c r="M61" t="s">
        <v>254</v>
      </c>
      <c r="N61" t="s">
        <v>254</v>
      </c>
      <c r="O61" t="s">
        <v>254</v>
      </c>
      <c r="P61" t="s">
        <v>254</v>
      </c>
      <c r="Q61" t="s">
        <v>254</v>
      </c>
      <c r="R61" t="s">
        <v>254</v>
      </c>
      <c r="S61" t="s">
        <v>254</v>
      </c>
      <c r="T61" t="s">
        <v>254</v>
      </c>
      <c r="U61" t="s">
        <v>254</v>
      </c>
      <c r="V61">
        <v>40</v>
      </c>
      <c r="W61">
        <v>1000</v>
      </c>
      <c r="X61" t="s">
        <v>254</v>
      </c>
      <c r="Y61" t="s">
        <v>254</v>
      </c>
      <c r="Z61">
        <v>40</v>
      </c>
      <c r="AA61">
        <v>1000</v>
      </c>
      <c r="AB61" t="s">
        <v>254</v>
      </c>
      <c r="AC61" t="s">
        <v>254</v>
      </c>
      <c r="AD61" t="s">
        <v>254</v>
      </c>
      <c r="AE61" t="s">
        <v>254</v>
      </c>
      <c r="AF61" t="s">
        <v>254</v>
      </c>
      <c r="AG61" t="s">
        <v>254</v>
      </c>
      <c r="AH61" t="s">
        <v>254</v>
      </c>
      <c r="AI61" t="s">
        <v>254</v>
      </c>
      <c r="AJ61" t="s">
        <v>254</v>
      </c>
      <c r="AK61" t="s">
        <v>254</v>
      </c>
      <c r="AL61" t="s">
        <v>254</v>
      </c>
      <c r="AM61" t="s">
        <v>254</v>
      </c>
      <c r="AN61" t="s">
        <v>254</v>
      </c>
      <c r="AO61" t="s">
        <v>254</v>
      </c>
      <c r="AP61" t="s">
        <v>254</v>
      </c>
      <c r="AQ61" t="s">
        <v>254</v>
      </c>
      <c r="AR61" t="s">
        <v>254</v>
      </c>
      <c r="AS61" t="s">
        <v>254</v>
      </c>
      <c r="AT61" t="s">
        <v>254</v>
      </c>
      <c r="AU61" t="s">
        <v>254</v>
      </c>
      <c r="AV61" t="s">
        <v>254</v>
      </c>
      <c r="AW61" t="s">
        <v>254</v>
      </c>
    </row>
    <row r="62" spans="1:49">
      <c r="A62" t="s">
        <v>522</v>
      </c>
      <c r="B62">
        <v>56.95</v>
      </c>
      <c r="C62">
        <v>3648</v>
      </c>
      <c r="D62" t="s">
        <v>254</v>
      </c>
      <c r="E62" t="s">
        <v>254</v>
      </c>
      <c r="F62">
        <v>60.47</v>
      </c>
      <c r="G62">
        <v>4002</v>
      </c>
      <c r="H62" t="s">
        <v>254</v>
      </c>
      <c r="I62" t="s">
        <v>254</v>
      </c>
      <c r="J62">
        <v>63.06</v>
      </c>
      <c r="K62">
        <v>4158</v>
      </c>
      <c r="L62" t="s">
        <v>254</v>
      </c>
      <c r="M62" t="s">
        <v>254</v>
      </c>
      <c r="N62">
        <v>65.819999999999993</v>
      </c>
      <c r="O62">
        <v>4192</v>
      </c>
      <c r="P62" t="s">
        <v>254</v>
      </c>
      <c r="Q62" t="s">
        <v>254</v>
      </c>
      <c r="R62">
        <v>68.209999999999994</v>
      </c>
      <c r="S62">
        <v>4184</v>
      </c>
      <c r="T62" t="s">
        <v>254</v>
      </c>
      <c r="U62" t="s">
        <v>254</v>
      </c>
      <c r="V62">
        <v>68.150000000000006</v>
      </c>
      <c r="W62">
        <v>4226</v>
      </c>
      <c r="X62" t="s">
        <v>254</v>
      </c>
      <c r="Y62" t="s">
        <v>254</v>
      </c>
      <c r="Z62">
        <v>70.150000000000006</v>
      </c>
      <c r="AA62">
        <v>4267</v>
      </c>
      <c r="AB62" t="s">
        <v>254</v>
      </c>
      <c r="AC62" t="s">
        <v>254</v>
      </c>
      <c r="AD62">
        <v>69.44</v>
      </c>
      <c r="AE62">
        <v>4308</v>
      </c>
      <c r="AF62" t="s">
        <v>254</v>
      </c>
      <c r="AG62" t="s">
        <v>254</v>
      </c>
      <c r="AH62">
        <v>67.040000000000006</v>
      </c>
      <c r="AI62">
        <v>4456</v>
      </c>
      <c r="AJ62" t="s">
        <v>254</v>
      </c>
      <c r="AK62" t="s">
        <v>254</v>
      </c>
      <c r="AL62">
        <v>62.02</v>
      </c>
      <c r="AM62" t="s">
        <v>254</v>
      </c>
      <c r="AN62" t="s">
        <v>254</v>
      </c>
      <c r="AO62" t="s">
        <v>254</v>
      </c>
      <c r="AP62">
        <v>61.83</v>
      </c>
      <c r="AQ62" t="s">
        <v>254</v>
      </c>
      <c r="AR62" t="s">
        <v>254</v>
      </c>
      <c r="AS62" t="s">
        <v>254</v>
      </c>
      <c r="AT62">
        <v>61.57</v>
      </c>
      <c r="AU62" t="s">
        <v>254</v>
      </c>
      <c r="AV62" t="s">
        <v>254</v>
      </c>
      <c r="AW62" t="s">
        <v>254</v>
      </c>
    </row>
    <row r="63" spans="1:49">
      <c r="A63" t="s">
        <v>27</v>
      </c>
      <c r="B63">
        <v>70.83</v>
      </c>
      <c r="C63">
        <v>5862</v>
      </c>
      <c r="D63" t="s">
        <v>254</v>
      </c>
      <c r="E63" t="s">
        <v>254</v>
      </c>
      <c r="F63">
        <v>70.48</v>
      </c>
      <c r="G63">
        <v>5923</v>
      </c>
      <c r="H63" t="s">
        <v>254</v>
      </c>
      <c r="I63" t="s">
        <v>254</v>
      </c>
      <c r="J63">
        <v>72.290000000000006</v>
      </c>
      <c r="K63">
        <v>5966</v>
      </c>
      <c r="L63" t="s">
        <v>254</v>
      </c>
      <c r="M63" t="s">
        <v>254</v>
      </c>
      <c r="N63">
        <v>74.430000000000007</v>
      </c>
      <c r="O63">
        <v>6022</v>
      </c>
      <c r="P63" t="s">
        <v>254</v>
      </c>
      <c r="Q63" t="s">
        <v>254</v>
      </c>
      <c r="R63">
        <v>73.260000000000005</v>
      </c>
      <c r="S63">
        <v>5973</v>
      </c>
      <c r="T63" t="s">
        <v>254</v>
      </c>
      <c r="U63" t="s">
        <v>254</v>
      </c>
      <c r="V63">
        <v>73.489999999999995</v>
      </c>
      <c r="W63">
        <v>6146</v>
      </c>
      <c r="X63" t="s">
        <v>254</v>
      </c>
      <c r="Y63" t="s">
        <v>254</v>
      </c>
      <c r="Z63">
        <v>77.06</v>
      </c>
      <c r="AA63">
        <v>6618</v>
      </c>
      <c r="AB63" t="s">
        <v>254</v>
      </c>
      <c r="AC63" t="s">
        <v>254</v>
      </c>
      <c r="AD63">
        <v>78.95</v>
      </c>
      <c r="AE63">
        <v>6543</v>
      </c>
      <c r="AF63" t="s">
        <v>254</v>
      </c>
      <c r="AG63" t="s">
        <v>254</v>
      </c>
      <c r="AH63">
        <v>78.39</v>
      </c>
      <c r="AI63">
        <v>6479</v>
      </c>
      <c r="AJ63" t="s">
        <v>254</v>
      </c>
      <c r="AK63" t="s">
        <v>254</v>
      </c>
      <c r="AL63">
        <v>75.42</v>
      </c>
      <c r="AM63">
        <v>6500</v>
      </c>
      <c r="AN63" t="s">
        <v>254</v>
      </c>
      <c r="AO63" t="s">
        <v>254</v>
      </c>
      <c r="AP63">
        <v>74.98</v>
      </c>
      <c r="AQ63">
        <v>6450</v>
      </c>
      <c r="AR63" t="s">
        <v>254</v>
      </c>
      <c r="AS63" t="s">
        <v>254</v>
      </c>
      <c r="AT63">
        <v>73.58</v>
      </c>
      <c r="AU63">
        <v>6256</v>
      </c>
      <c r="AV63" t="s">
        <v>254</v>
      </c>
      <c r="AW63" t="s">
        <v>254</v>
      </c>
    </row>
    <row r="64" spans="1:49">
      <c r="A64" t="s">
        <v>523</v>
      </c>
      <c r="B64">
        <v>152.18</v>
      </c>
      <c r="C64">
        <v>42091</v>
      </c>
      <c r="D64">
        <v>96451</v>
      </c>
      <c r="E64" t="s">
        <v>524</v>
      </c>
      <c r="F64">
        <v>155.09</v>
      </c>
      <c r="G64">
        <v>43444</v>
      </c>
      <c r="H64">
        <v>97309</v>
      </c>
      <c r="I64" t="s">
        <v>525</v>
      </c>
      <c r="J64">
        <v>172.77</v>
      </c>
      <c r="K64">
        <v>47000</v>
      </c>
      <c r="L64">
        <v>98986</v>
      </c>
      <c r="M64" t="s">
        <v>526</v>
      </c>
      <c r="N64">
        <v>179.94</v>
      </c>
      <c r="O64">
        <v>49000</v>
      </c>
      <c r="P64">
        <v>99831</v>
      </c>
      <c r="Q64" t="s">
        <v>394</v>
      </c>
      <c r="R64">
        <v>187.05</v>
      </c>
      <c r="S64">
        <v>51000</v>
      </c>
      <c r="T64">
        <v>98360</v>
      </c>
      <c r="U64" t="s">
        <v>527</v>
      </c>
      <c r="V64">
        <v>184.94</v>
      </c>
      <c r="W64">
        <v>50555</v>
      </c>
      <c r="X64">
        <v>99432</v>
      </c>
      <c r="Y64" t="s">
        <v>528</v>
      </c>
      <c r="Z64">
        <v>188.85</v>
      </c>
      <c r="AA64">
        <v>51667</v>
      </c>
      <c r="AB64">
        <v>98249</v>
      </c>
      <c r="AC64" t="s">
        <v>529</v>
      </c>
      <c r="AD64">
        <v>154.75</v>
      </c>
      <c r="AE64">
        <v>42000</v>
      </c>
      <c r="AF64">
        <v>99509</v>
      </c>
      <c r="AG64" t="s">
        <v>240</v>
      </c>
      <c r="AH64">
        <v>154.75</v>
      </c>
      <c r="AI64">
        <v>42000</v>
      </c>
      <c r="AJ64">
        <v>97686</v>
      </c>
      <c r="AK64" t="s">
        <v>530</v>
      </c>
      <c r="AL64">
        <v>201.12</v>
      </c>
      <c r="AM64">
        <v>55000</v>
      </c>
      <c r="AN64">
        <v>102537</v>
      </c>
      <c r="AO64" t="s">
        <v>531</v>
      </c>
      <c r="AP64">
        <v>201.13</v>
      </c>
      <c r="AQ64">
        <v>55000</v>
      </c>
      <c r="AR64">
        <v>101080</v>
      </c>
      <c r="AS64" t="s">
        <v>532</v>
      </c>
      <c r="AT64">
        <v>201.13</v>
      </c>
      <c r="AU64">
        <v>55000</v>
      </c>
      <c r="AV64">
        <v>100157</v>
      </c>
      <c r="AW64" t="s">
        <v>533</v>
      </c>
    </row>
    <row r="65" spans="1:49">
      <c r="A65" t="s">
        <v>534</v>
      </c>
      <c r="B65">
        <v>65.58</v>
      </c>
      <c r="C65">
        <v>4949</v>
      </c>
      <c r="D65">
        <v>47687</v>
      </c>
      <c r="E65" t="s">
        <v>366</v>
      </c>
      <c r="F65">
        <v>72.36</v>
      </c>
      <c r="G65">
        <v>4952</v>
      </c>
      <c r="H65">
        <v>48227</v>
      </c>
      <c r="I65" t="s">
        <v>535</v>
      </c>
      <c r="J65">
        <v>78.290000000000006</v>
      </c>
      <c r="K65">
        <v>4853</v>
      </c>
      <c r="L65">
        <v>48290</v>
      </c>
      <c r="M65" t="s">
        <v>536</v>
      </c>
      <c r="N65">
        <v>78.69</v>
      </c>
      <c r="O65">
        <v>4890</v>
      </c>
      <c r="P65">
        <v>48635</v>
      </c>
      <c r="Q65" t="s">
        <v>351</v>
      </c>
      <c r="R65">
        <v>78.540000000000006</v>
      </c>
      <c r="S65">
        <v>4807</v>
      </c>
      <c r="T65">
        <v>49150</v>
      </c>
      <c r="U65" t="s">
        <v>392</v>
      </c>
      <c r="V65">
        <v>73.849999999999994</v>
      </c>
      <c r="W65">
        <v>4952</v>
      </c>
      <c r="X65">
        <v>49847</v>
      </c>
      <c r="Y65" t="s">
        <v>320</v>
      </c>
      <c r="Z65">
        <v>72.25</v>
      </c>
      <c r="AA65">
        <v>5234</v>
      </c>
      <c r="AB65">
        <v>50097</v>
      </c>
      <c r="AC65" t="s">
        <v>432</v>
      </c>
      <c r="AD65">
        <v>74.569999999999993</v>
      </c>
      <c r="AE65">
        <v>5284</v>
      </c>
      <c r="AF65">
        <v>50616</v>
      </c>
      <c r="AG65" t="s">
        <v>537</v>
      </c>
      <c r="AH65">
        <v>75.430000000000007</v>
      </c>
      <c r="AI65">
        <v>5335</v>
      </c>
      <c r="AJ65">
        <v>50930</v>
      </c>
      <c r="AK65" t="s">
        <v>320</v>
      </c>
      <c r="AL65">
        <v>59.9</v>
      </c>
      <c r="AM65">
        <v>5479</v>
      </c>
      <c r="AN65">
        <v>51356</v>
      </c>
      <c r="AO65" t="s">
        <v>538</v>
      </c>
      <c r="AP65">
        <v>60.71</v>
      </c>
      <c r="AQ65">
        <v>6540</v>
      </c>
      <c r="AR65">
        <v>50747</v>
      </c>
      <c r="AS65" t="s">
        <v>539</v>
      </c>
      <c r="AT65">
        <v>61.12</v>
      </c>
      <c r="AU65">
        <v>6865</v>
      </c>
      <c r="AV65">
        <v>50143</v>
      </c>
      <c r="AW65" t="s">
        <v>440</v>
      </c>
    </row>
    <row r="66" spans="1:49">
      <c r="A66" t="s">
        <v>540</v>
      </c>
      <c r="B66">
        <v>72.069999999999993</v>
      </c>
      <c r="C66">
        <v>3923</v>
      </c>
      <c r="D66">
        <v>46510</v>
      </c>
      <c r="E66" t="s">
        <v>541</v>
      </c>
      <c r="F66">
        <v>74.03</v>
      </c>
      <c r="G66">
        <v>4046</v>
      </c>
      <c r="H66">
        <v>47283</v>
      </c>
      <c r="I66" t="s">
        <v>360</v>
      </c>
      <c r="J66">
        <v>75</v>
      </c>
      <c r="K66">
        <v>4154</v>
      </c>
      <c r="L66">
        <v>47718</v>
      </c>
      <c r="M66" t="s">
        <v>498</v>
      </c>
      <c r="N66">
        <v>76.02</v>
      </c>
      <c r="O66">
        <v>4193</v>
      </c>
      <c r="P66">
        <v>48254</v>
      </c>
      <c r="Q66" t="s">
        <v>390</v>
      </c>
      <c r="R66">
        <v>76.34</v>
      </c>
      <c r="S66">
        <v>4266</v>
      </c>
      <c r="T66">
        <v>48630</v>
      </c>
      <c r="U66" t="s">
        <v>542</v>
      </c>
      <c r="V66">
        <v>77.069999999999993</v>
      </c>
      <c r="W66">
        <v>4280</v>
      </c>
      <c r="X66">
        <v>48706</v>
      </c>
      <c r="Y66" t="s">
        <v>543</v>
      </c>
      <c r="Z66">
        <v>78.31</v>
      </c>
      <c r="AA66">
        <v>4309</v>
      </c>
      <c r="AB66">
        <v>49377</v>
      </c>
      <c r="AC66" t="s">
        <v>544</v>
      </c>
      <c r="AD66">
        <v>80.23</v>
      </c>
      <c r="AE66">
        <v>4371</v>
      </c>
      <c r="AF66">
        <v>49518</v>
      </c>
      <c r="AG66" t="s">
        <v>536</v>
      </c>
      <c r="AH66">
        <v>78.91</v>
      </c>
      <c r="AI66">
        <v>4316</v>
      </c>
      <c r="AJ66">
        <v>49664</v>
      </c>
      <c r="AK66" t="s">
        <v>545</v>
      </c>
      <c r="AL66">
        <v>76.709999999999994</v>
      </c>
      <c r="AM66">
        <v>4320</v>
      </c>
      <c r="AN66">
        <v>49602</v>
      </c>
      <c r="AO66" t="s">
        <v>546</v>
      </c>
      <c r="AP66">
        <v>76.790000000000006</v>
      </c>
      <c r="AQ66">
        <v>4223</v>
      </c>
      <c r="AR66">
        <v>49804</v>
      </c>
      <c r="AS66" t="s">
        <v>482</v>
      </c>
      <c r="AT66">
        <v>77.7</v>
      </c>
      <c r="AU66">
        <v>4275</v>
      </c>
      <c r="AV66">
        <v>50214</v>
      </c>
      <c r="AW66" t="s">
        <v>321</v>
      </c>
    </row>
    <row r="67" spans="1:49">
      <c r="A67" t="s">
        <v>547</v>
      </c>
      <c r="B67">
        <v>59.17</v>
      </c>
      <c r="C67">
        <v>3661</v>
      </c>
      <c r="D67">
        <v>55258</v>
      </c>
      <c r="E67" t="s">
        <v>453</v>
      </c>
      <c r="F67">
        <v>61.27</v>
      </c>
      <c r="G67">
        <v>3817</v>
      </c>
      <c r="H67">
        <v>58179</v>
      </c>
      <c r="I67" t="s">
        <v>548</v>
      </c>
      <c r="J67">
        <v>65.13</v>
      </c>
      <c r="K67">
        <v>3935</v>
      </c>
      <c r="L67">
        <v>55610</v>
      </c>
      <c r="M67" t="s">
        <v>549</v>
      </c>
      <c r="N67">
        <v>63.81</v>
      </c>
      <c r="O67">
        <v>4013</v>
      </c>
      <c r="P67">
        <v>58102</v>
      </c>
      <c r="Q67" t="s">
        <v>550</v>
      </c>
      <c r="R67">
        <v>64.25</v>
      </c>
      <c r="S67">
        <v>4188</v>
      </c>
      <c r="T67">
        <v>58022</v>
      </c>
      <c r="U67" t="s">
        <v>551</v>
      </c>
      <c r="V67">
        <v>66.459999999999994</v>
      </c>
      <c r="W67">
        <v>4506</v>
      </c>
      <c r="X67">
        <v>55631</v>
      </c>
      <c r="Y67" t="s">
        <v>399</v>
      </c>
      <c r="Z67">
        <v>66.77</v>
      </c>
      <c r="AA67">
        <v>4613</v>
      </c>
      <c r="AB67">
        <v>56669</v>
      </c>
      <c r="AC67" t="s">
        <v>552</v>
      </c>
      <c r="AD67">
        <v>65.540000000000006</v>
      </c>
      <c r="AE67">
        <v>4765</v>
      </c>
      <c r="AF67">
        <v>55047</v>
      </c>
      <c r="AG67" t="s">
        <v>251</v>
      </c>
      <c r="AH67">
        <v>65.77</v>
      </c>
      <c r="AI67">
        <v>4714</v>
      </c>
      <c r="AJ67">
        <v>55122</v>
      </c>
      <c r="AK67" t="s">
        <v>266</v>
      </c>
      <c r="AL67">
        <v>60.01</v>
      </c>
      <c r="AM67">
        <v>4494</v>
      </c>
      <c r="AN67">
        <v>56589</v>
      </c>
      <c r="AO67" t="s">
        <v>553</v>
      </c>
      <c r="AP67">
        <v>60.33</v>
      </c>
      <c r="AQ67">
        <v>4420</v>
      </c>
      <c r="AR67">
        <v>54855</v>
      </c>
      <c r="AS67" t="s">
        <v>554</v>
      </c>
      <c r="AT67">
        <v>60.43</v>
      </c>
      <c r="AU67">
        <v>4468</v>
      </c>
      <c r="AV67">
        <v>58597</v>
      </c>
      <c r="AW67" t="s">
        <v>555</v>
      </c>
    </row>
    <row r="68" spans="1:49">
      <c r="A68" t="s">
        <v>556</v>
      </c>
      <c r="B68">
        <v>156.63</v>
      </c>
      <c r="C68">
        <v>10250</v>
      </c>
      <c r="D68" t="s">
        <v>254</v>
      </c>
      <c r="E68" t="s">
        <v>254</v>
      </c>
      <c r="F68">
        <v>156.63</v>
      </c>
      <c r="G68">
        <v>10250</v>
      </c>
      <c r="H68" t="s">
        <v>254</v>
      </c>
      <c r="I68" t="s">
        <v>254</v>
      </c>
      <c r="J68">
        <v>156.63</v>
      </c>
      <c r="K68">
        <v>10250</v>
      </c>
      <c r="L68" t="s">
        <v>254</v>
      </c>
      <c r="M68" t="s">
        <v>254</v>
      </c>
      <c r="N68">
        <v>156.63</v>
      </c>
      <c r="O68">
        <v>10250</v>
      </c>
      <c r="P68" t="s">
        <v>254</v>
      </c>
      <c r="Q68" t="s">
        <v>254</v>
      </c>
      <c r="R68">
        <v>156.63</v>
      </c>
      <c r="S68">
        <v>10250</v>
      </c>
      <c r="T68" t="s">
        <v>254</v>
      </c>
      <c r="U68" t="s">
        <v>254</v>
      </c>
      <c r="V68">
        <v>156.63</v>
      </c>
      <c r="W68">
        <v>10250</v>
      </c>
      <c r="X68" t="s">
        <v>254</v>
      </c>
      <c r="Y68" t="s">
        <v>254</v>
      </c>
      <c r="Z68">
        <v>156.63</v>
      </c>
      <c r="AA68">
        <v>10250</v>
      </c>
      <c r="AB68" t="s">
        <v>254</v>
      </c>
      <c r="AC68" t="s">
        <v>254</v>
      </c>
      <c r="AD68">
        <v>156.63</v>
      </c>
      <c r="AE68">
        <v>10250</v>
      </c>
      <c r="AF68" t="s">
        <v>254</v>
      </c>
      <c r="AG68" t="s">
        <v>254</v>
      </c>
      <c r="AH68">
        <v>156.63</v>
      </c>
      <c r="AI68">
        <v>10250</v>
      </c>
      <c r="AJ68" t="s">
        <v>254</v>
      </c>
      <c r="AK68" t="s">
        <v>254</v>
      </c>
      <c r="AL68" t="s">
        <v>254</v>
      </c>
      <c r="AM68" t="s">
        <v>254</v>
      </c>
      <c r="AN68" t="s">
        <v>254</v>
      </c>
      <c r="AO68" t="s">
        <v>254</v>
      </c>
      <c r="AP68" t="s">
        <v>254</v>
      </c>
      <c r="AQ68" t="s">
        <v>254</v>
      </c>
      <c r="AR68" t="s">
        <v>254</v>
      </c>
      <c r="AS68" t="s">
        <v>254</v>
      </c>
      <c r="AT68" t="s">
        <v>254</v>
      </c>
      <c r="AU68" t="s">
        <v>254</v>
      </c>
      <c r="AV68" t="s">
        <v>254</v>
      </c>
      <c r="AW68" t="s">
        <v>254</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M41"/>
  <sheetViews>
    <sheetView workbookViewId="0">
      <selection activeCell="P32" sqref="P32"/>
    </sheetView>
  </sheetViews>
  <sheetFormatPr defaultRowHeight="14.25"/>
  <sheetData>
    <row r="1" spans="2:13" ht="15" thickBot="1">
      <c r="B1" s="61">
        <v>18</v>
      </c>
      <c r="C1" s="71">
        <f>B1/$B$23</f>
        <v>7.8947368421052627E-2</v>
      </c>
      <c r="F1" s="61">
        <v>1</v>
      </c>
      <c r="G1" s="73">
        <f>F1/$F$28</f>
        <v>1.6949152542372881E-2</v>
      </c>
      <c r="I1" s="61">
        <v>3</v>
      </c>
      <c r="J1" s="73">
        <f>I1/$I$15</f>
        <v>5.5555555555555552E-2</v>
      </c>
      <c r="L1" s="61">
        <v>2</v>
      </c>
      <c r="M1" s="73">
        <f>L1/$L$41</f>
        <v>3.4482758620689655E-3</v>
      </c>
    </row>
    <row r="2" spans="2:13" ht="15" thickBot="1">
      <c r="B2" s="62">
        <v>18</v>
      </c>
      <c r="C2" s="71">
        <f t="shared" ref="C2:C22" si="0">B2/$B$23</f>
        <v>7.8947368421052627E-2</v>
      </c>
      <c r="F2" s="62">
        <v>3</v>
      </c>
      <c r="G2" s="73">
        <f t="shared" ref="G2:G27" si="1">F2/$F$28</f>
        <v>5.0847457627118647E-2</v>
      </c>
      <c r="I2" s="62">
        <v>1</v>
      </c>
      <c r="J2" s="73">
        <f t="shared" ref="J2:J15" si="2">I2/$I$15</f>
        <v>1.8518518518518517E-2</v>
      </c>
      <c r="L2" s="62">
        <v>1</v>
      </c>
      <c r="M2" s="73">
        <f t="shared" ref="M2:M41" si="3">L2/$L$41</f>
        <v>1.7241379310344827E-3</v>
      </c>
    </row>
    <row r="3" spans="2:13" ht="15" thickBot="1">
      <c r="B3" s="62">
        <v>4</v>
      </c>
      <c r="C3" s="71">
        <f t="shared" si="0"/>
        <v>1.7543859649122806E-2</v>
      </c>
      <c r="F3" s="70">
        <v>8</v>
      </c>
      <c r="G3" s="73">
        <f t="shared" si="1"/>
        <v>0.13559322033898305</v>
      </c>
      <c r="I3" s="62">
        <v>1</v>
      </c>
      <c r="J3" s="73">
        <f t="shared" si="2"/>
        <v>1.8518518518518517E-2</v>
      </c>
      <c r="L3" s="62">
        <v>1</v>
      </c>
      <c r="M3" s="73">
        <f t="shared" si="3"/>
        <v>1.7241379310344827E-3</v>
      </c>
    </row>
    <row r="4" spans="2:13" ht="15" thickBot="1">
      <c r="B4" s="62">
        <v>4</v>
      </c>
      <c r="C4" s="71">
        <f t="shared" si="0"/>
        <v>1.7543859649122806E-2</v>
      </c>
      <c r="F4" s="62">
        <v>6</v>
      </c>
      <c r="G4" s="73">
        <f t="shared" si="1"/>
        <v>0.10169491525423729</v>
      </c>
      <c r="I4" s="62">
        <v>2</v>
      </c>
      <c r="J4" s="73">
        <f t="shared" si="2"/>
        <v>3.7037037037037035E-2</v>
      </c>
      <c r="L4" s="62">
        <v>2</v>
      </c>
      <c r="M4" s="73">
        <f t="shared" si="3"/>
        <v>3.4482758620689655E-3</v>
      </c>
    </row>
    <row r="5" spans="2:13" ht="15" thickBot="1">
      <c r="B5" s="62">
        <v>9</v>
      </c>
      <c r="C5" s="71">
        <f t="shared" si="0"/>
        <v>3.9473684210526314E-2</v>
      </c>
      <c r="F5" s="62">
        <v>2</v>
      </c>
      <c r="G5" s="73">
        <f t="shared" si="1"/>
        <v>3.3898305084745763E-2</v>
      </c>
      <c r="I5" s="62">
        <v>4</v>
      </c>
      <c r="J5" s="73">
        <f t="shared" si="2"/>
        <v>7.407407407407407E-2</v>
      </c>
      <c r="L5" s="62">
        <v>4</v>
      </c>
      <c r="M5" s="73">
        <f t="shared" si="3"/>
        <v>6.8965517241379309E-3</v>
      </c>
    </row>
    <row r="6" spans="2:13" ht="15" thickBot="1">
      <c r="B6" s="62">
        <v>2</v>
      </c>
      <c r="C6" s="71">
        <f t="shared" si="0"/>
        <v>8.771929824561403E-3</v>
      </c>
      <c r="F6" s="62">
        <v>5</v>
      </c>
      <c r="G6" s="73">
        <f t="shared" si="1"/>
        <v>8.4745762711864403E-2</v>
      </c>
      <c r="I6" s="62">
        <v>1</v>
      </c>
      <c r="J6" s="73">
        <f t="shared" si="2"/>
        <v>1.8518518518518517E-2</v>
      </c>
      <c r="L6" s="62">
        <v>16</v>
      </c>
      <c r="M6" s="73">
        <f t="shared" si="3"/>
        <v>2.7586206896551724E-2</v>
      </c>
    </row>
    <row r="7" spans="2:13" ht="15" thickBot="1">
      <c r="B7" s="62">
        <v>16</v>
      </c>
      <c r="C7" s="71">
        <f t="shared" si="0"/>
        <v>7.0175438596491224E-2</v>
      </c>
      <c r="F7" s="62">
        <v>1</v>
      </c>
      <c r="G7" s="73">
        <f t="shared" si="1"/>
        <v>1.6949152542372881E-2</v>
      </c>
      <c r="I7" s="70">
        <v>21</v>
      </c>
      <c r="J7" s="73">
        <f t="shared" si="2"/>
        <v>0.3888888888888889</v>
      </c>
      <c r="L7" s="62">
        <v>4</v>
      </c>
      <c r="M7" s="73">
        <f t="shared" si="3"/>
        <v>6.8965517241379309E-3</v>
      </c>
    </row>
    <row r="8" spans="2:13" ht="15" thickBot="1">
      <c r="B8" s="62">
        <v>16</v>
      </c>
      <c r="C8" s="71">
        <f t="shared" si="0"/>
        <v>7.0175438596491224E-2</v>
      </c>
      <c r="F8" s="62">
        <v>2</v>
      </c>
      <c r="G8" s="73">
        <f t="shared" si="1"/>
        <v>3.3898305084745763E-2</v>
      </c>
      <c r="I8" s="62">
        <v>5</v>
      </c>
      <c r="J8" s="73">
        <f t="shared" si="2"/>
        <v>9.2592592592592587E-2</v>
      </c>
      <c r="L8" s="62">
        <v>16</v>
      </c>
      <c r="M8" s="73">
        <f t="shared" si="3"/>
        <v>2.7586206896551724E-2</v>
      </c>
    </row>
    <row r="9" spans="2:13" ht="15" thickBot="1">
      <c r="B9" s="62">
        <v>8</v>
      </c>
      <c r="C9" s="71">
        <f t="shared" si="0"/>
        <v>3.5087719298245612E-2</v>
      </c>
      <c r="F9" s="62">
        <v>4</v>
      </c>
      <c r="G9" s="73">
        <f t="shared" si="1"/>
        <v>6.7796610169491525E-2</v>
      </c>
      <c r="I9" s="62">
        <v>3</v>
      </c>
      <c r="J9" s="73">
        <f t="shared" si="2"/>
        <v>5.5555555555555552E-2</v>
      </c>
      <c r="L9" s="62">
        <v>6</v>
      </c>
      <c r="M9" s="73">
        <f t="shared" si="3"/>
        <v>1.0344827586206896E-2</v>
      </c>
    </row>
    <row r="10" spans="2:13" ht="15" thickBot="1">
      <c r="B10" s="62">
        <v>6</v>
      </c>
      <c r="C10" s="71">
        <f t="shared" si="0"/>
        <v>2.6315789473684209E-2</v>
      </c>
      <c r="F10" s="62">
        <v>1</v>
      </c>
      <c r="G10" s="73">
        <f t="shared" si="1"/>
        <v>1.6949152542372881E-2</v>
      </c>
      <c r="I10" s="62">
        <v>2</v>
      </c>
      <c r="J10" s="73">
        <f t="shared" si="2"/>
        <v>3.7037037037037035E-2</v>
      </c>
      <c r="L10" s="62">
        <v>6</v>
      </c>
      <c r="M10" s="73">
        <f t="shared" si="3"/>
        <v>1.0344827586206896E-2</v>
      </c>
    </row>
    <row r="11" spans="2:13" ht="15" thickBot="1">
      <c r="B11" s="70">
        <v>27</v>
      </c>
      <c r="C11" s="71">
        <f t="shared" si="0"/>
        <v>0.11842105263157894</v>
      </c>
      <c r="F11" s="62">
        <v>1</v>
      </c>
      <c r="G11" s="73">
        <f t="shared" si="1"/>
        <v>1.6949152542372881E-2</v>
      </c>
      <c r="I11" s="62">
        <v>1</v>
      </c>
      <c r="J11" s="73">
        <f t="shared" si="2"/>
        <v>1.8518518518518517E-2</v>
      </c>
      <c r="L11" s="62">
        <v>26</v>
      </c>
      <c r="M11" s="73">
        <f t="shared" si="3"/>
        <v>4.4827586206896551E-2</v>
      </c>
    </row>
    <row r="12" spans="2:13" ht="15" thickBot="1">
      <c r="B12" s="62">
        <v>8</v>
      </c>
      <c r="C12" s="71">
        <f t="shared" si="0"/>
        <v>3.5087719298245612E-2</v>
      </c>
      <c r="F12" s="62">
        <v>3</v>
      </c>
      <c r="G12" s="73">
        <f t="shared" si="1"/>
        <v>5.0847457627118647E-2</v>
      </c>
      <c r="I12" s="62">
        <v>7</v>
      </c>
      <c r="J12" s="73">
        <f t="shared" si="2"/>
        <v>0.12962962962962962</v>
      </c>
      <c r="L12" s="62">
        <v>26</v>
      </c>
      <c r="M12" s="73">
        <f t="shared" si="3"/>
        <v>4.4827586206896551E-2</v>
      </c>
    </row>
    <row r="13" spans="2:13" ht="15" thickBot="1">
      <c r="B13" s="62">
        <v>4</v>
      </c>
      <c r="C13" s="71">
        <f t="shared" si="0"/>
        <v>1.7543859649122806E-2</v>
      </c>
      <c r="F13" s="62">
        <v>1</v>
      </c>
      <c r="G13" s="73">
        <f t="shared" si="1"/>
        <v>1.6949152542372881E-2</v>
      </c>
      <c r="I13" s="62">
        <v>2</v>
      </c>
      <c r="J13" s="73">
        <f t="shared" si="2"/>
        <v>3.7037037037037035E-2</v>
      </c>
      <c r="L13" s="62">
        <v>14</v>
      </c>
      <c r="M13" s="73">
        <f t="shared" si="3"/>
        <v>2.4137931034482758E-2</v>
      </c>
    </row>
    <row r="14" spans="2:13" ht="15" thickBot="1">
      <c r="B14" s="62">
        <v>16</v>
      </c>
      <c r="C14" s="71">
        <f t="shared" si="0"/>
        <v>7.0175438596491224E-2</v>
      </c>
      <c r="F14" s="62">
        <v>4</v>
      </c>
      <c r="G14" s="73">
        <f t="shared" si="1"/>
        <v>6.7796610169491525E-2</v>
      </c>
      <c r="I14" s="62">
        <v>1</v>
      </c>
      <c r="J14" s="73">
        <f t="shared" si="2"/>
        <v>1.8518518518518517E-2</v>
      </c>
      <c r="L14" s="62">
        <v>19</v>
      </c>
      <c r="M14" s="73">
        <f t="shared" si="3"/>
        <v>3.2758620689655175E-2</v>
      </c>
    </row>
    <row r="15" spans="2:13" ht="15" thickBot="1">
      <c r="B15" s="62">
        <v>16</v>
      </c>
      <c r="C15" s="71">
        <f t="shared" si="0"/>
        <v>7.0175438596491224E-2</v>
      </c>
      <c r="F15" s="62">
        <v>1</v>
      </c>
      <c r="G15" s="73">
        <f t="shared" si="1"/>
        <v>1.6949152542372881E-2</v>
      </c>
      <c r="I15" s="62">
        <v>54</v>
      </c>
      <c r="J15" s="73">
        <f t="shared" si="2"/>
        <v>1</v>
      </c>
      <c r="L15" s="62">
        <v>4</v>
      </c>
      <c r="M15" s="73">
        <f t="shared" si="3"/>
        <v>6.8965517241379309E-3</v>
      </c>
    </row>
    <row r="16" spans="2:13" ht="15" thickBot="1">
      <c r="B16" s="62">
        <v>18</v>
      </c>
      <c r="C16" s="71">
        <f t="shared" si="0"/>
        <v>7.8947368421052627E-2</v>
      </c>
      <c r="F16" s="62">
        <v>3</v>
      </c>
      <c r="G16" s="73">
        <f t="shared" si="1"/>
        <v>5.0847457627118647E-2</v>
      </c>
      <c r="L16" s="62">
        <v>6</v>
      </c>
      <c r="M16" s="73">
        <f t="shared" si="3"/>
        <v>1.0344827586206896E-2</v>
      </c>
    </row>
    <row r="17" spans="2:13" ht="15" thickBot="1">
      <c r="B17" s="62">
        <v>2</v>
      </c>
      <c r="C17" s="71">
        <f t="shared" si="0"/>
        <v>8.771929824561403E-3</v>
      </c>
      <c r="F17" s="62">
        <v>1</v>
      </c>
      <c r="G17" s="73">
        <f t="shared" si="1"/>
        <v>1.6949152542372881E-2</v>
      </c>
      <c r="L17" s="62">
        <v>8</v>
      </c>
      <c r="M17" s="73">
        <f t="shared" si="3"/>
        <v>1.3793103448275862E-2</v>
      </c>
    </row>
    <row r="18" spans="2:13" ht="15" thickBot="1">
      <c r="B18" s="62">
        <v>2</v>
      </c>
      <c r="C18" s="71">
        <f t="shared" si="0"/>
        <v>8.771929824561403E-3</v>
      </c>
      <c r="F18" s="62">
        <v>1</v>
      </c>
      <c r="G18" s="73">
        <f t="shared" si="1"/>
        <v>1.6949152542372881E-2</v>
      </c>
      <c r="L18" s="62">
        <v>8</v>
      </c>
      <c r="M18" s="73">
        <f t="shared" si="3"/>
        <v>1.3793103448275862E-2</v>
      </c>
    </row>
    <row r="19" spans="2:13" ht="15" thickBot="1">
      <c r="B19" s="62">
        <v>9</v>
      </c>
      <c r="C19" s="71">
        <f t="shared" si="0"/>
        <v>3.9473684210526314E-2</v>
      </c>
      <c r="F19" s="62">
        <v>1</v>
      </c>
      <c r="G19" s="73">
        <f t="shared" si="1"/>
        <v>1.6949152542372881E-2</v>
      </c>
      <c r="L19" s="62">
        <v>64</v>
      </c>
      <c r="M19" s="73">
        <f t="shared" si="3"/>
        <v>0.1103448275862069</v>
      </c>
    </row>
    <row r="20" spans="2:13" ht="15" thickBot="1">
      <c r="B20" s="62">
        <v>9</v>
      </c>
      <c r="C20" s="71">
        <f t="shared" si="0"/>
        <v>3.9473684210526314E-2</v>
      </c>
      <c r="F20" s="62">
        <v>2</v>
      </c>
      <c r="G20" s="73">
        <f t="shared" si="1"/>
        <v>3.3898305084745763E-2</v>
      </c>
      <c r="L20" s="70">
        <v>80</v>
      </c>
      <c r="M20" s="73">
        <f t="shared" si="3"/>
        <v>0.13793103448275862</v>
      </c>
    </row>
    <row r="21" spans="2:13" ht="15" thickBot="1">
      <c r="B21" s="62">
        <v>8</v>
      </c>
      <c r="C21" s="71">
        <f t="shared" si="0"/>
        <v>3.5087719298245612E-2</v>
      </c>
      <c r="F21" s="62">
        <v>1</v>
      </c>
      <c r="G21" s="73">
        <f t="shared" si="1"/>
        <v>1.6949152542372881E-2</v>
      </c>
      <c r="L21" s="62">
        <v>18</v>
      </c>
      <c r="M21" s="73">
        <f t="shared" si="3"/>
        <v>3.1034482758620689E-2</v>
      </c>
    </row>
    <row r="22" spans="2:13" ht="15" thickBot="1">
      <c r="B22" s="62">
        <v>8</v>
      </c>
      <c r="C22" s="71">
        <f t="shared" si="0"/>
        <v>3.5087719298245612E-2</v>
      </c>
      <c r="F22" s="62">
        <v>1</v>
      </c>
      <c r="G22" s="73">
        <f t="shared" si="1"/>
        <v>1.6949152542372881E-2</v>
      </c>
      <c r="L22" s="62">
        <v>26</v>
      </c>
      <c r="M22" s="73">
        <f t="shared" si="3"/>
        <v>4.4827586206896551E-2</v>
      </c>
    </row>
    <row r="23" spans="2:13" ht="15" thickBot="1">
      <c r="B23" s="62">
        <v>228</v>
      </c>
      <c r="C23" s="72">
        <v>1</v>
      </c>
      <c r="F23" s="62">
        <v>1</v>
      </c>
      <c r="G23" s="73">
        <f t="shared" si="1"/>
        <v>1.6949152542372881E-2</v>
      </c>
      <c r="L23" s="62">
        <v>2</v>
      </c>
      <c r="M23" s="73">
        <f t="shared" si="3"/>
        <v>3.4482758620689655E-3</v>
      </c>
    </row>
    <row r="24" spans="2:13" ht="15" thickBot="1">
      <c r="F24" s="62">
        <v>1</v>
      </c>
      <c r="G24" s="73">
        <f t="shared" si="1"/>
        <v>1.6949152542372881E-2</v>
      </c>
      <c r="L24" s="62">
        <v>2</v>
      </c>
      <c r="M24" s="73">
        <f t="shared" si="3"/>
        <v>3.4482758620689655E-3</v>
      </c>
    </row>
    <row r="25" spans="2:13" ht="15" thickBot="1">
      <c r="F25" s="62">
        <v>1</v>
      </c>
      <c r="G25" s="73">
        <f t="shared" si="1"/>
        <v>1.6949152542372881E-2</v>
      </c>
      <c r="L25" s="62">
        <v>17</v>
      </c>
      <c r="M25" s="73">
        <f t="shared" si="3"/>
        <v>2.9310344827586206E-2</v>
      </c>
    </row>
    <row r="26" spans="2:13" ht="15" thickBot="1">
      <c r="F26" s="62">
        <v>1</v>
      </c>
      <c r="G26" s="73">
        <f t="shared" si="1"/>
        <v>1.6949152542372881E-2</v>
      </c>
      <c r="L26" s="62">
        <v>10</v>
      </c>
      <c r="M26" s="73">
        <f t="shared" si="3"/>
        <v>1.7241379310344827E-2</v>
      </c>
    </row>
    <row r="27" spans="2:13" ht="15" thickBot="1">
      <c r="F27" s="62">
        <v>2</v>
      </c>
      <c r="G27" s="73">
        <f t="shared" si="1"/>
        <v>3.3898305084745763E-2</v>
      </c>
      <c r="L27" s="62">
        <v>8</v>
      </c>
      <c r="M27" s="73">
        <f t="shared" si="3"/>
        <v>1.3793103448275862E-2</v>
      </c>
    </row>
    <row r="28" spans="2:13" ht="15" thickBot="1">
      <c r="F28" s="62">
        <v>59</v>
      </c>
      <c r="G28" s="74">
        <v>1</v>
      </c>
      <c r="L28" s="62">
        <v>8</v>
      </c>
      <c r="M28" s="73">
        <f t="shared" si="3"/>
        <v>1.3793103448275862E-2</v>
      </c>
    </row>
    <row r="29" spans="2:13" ht="15" thickBot="1">
      <c r="L29" s="62">
        <v>8</v>
      </c>
      <c r="M29" s="73">
        <f t="shared" si="3"/>
        <v>1.3793103448275862E-2</v>
      </c>
    </row>
    <row r="30" spans="2:13" ht="15" thickBot="1">
      <c r="L30" s="62">
        <v>8</v>
      </c>
      <c r="M30" s="73">
        <f t="shared" si="3"/>
        <v>1.3793103448275862E-2</v>
      </c>
    </row>
    <row r="31" spans="2:13" ht="15" thickBot="1">
      <c r="L31" s="62">
        <v>72</v>
      </c>
      <c r="M31" s="73">
        <f t="shared" si="3"/>
        <v>0.12413793103448276</v>
      </c>
    </row>
    <row r="32" spans="2:13" ht="15" thickBot="1">
      <c r="L32" s="62">
        <v>48</v>
      </c>
      <c r="M32" s="73">
        <f t="shared" si="3"/>
        <v>8.2758620689655171E-2</v>
      </c>
    </row>
    <row r="33" spans="12:13" ht="15" thickBot="1">
      <c r="L33" s="62">
        <v>2</v>
      </c>
      <c r="M33" s="73">
        <f t="shared" si="3"/>
        <v>3.4482758620689655E-3</v>
      </c>
    </row>
    <row r="34" spans="12:13" ht="15" thickBot="1">
      <c r="L34" s="62">
        <v>2</v>
      </c>
      <c r="M34" s="73">
        <f t="shared" si="3"/>
        <v>3.4482758620689655E-3</v>
      </c>
    </row>
    <row r="35" spans="12:13" ht="15" thickBot="1">
      <c r="L35" s="62">
        <v>8</v>
      </c>
      <c r="M35" s="73">
        <f t="shared" si="3"/>
        <v>1.3793103448275862E-2</v>
      </c>
    </row>
    <row r="36" spans="12:13" ht="15" thickBot="1">
      <c r="L36" s="62">
        <v>8</v>
      </c>
      <c r="M36" s="73">
        <f t="shared" si="3"/>
        <v>1.3793103448275862E-2</v>
      </c>
    </row>
    <row r="37" spans="12:13" ht="15" thickBot="1">
      <c r="L37" s="62">
        <v>2</v>
      </c>
      <c r="M37" s="73">
        <f t="shared" si="3"/>
        <v>3.4482758620689655E-3</v>
      </c>
    </row>
    <row r="38" spans="12:13" ht="15" thickBot="1">
      <c r="L38" s="62">
        <v>8</v>
      </c>
      <c r="M38" s="73">
        <f t="shared" si="3"/>
        <v>1.3793103448275862E-2</v>
      </c>
    </row>
    <row r="39" spans="12:13" ht="15" thickBot="1">
      <c r="L39" s="62">
        <v>2</v>
      </c>
      <c r="M39" s="73">
        <f t="shared" si="3"/>
        <v>3.4482758620689655E-3</v>
      </c>
    </row>
    <row r="40" spans="12:13" ht="15" thickBot="1">
      <c r="L40" s="62">
        <v>8</v>
      </c>
      <c r="M40" s="73">
        <f t="shared" si="3"/>
        <v>1.3793103448275862E-2</v>
      </c>
    </row>
    <row r="41" spans="12:13" ht="15" thickBot="1">
      <c r="L41" s="62">
        <v>580</v>
      </c>
      <c r="M41" s="73">
        <f t="shared" si="3"/>
        <v>1</v>
      </c>
    </row>
  </sheetData>
  <phoneticPr fontId="7"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FA89-B4FF-4DD4-8218-16AF1E7542AA}">
  <dimension ref="A1:G154"/>
  <sheetViews>
    <sheetView topLeftCell="A7" workbookViewId="0">
      <selection activeCell="E2" sqref="E2"/>
    </sheetView>
  </sheetViews>
  <sheetFormatPr defaultColWidth="9" defaultRowHeight="14.25"/>
  <cols>
    <col min="1" max="1" width="9" style="21"/>
    <col min="2" max="2" width="21.125" style="83" customWidth="1"/>
    <col min="5" max="5" width="49" customWidth="1"/>
    <col min="6" max="6" width="20.25" customWidth="1"/>
    <col min="7" max="7" width="19.875" style="1" customWidth="1"/>
  </cols>
  <sheetData>
    <row r="1" spans="1:7" ht="33">
      <c r="A1" s="172"/>
      <c r="B1" s="172"/>
      <c r="C1" s="172"/>
      <c r="D1" s="172"/>
      <c r="E1" s="172"/>
      <c r="F1" s="172"/>
    </row>
    <row r="2" spans="1:7" ht="91.7" customHeight="1">
      <c r="A2" s="19" t="s">
        <v>1</v>
      </c>
      <c r="B2" s="84" t="s">
        <v>557</v>
      </c>
      <c r="C2" s="19" t="s">
        <v>7</v>
      </c>
      <c r="D2" s="19" t="s">
        <v>558</v>
      </c>
      <c r="E2" s="19" t="s">
        <v>559</v>
      </c>
      <c r="F2" s="19" t="s">
        <v>562</v>
      </c>
      <c r="G2" s="19" t="s">
        <v>560</v>
      </c>
    </row>
    <row r="3" spans="1:7" ht="45.75" customHeight="1">
      <c r="A3" s="148">
        <v>1</v>
      </c>
      <c r="B3" s="17" t="s">
        <v>54</v>
      </c>
      <c r="C3" s="17" t="s">
        <v>13</v>
      </c>
      <c r="D3" s="17" t="s">
        <v>561</v>
      </c>
      <c r="E3" s="17" t="s">
        <v>564</v>
      </c>
      <c r="F3" s="85" t="s">
        <v>563</v>
      </c>
      <c r="G3" s="173" t="s">
        <v>17</v>
      </c>
    </row>
    <row r="4" spans="1:7" ht="45.75" customHeight="1">
      <c r="A4" s="154"/>
      <c r="B4" s="17" t="s">
        <v>565</v>
      </c>
      <c r="C4" s="17" t="s">
        <v>13</v>
      </c>
      <c r="D4" s="17" t="s">
        <v>561</v>
      </c>
      <c r="E4" s="17" t="s">
        <v>566</v>
      </c>
      <c r="F4" s="85" t="s">
        <v>563</v>
      </c>
      <c r="G4" s="174"/>
    </row>
    <row r="5" spans="1:7" ht="45.75" customHeight="1">
      <c r="A5" s="154"/>
      <c r="B5" s="17" t="s">
        <v>567</v>
      </c>
      <c r="C5" s="17" t="s">
        <v>13</v>
      </c>
      <c r="D5" s="17" t="s">
        <v>561</v>
      </c>
      <c r="E5" s="17" t="s">
        <v>568</v>
      </c>
      <c r="F5" s="85" t="s">
        <v>563</v>
      </c>
      <c r="G5" s="174"/>
    </row>
    <row r="6" spans="1:7" ht="45.75" customHeight="1">
      <c r="A6" s="154"/>
      <c r="B6" s="17" t="s">
        <v>569</v>
      </c>
      <c r="C6" s="17" t="s">
        <v>13</v>
      </c>
      <c r="D6" s="17" t="s">
        <v>561</v>
      </c>
      <c r="E6" s="17" t="s">
        <v>570</v>
      </c>
      <c r="F6" s="85" t="s">
        <v>563</v>
      </c>
      <c r="G6" s="174"/>
    </row>
    <row r="7" spans="1:7" ht="45.75" customHeight="1">
      <c r="A7" s="154"/>
      <c r="B7" s="17" t="s">
        <v>53</v>
      </c>
      <c r="C7" s="17" t="s">
        <v>13</v>
      </c>
      <c r="D7" s="17" t="s">
        <v>561</v>
      </c>
      <c r="E7" s="17" t="s">
        <v>571</v>
      </c>
      <c r="F7" s="85" t="s">
        <v>563</v>
      </c>
      <c r="G7" s="174"/>
    </row>
    <row r="8" spans="1:7" ht="45.75" customHeight="1">
      <c r="A8" s="154"/>
      <c r="B8" s="17" t="s">
        <v>572</v>
      </c>
      <c r="C8" s="17" t="s">
        <v>13</v>
      </c>
      <c r="D8" s="17" t="s">
        <v>561</v>
      </c>
      <c r="E8" s="17" t="s">
        <v>573</v>
      </c>
      <c r="F8" s="85" t="s">
        <v>563</v>
      </c>
      <c r="G8" s="174"/>
    </row>
    <row r="9" spans="1:7" ht="45.75" customHeight="1">
      <c r="A9" s="154"/>
      <c r="B9" s="17" t="s">
        <v>93</v>
      </c>
      <c r="C9" s="17" t="s">
        <v>13</v>
      </c>
      <c r="D9" s="17" t="s">
        <v>561</v>
      </c>
      <c r="E9" s="86" t="s">
        <v>574</v>
      </c>
      <c r="F9" s="85" t="s">
        <v>563</v>
      </c>
      <c r="G9" s="174"/>
    </row>
    <row r="10" spans="1:7" ht="45.75" customHeight="1">
      <c r="A10" s="154"/>
      <c r="B10" s="17" t="s">
        <v>575</v>
      </c>
      <c r="C10" s="17" t="s">
        <v>13</v>
      </c>
      <c r="D10" s="17" t="s">
        <v>561</v>
      </c>
      <c r="E10" s="17" t="s">
        <v>577</v>
      </c>
      <c r="F10" s="85" t="s">
        <v>563</v>
      </c>
      <c r="G10" s="174"/>
    </row>
    <row r="11" spans="1:7" ht="45.75" customHeight="1">
      <c r="A11" s="154"/>
      <c r="B11" s="17" t="s">
        <v>325</v>
      </c>
      <c r="C11" s="17" t="s">
        <v>13</v>
      </c>
      <c r="D11" s="17" t="s">
        <v>561</v>
      </c>
      <c r="E11" s="17" t="s">
        <v>576</v>
      </c>
      <c r="F11" s="85" t="s">
        <v>563</v>
      </c>
      <c r="G11" s="174"/>
    </row>
    <row r="12" spans="1:7" ht="45.75" customHeight="1">
      <c r="A12" s="154"/>
      <c r="B12" s="17" t="s">
        <v>49</v>
      </c>
      <c r="C12" s="17" t="s">
        <v>13</v>
      </c>
      <c r="D12" s="17" t="s">
        <v>561</v>
      </c>
      <c r="E12" s="17" t="s">
        <v>578</v>
      </c>
      <c r="F12" s="85" t="s">
        <v>563</v>
      </c>
      <c r="G12" s="174"/>
    </row>
    <row r="13" spans="1:7" ht="45.75" customHeight="1">
      <c r="A13" s="154"/>
      <c r="B13" s="17" t="s">
        <v>579</v>
      </c>
      <c r="C13" s="17" t="s">
        <v>13</v>
      </c>
      <c r="D13" s="17" t="s">
        <v>561</v>
      </c>
      <c r="E13" s="17" t="s">
        <v>580</v>
      </c>
      <c r="F13" s="85" t="s">
        <v>563</v>
      </c>
      <c r="G13" s="174"/>
    </row>
    <row r="14" spans="1:7" ht="45.75" customHeight="1">
      <c r="A14" s="154"/>
      <c r="B14" s="17" t="s">
        <v>581</v>
      </c>
      <c r="C14" s="17" t="s">
        <v>13</v>
      </c>
      <c r="D14" s="17" t="s">
        <v>561</v>
      </c>
      <c r="E14" s="17" t="s">
        <v>582</v>
      </c>
      <c r="F14" s="85" t="s">
        <v>563</v>
      </c>
      <c r="G14" s="175"/>
    </row>
    <row r="154" ht="36" customHeight="1"/>
  </sheetData>
  <mergeCells count="3">
    <mergeCell ref="A1:F1"/>
    <mergeCell ref="A3:A14"/>
    <mergeCell ref="G3:G14"/>
  </mergeCells>
  <phoneticPr fontId="7"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MQ13"/>
  <sheetViews>
    <sheetView zoomScaleNormal="100" workbookViewId="0">
      <selection activeCell="E8" sqref="E8"/>
    </sheetView>
  </sheetViews>
  <sheetFormatPr defaultRowHeight="14.25"/>
  <cols>
    <col min="1" max="1" width="6.375" style="1" customWidth="1"/>
    <col min="2" max="2" width="12" style="1" customWidth="1"/>
    <col min="3" max="3" width="7.125" style="1" customWidth="1"/>
    <col min="4" max="4" width="12.25" style="1" customWidth="1"/>
    <col min="5" max="5" width="49.625" style="1" customWidth="1"/>
    <col min="6" max="6" width="8.875" style="1" customWidth="1"/>
    <col min="7" max="7" width="7.375" style="1" customWidth="1"/>
    <col min="8" max="9" width="8.875" style="1" customWidth="1"/>
    <col min="10" max="10" width="15" style="1" customWidth="1"/>
    <col min="11" max="11" width="6.5" style="1" customWidth="1"/>
    <col min="12" max="12" width="20" style="1" customWidth="1"/>
    <col min="13" max="13" width="7.625" style="1" customWidth="1"/>
    <col min="14" max="14" width="32.25" style="1" customWidth="1"/>
    <col min="15" max="15" width="11.625" style="1" customWidth="1"/>
    <col min="16" max="16" width="8.75" style="1" customWidth="1"/>
    <col min="17" max="1031" width="9" style="1" customWidth="1"/>
  </cols>
  <sheetData>
    <row r="1" spans="1:16" ht="21" customHeight="1">
      <c r="A1" s="176" t="s">
        <v>0</v>
      </c>
      <c r="B1" s="176"/>
      <c r="C1" s="176"/>
      <c r="D1" s="176"/>
      <c r="E1" s="176"/>
      <c r="F1" s="176"/>
      <c r="G1" s="176"/>
      <c r="H1" s="176"/>
      <c r="I1" s="176"/>
      <c r="J1" s="176"/>
      <c r="K1" s="176"/>
      <c r="L1" s="176"/>
      <c r="M1" s="176"/>
      <c r="N1" s="176"/>
      <c r="O1" s="176"/>
      <c r="P1" s="176"/>
    </row>
    <row r="2" spans="1:16" s="3" customFormat="1" ht="56.65" customHeight="1">
      <c r="A2" s="2" t="s">
        <v>1</v>
      </c>
      <c r="B2" s="2" t="s">
        <v>2</v>
      </c>
      <c r="C2" s="2" t="s">
        <v>3</v>
      </c>
      <c r="D2" s="13" t="s">
        <v>63</v>
      </c>
      <c r="E2" s="13" t="s">
        <v>4</v>
      </c>
      <c r="F2" s="13" t="s">
        <v>58</v>
      </c>
      <c r="G2" s="19" t="s">
        <v>64</v>
      </c>
      <c r="H2" s="19" t="s">
        <v>65</v>
      </c>
      <c r="I2" s="19"/>
      <c r="J2" s="19" t="s">
        <v>66</v>
      </c>
      <c r="K2" s="2" t="s">
        <v>5</v>
      </c>
      <c r="L2" s="2" t="s">
        <v>6</v>
      </c>
      <c r="M2" s="2" t="s">
        <v>7</v>
      </c>
      <c r="N2" s="2" t="s">
        <v>8</v>
      </c>
      <c r="O2" s="2" t="s">
        <v>9</v>
      </c>
      <c r="P2" s="2" t="s">
        <v>10</v>
      </c>
    </row>
    <row r="3" spans="1:16" ht="29.25" customHeight="1">
      <c r="A3" s="4" t="s">
        <v>11</v>
      </c>
      <c r="B3" s="5" t="s">
        <v>197</v>
      </c>
      <c r="C3" s="173" t="s">
        <v>13</v>
      </c>
      <c r="D3" s="17" t="s">
        <v>12</v>
      </c>
      <c r="E3" s="14" t="s">
        <v>59</v>
      </c>
      <c r="F3" s="17">
        <v>228</v>
      </c>
      <c r="G3" s="17">
        <v>47.5</v>
      </c>
      <c r="H3" s="17">
        <v>38</v>
      </c>
      <c r="I3" s="55">
        <f>H3/G3</f>
        <v>0.8</v>
      </c>
      <c r="J3" s="20">
        <v>42797</v>
      </c>
      <c r="K3" s="4">
        <v>1</v>
      </c>
      <c r="L3" s="11" t="s">
        <v>50</v>
      </c>
      <c r="M3" s="4" t="s">
        <v>14</v>
      </c>
      <c r="N3" s="10" t="s">
        <v>15</v>
      </c>
      <c r="O3" s="177" t="s">
        <v>16</v>
      </c>
      <c r="P3" s="177" t="s">
        <v>17</v>
      </c>
    </row>
    <row r="4" spans="1:16" ht="29.1" customHeight="1">
      <c r="A4" s="4" t="s">
        <v>18</v>
      </c>
      <c r="B4" s="5" t="s">
        <v>19</v>
      </c>
      <c r="C4" s="177"/>
      <c r="D4" s="17" t="s">
        <v>19</v>
      </c>
      <c r="E4" s="14" t="s">
        <v>60</v>
      </c>
      <c r="F4" s="17">
        <v>59</v>
      </c>
      <c r="G4" s="17">
        <v>52.4</v>
      </c>
      <c r="H4" s="17">
        <v>42</v>
      </c>
      <c r="I4" s="55">
        <f t="shared" ref="I4:I10" si="0">H4/G4</f>
        <v>0.80152671755725191</v>
      </c>
      <c r="J4" s="20">
        <v>44029</v>
      </c>
      <c r="K4" s="4">
        <v>2</v>
      </c>
      <c r="L4" s="12" t="s">
        <v>53</v>
      </c>
      <c r="M4" s="4" t="s">
        <v>14</v>
      </c>
      <c r="N4" s="10" t="s">
        <v>53</v>
      </c>
      <c r="O4" s="177"/>
      <c r="P4" s="177"/>
    </row>
    <row r="5" spans="1:16" ht="29.25" customHeight="1">
      <c r="A5" s="4" t="s">
        <v>20</v>
      </c>
      <c r="B5" s="5" t="s">
        <v>21</v>
      </c>
      <c r="C5" s="174"/>
      <c r="D5" s="17" t="s">
        <v>21</v>
      </c>
      <c r="E5" s="14" t="s">
        <v>61</v>
      </c>
      <c r="F5" s="17">
        <v>54</v>
      </c>
      <c r="G5" s="17">
        <v>55</v>
      </c>
      <c r="H5" s="17">
        <v>44</v>
      </c>
      <c r="I5" s="55">
        <f t="shared" si="0"/>
        <v>0.8</v>
      </c>
      <c r="J5" s="20">
        <v>44029</v>
      </c>
      <c r="K5" s="4">
        <v>3</v>
      </c>
      <c r="L5" s="9" t="s">
        <v>44</v>
      </c>
      <c r="M5" s="4" t="s">
        <v>14</v>
      </c>
      <c r="N5" s="7" t="s">
        <v>25</v>
      </c>
      <c r="O5" s="177"/>
      <c r="P5" s="177"/>
    </row>
    <row r="6" spans="1:16" ht="29.25" customHeight="1">
      <c r="A6" s="4" t="s">
        <v>22</v>
      </c>
      <c r="B6" s="5" t="s">
        <v>23</v>
      </c>
      <c r="C6" s="174"/>
      <c r="D6" s="17" t="s">
        <v>23</v>
      </c>
      <c r="E6" s="14" t="s">
        <v>24</v>
      </c>
      <c r="F6" s="17">
        <v>1</v>
      </c>
      <c r="G6" s="17">
        <v>58.1</v>
      </c>
      <c r="H6" s="17">
        <v>46</v>
      </c>
      <c r="I6" s="55">
        <f t="shared" si="0"/>
        <v>0.79173838209982783</v>
      </c>
      <c r="J6" s="20">
        <v>44029</v>
      </c>
      <c r="K6" s="4">
        <v>4</v>
      </c>
      <c r="L6" s="6" t="s">
        <v>45</v>
      </c>
      <c r="M6" s="4" t="s">
        <v>14</v>
      </c>
      <c r="N6" s="7" t="s">
        <v>29</v>
      </c>
      <c r="O6" s="177"/>
      <c r="P6" s="177"/>
    </row>
    <row r="7" spans="1:16" ht="29.25" customHeight="1">
      <c r="A7" s="4" t="s">
        <v>26</v>
      </c>
      <c r="B7" s="5" t="s">
        <v>27</v>
      </c>
      <c r="C7" s="174"/>
      <c r="D7" s="17" t="s">
        <v>27</v>
      </c>
      <c r="E7" s="14" t="s">
        <v>28</v>
      </c>
      <c r="F7" s="17">
        <v>1</v>
      </c>
      <c r="G7" s="17">
        <v>55.3</v>
      </c>
      <c r="H7" s="17">
        <v>44</v>
      </c>
      <c r="I7" s="55">
        <f t="shared" si="0"/>
        <v>0.79566003616636527</v>
      </c>
      <c r="J7" s="20">
        <v>44029</v>
      </c>
      <c r="K7" s="4">
        <v>5</v>
      </c>
      <c r="L7" s="12" t="s">
        <v>51</v>
      </c>
      <c r="M7" s="4" t="s">
        <v>14</v>
      </c>
      <c r="N7" s="7" t="s">
        <v>32</v>
      </c>
      <c r="O7" s="177"/>
      <c r="P7" s="177"/>
    </row>
    <row r="8" spans="1:16" ht="29.25" customHeight="1">
      <c r="A8" s="4" t="s">
        <v>30</v>
      </c>
      <c r="B8" s="5" t="s">
        <v>31</v>
      </c>
      <c r="C8" s="174"/>
      <c r="D8" s="17" t="s">
        <v>31</v>
      </c>
      <c r="E8" s="14" t="s">
        <v>62</v>
      </c>
      <c r="F8" s="17">
        <v>1</v>
      </c>
      <c r="G8" s="17">
        <v>53.8</v>
      </c>
      <c r="H8" s="17">
        <v>43</v>
      </c>
      <c r="I8" s="55">
        <f t="shared" si="0"/>
        <v>0.7992565055762082</v>
      </c>
      <c r="J8" s="20">
        <v>44029</v>
      </c>
      <c r="K8" s="4">
        <v>6</v>
      </c>
      <c r="L8" s="9" t="s">
        <v>46</v>
      </c>
      <c r="M8" s="4" t="s">
        <v>14</v>
      </c>
      <c r="N8" s="7" t="s">
        <v>35</v>
      </c>
      <c r="O8" s="177"/>
      <c r="P8" s="177"/>
    </row>
    <row r="9" spans="1:16" ht="29.25" customHeight="1">
      <c r="A9" s="4" t="s">
        <v>33</v>
      </c>
      <c r="B9" s="5" t="s">
        <v>34</v>
      </c>
      <c r="C9" s="174"/>
      <c r="D9" s="17" t="s">
        <v>34</v>
      </c>
      <c r="E9" s="15" t="s">
        <v>52</v>
      </c>
      <c r="F9" s="17">
        <v>2</v>
      </c>
      <c r="G9" s="17">
        <v>52</v>
      </c>
      <c r="H9" s="17">
        <v>42</v>
      </c>
      <c r="I9" s="55">
        <f t="shared" si="0"/>
        <v>0.80769230769230771</v>
      </c>
      <c r="J9" s="20">
        <v>44029</v>
      </c>
      <c r="K9" s="4">
        <v>7</v>
      </c>
      <c r="L9" s="12" t="s">
        <v>54</v>
      </c>
      <c r="M9" s="4" t="s">
        <v>14</v>
      </c>
      <c r="N9" s="9" t="s">
        <v>55</v>
      </c>
      <c r="O9" s="177"/>
      <c r="P9" s="177"/>
    </row>
    <row r="10" spans="1:16" ht="29.25" customHeight="1">
      <c r="A10" s="4" t="s">
        <v>36</v>
      </c>
      <c r="B10" s="5" t="s">
        <v>37</v>
      </c>
      <c r="C10" s="174"/>
      <c r="D10" s="17" t="s">
        <v>37</v>
      </c>
      <c r="E10" s="14" t="s">
        <v>38</v>
      </c>
      <c r="F10" s="17">
        <v>3</v>
      </c>
      <c r="G10" s="17">
        <v>53.6</v>
      </c>
      <c r="H10" s="17">
        <v>43</v>
      </c>
      <c r="I10" s="55">
        <f t="shared" si="0"/>
        <v>0.80223880597014918</v>
      </c>
      <c r="J10" s="20">
        <v>44029</v>
      </c>
      <c r="K10" s="4">
        <v>8</v>
      </c>
      <c r="L10" s="9" t="s">
        <v>47</v>
      </c>
      <c r="M10" s="4" t="s">
        <v>14</v>
      </c>
      <c r="N10" s="7" t="s">
        <v>41</v>
      </c>
      <c r="O10" s="177"/>
      <c r="P10" s="177"/>
    </row>
    <row r="11" spans="1:16" ht="29.25" customHeight="1">
      <c r="A11" s="4" t="s">
        <v>39</v>
      </c>
      <c r="B11" s="5" t="s">
        <v>40</v>
      </c>
      <c r="C11" s="175"/>
      <c r="D11" s="17" t="s">
        <v>40</v>
      </c>
      <c r="E11" s="16" t="s">
        <v>139</v>
      </c>
      <c r="F11" s="18">
        <v>580</v>
      </c>
      <c r="G11" s="17" t="s">
        <v>67</v>
      </c>
      <c r="H11" s="18">
        <v>30.6</v>
      </c>
      <c r="I11" s="18"/>
      <c r="J11" s="20">
        <v>40487</v>
      </c>
      <c r="K11" s="4">
        <v>9</v>
      </c>
      <c r="L11" s="9" t="s">
        <v>48</v>
      </c>
      <c r="M11" s="4" t="s">
        <v>14</v>
      </c>
      <c r="N11" s="7" t="s">
        <v>42</v>
      </c>
      <c r="O11" s="177"/>
      <c r="P11" s="177"/>
    </row>
    <row r="12" spans="1:16" s="3" customFormat="1" ht="29.25" customHeight="1">
      <c r="A12" s="8"/>
      <c r="B12" s="8"/>
      <c r="K12" s="4">
        <v>10</v>
      </c>
      <c r="L12" s="9" t="s">
        <v>49</v>
      </c>
      <c r="M12" s="4" t="s">
        <v>14</v>
      </c>
      <c r="N12" s="7" t="s">
        <v>43</v>
      </c>
      <c r="O12" s="177"/>
      <c r="P12" s="177"/>
    </row>
    <row r="13" spans="1:16" ht="29.25" customHeight="1">
      <c r="K13" s="4">
        <v>11</v>
      </c>
      <c r="L13" s="9" t="s">
        <v>93</v>
      </c>
      <c r="M13" s="4" t="s">
        <v>56</v>
      </c>
      <c r="N13" s="7" t="s">
        <v>57</v>
      </c>
      <c r="O13" s="177"/>
      <c r="P13" s="177"/>
    </row>
  </sheetData>
  <mergeCells count="4">
    <mergeCell ref="A1:P1"/>
    <mergeCell ref="C3:C11"/>
    <mergeCell ref="O3:O13"/>
    <mergeCell ref="P3:P13"/>
  </mergeCells>
  <phoneticPr fontId="7" type="noConversion"/>
  <pageMargins left="0.25" right="0.25" top="0.75" bottom="0.75" header="0.3" footer="0.3"/>
  <pageSetup paperSize="9"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16C0-D220-4FAF-9C3F-943CB7D1AC31}">
  <sheetPr>
    <tabColor theme="9"/>
  </sheetPr>
  <dimension ref="A1:J359"/>
  <sheetViews>
    <sheetView view="pageBreakPreview" zoomScaleNormal="100" zoomScaleSheetLayoutView="100" workbookViewId="0">
      <pane xSplit="5" ySplit="2" topLeftCell="F60" activePane="bottomRight" state="frozen"/>
      <selection pane="topRight" activeCell="F1" sqref="F1"/>
      <selection pane="bottomLeft" activeCell="A2" sqref="A2"/>
      <selection pane="bottomRight" activeCell="M96" sqref="M96"/>
    </sheetView>
  </sheetViews>
  <sheetFormatPr defaultColWidth="9" defaultRowHeight="14.25"/>
  <cols>
    <col min="1" max="1" width="6.75" style="29" customWidth="1"/>
    <col min="2" max="2" width="25.125" style="29" customWidth="1"/>
    <col min="3" max="4" width="5.625" style="29" customWidth="1"/>
    <col min="5" max="5" width="6.875" style="29" customWidth="1"/>
    <col min="6" max="6" width="6.25" style="29" customWidth="1"/>
    <col min="7" max="7" width="7.5" style="29" customWidth="1"/>
    <col min="8" max="8" width="9" style="29"/>
    <col min="9" max="10" width="9.5" style="29" customWidth="1"/>
    <col min="11" max="16384" width="9" style="22"/>
  </cols>
  <sheetData>
    <row r="1" spans="1:10" ht="27.75" customHeight="1">
      <c r="A1" s="178" t="s">
        <v>911</v>
      </c>
      <c r="B1" s="178"/>
      <c r="C1" s="178"/>
      <c r="D1" s="178"/>
      <c r="E1" s="178"/>
      <c r="F1" s="178"/>
      <c r="G1" s="178"/>
      <c r="H1" s="178"/>
      <c r="I1" s="178"/>
      <c r="J1" s="178"/>
    </row>
    <row r="2" spans="1:10" s="112" customFormat="1">
      <c r="A2" s="40" t="s">
        <v>1</v>
      </c>
      <c r="B2" s="40" t="s">
        <v>180</v>
      </c>
      <c r="C2" s="40" t="s">
        <v>605</v>
      </c>
      <c r="D2" s="40" t="s">
        <v>606</v>
      </c>
      <c r="E2" s="40" t="s">
        <v>607</v>
      </c>
      <c r="F2" s="40" t="s">
        <v>608</v>
      </c>
      <c r="G2" s="40" t="s">
        <v>609</v>
      </c>
      <c r="H2" s="40" t="s">
        <v>610</v>
      </c>
      <c r="I2" s="40" t="s">
        <v>891</v>
      </c>
      <c r="J2" s="40" t="s">
        <v>612</v>
      </c>
    </row>
    <row r="3" spans="1:10">
      <c r="A3" s="40">
        <v>1</v>
      </c>
      <c r="B3" s="40" t="s">
        <v>613</v>
      </c>
      <c r="C3" s="40" t="s">
        <v>614</v>
      </c>
      <c r="D3" s="40" t="s">
        <v>615</v>
      </c>
      <c r="E3" s="40" t="s">
        <v>616</v>
      </c>
      <c r="F3" s="40" t="s">
        <v>617</v>
      </c>
      <c r="G3" s="40" t="s">
        <v>618</v>
      </c>
      <c r="H3" s="40">
        <v>56.16</v>
      </c>
      <c r="I3" s="40" t="s">
        <v>619</v>
      </c>
      <c r="J3" s="40" t="s">
        <v>620</v>
      </c>
    </row>
    <row r="4" spans="1:10">
      <c r="A4" s="40">
        <v>2</v>
      </c>
      <c r="B4" s="40" t="s">
        <v>613</v>
      </c>
      <c r="C4" s="40" t="s">
        <v>614</v>
      </c>
      <c r="D4" s="40" t="s">
        <v>615</v>
      </c>
      <c r="E4" s="40" t="s">
        <v>621</v>
      </c>
      <c r="F4" s="40" t="s">
        <v>617</v>
      </c>
      <c r="G4" s="40" t="s">
        <v>618</v>
      </c>
      <c r="H4" s="40">
        <v>58.25</v>
      </c>
      <c r="I4" s="40" t="s">
        <v>622</v>
      </c>
      <c r="J4" s="40" t="s">
        <v>620</v>
      </c>
    </row>
    <row r="5" spans="1:10">
      <c r="A5" s="40">
        <v>3</v>
      </c>
      <c r="B5" s="40" t="s">
        <v>613</v>
      </c>
      <c r="C5" s="40" t="s">
        <v>614</v>
      </c>
      <c r="D5" s="40" t="s">
        <v>615</v>
      </c>
      <c r="E5" s="40" t="s">
        <v>623</v>
      </c>
      <c r="F5" s="40" t="s">
        <v>617</v>
      </c>
      <c r="G5" s="40" t="s">
        <v>618</v>
      </c>
      <c r="H5" s="40">
        <v>57.98</v>
      </c>
      <c r="I5" s="40" t="s">
        <v>624</v>
      </c>
      <c r="J5" s="40" t="s">
        <v>625</v>
      </c>
    </row>
    <row r="6" spans="1:10">
      <c r="A6" s="40">
        <v>4</v>
      </c>
      <c r="B6" s="40" t="s">
        <v>613</v>
      </c>
      <c r="C6" s="40" t="s">
        <v>614</v>
      </c>
      <c r="D6" s="40" t="s">
        <v>615</v>
      </c>
      <c r="E6" s="40" t="s">
        <v>626</v>
      </c>
      <c r="F6" s="40" t="s">
        <v>617</v>
      </c>
      <c r="G6" s="40" t="s">
        <v>618</v>
      </c>
      <c r="H6" s="40">
        <v>57.64</v>
      </c>
      <c r="I6" s="40" t="s">
        <v>627</v>
      </c>
      <c r="J6" s="40" t="s">
        <v>625</v>
      </c>
    </row>
    <row r="7" spans="1:10">
      <c r="A7" s="40">
        <v>5</v>
      </c>
      <c r="B7" s="40" t="s">
        <v>613</v>
      </c>
      <c r="C7" s="40" t="s">
        <v>614</v>
      </c>
      <c r="D7" s="40" t="s">
        <v>615</v>
      </c>
      <c r="E7" s="40" t="s">
        <v>629</v>
      </c>
      <c r="F7" s="40" t="s">
        <v>617</v>
      </c>
      <c r="G7" s="40" t="s">
        <v>618</v>
      </c>
      <c r="H7" s="40">
        <v>57.48</v>
      </c>
      <c r="I7" s="40" t="s">
        <v>630</v>
      </c>
      <c r="J7" s="40" t="s">
        <v>625</v>
      </c>
    </row>
    <row r="8" spans="1:10">
      <c r="A8" s="40">
        <v>6</v>
      </c>
      <c r="B8" s="40" t="s">
        <v>613</v>
      </c>
      <c r="C8" s="40" t="s">
        <v>614</v>
      </c>
      <c r="D8" s="40" t="s">
        <v>615</v>
      </c>
      <c r="E8" s="40" t="s">
        <v>632</v>
      </c>
      <c r="F8" s="40" t="s">
        <v>617</v>
      </c>
      <c r="G8" s="40" t="s">
        <v>618</v>
      </c>
      <c r="H8" s="40">
        <v>58.92</v>
      </c>
      <c r="I8" s="40" t="s">
        <v>633</v>
      </c>
      <c r="J8" s="40" t="s">
        <v>634</v>
      </c>
    </row>
    <row r="9" spans="1:10">
      <c r="A9" s="40">
        <v>7</v>
      </c>
      <c r="B9" s="40" t="s">
        <v>613</v>
      </c>
      <c r="C9" s="40" t="s">
        <v>614</v>
      </c>
      <c r="D9" s="40" t="s">
        <v>615</v>
      </c>
      <c r="E9" s="40" t="s">
        <v>636</v>
      </c>
      <c r="F9" s="40" t="s">
        <v>637</v>
      </c>
      <c r="G9" s="40" t="s">
        <v>618</v>
      </c>
      <c r="H9" s="40">
        <v>67.930000000000007</v>
      </c>
      <c r="I9" s="40" t="s">
        <v>638</v>
      </c>
      <c r="J9" s="40" t="s">
        <v>639</v>
      </c>
    </row>
    <row r="10" spans="1:10">
      <c r="A10" s="40">
        <v>8</v>
      </c>
      <c r="B10" s="40" t="s">
        <v>613</v>
      </c>
      <c r="C10" s="40" t="s">
        <v>614</v>
      </c>
      <c r="D10" s="40" t="s">
        <v>615</v>
      </c>
      <c r="E10" s="40" t="s">
        <v>641</v>
      </c>
      <c r="F10" s="40" t="s">
        <v>617</v>
      </c>
      <c r="G10" s="40" t="s">
        <v>618</v>
      </c>
      <c r="H10" s="40">
        <v>58.2</v>
      </c>
      <c r="I10" s="40" t="s">
        <v>622</v>
      </c>
      <c r="J10" s="40" t="s">
        <v>620</v>
      </c>
    </row>
    <row r="11" spans="1:10">
      <c r="A11" s="40">
        <v>9</v>
      </c>
      <c r="B11" s="40" t="s">
        <v>613</v>
      </c>
      <c r="C11" s="40" t="s">
        <v>614</v>
      </c>
      <c r="D11" s="40" t="s">
        <v>615</v>
      </c>
      <c r="E11" s="40" t="s">
        <v>643</v>
      </c>
      <c r="F11" s="40" t="s">
        <v>617</v>
      </c>
      <c r="G11" s="40" t="s">
        <v>618</v>
      </c>
      <c r="H11" s="40">
        <v>58.09</v>
      </c>
      <c r="I11" s="40" t="s">
        <v>624</v>
      </c>
      <c r="J11" s="40" t="s">
        <v>625</v>
      </c>
    </row>
    <row r="12" spans="1:10">
      <c r="A12" s="40">
        <v>10</v>
      </c>
      <c r="B12" s="40" t="s">
        <v>613</v>
      </c>
      <c r="C12" s="40" t="s">
        <v>614</v>
      </c>
      <c r="D12" s="40" t="s">
        <v>615</v>
      </c>
      <c r="E12" s="40" t="s">
        <v>645</v>
      </c>
      <c r="F12" s="40" t="s">
        <v>617</v>
      </c>
      <c r="G12" s="40" t="s">
        <v>618</v>
      </c>
      <c r="H12" s="40">
        <v>57.69</v>
      </c>
      <c r="I12" s="40" t="s">
        <v>627</v>
      </c>
      <c r="J12" s="40" t="s">
        <v>625</v>
      </c>
    </row>
    <row r="13" spans="1:10">
      <c r="A13" s="40">
        <v>11</v>
      </c>
      <c r="B13" s="40" t="s">
        <v>613</v>
      </c>
      <c r="C13" s="40" t="s">
        <v>614</v>
      </c>
      <c r="D13" s="40" t="s">
        <v>615</v>
      </c>
      <c r="E13" s="40" t="s">
        <v>647</v>
      </c>
      <c r="F13" s="40" t="s">
        <v>617</v>
      </c>
      <c r="G13" s="40" t="s">
        <v>618</v>
      </c>
      <c r="H13" s="40">
        <v>57.61</v>
      </c>
      <c r="I13" s="40" t="s">
        <v>630</v>
      </c>
      <c r="J13" s="40" t="s">
        <v>625</v>
      </c>
    </row>
    <row r="14" spans="1:10">
      <c r="A14" s="40">
        <v>12</v>
      </c>
      <c r="B14" s="40" t="s">
        <v>613</v>
      </c>
      <c r="C14" s="40" t="s">
        <v>614</v>
      </c>
      <c r="D14" s="40" t="s">
        <v>615</v>
      </c>
      <c r="E14" s="40" t="s">
        <v>649</v>
      </c>
      <c r="F14" s="40" t="s">
        <v>617</v>
      </c>
      <c r="G14" s="40" t="s">
        <v>618</v>
      </c>
      <c r="H14" s="40">
        <v>58.72</v>
      </c>
      <c r="I14" s="40" t="s">
        <v>633</v>
      </c>
      <c r="J14" s="40" t="s">
        <v>634</v>
      </c>
    </row>
    <row r="15" spans="1:10">
      <c r="A15" s="40">
        <v>13</v>
      </c>
      <c r="B15" s="40" t="s">
        <v>613</v>
      </c>
      <c r="C15" s="40" t="s">
        <v>614</v>
      </c>
      <c r="D15" s="40" t="s">
        <v>615</v>
      </c>
      <c r="E15" s="40" t="s">
        <v>651</v>
      </c>
      <c r="F15" s="40" t="s">
        <v>637</v>
      </c>
      <c r="G15" s="40" t="s">
        <v>618</v>
      </c>
      <c r="H15" s="40">
        <v>67.930000000000007</v>
      </c>
      <c r="I15" s="40" t="s">
        <v>638</v>
      </c>
      <c r="J15" s="40" t="s">
        <v>639</v>
      </c>
    </row>
    <row r="16" spans="1:10">
      <c r="A16" s="40">
        <v>14</v>
      </c>
      <c r="B16" s="40" t="s">
        <v>613</v>
      </c>
      <c r="C16" s="40" t="s">
        <v>614</v>
      </c>
      <c r="D16" s="40" t="s">
        <v>615</v>
      </c>
      <c r="E16" s="40" t="s">
        <v>653</v>
      </c>
      <c r="F16" s="40" t="s">
        <v>617</v>
      </c>
      <c r="G16" s="40" t="s">
        <v>618</v>
      </c>
      <c r="H16" s="40">
        <v>58.2</v>
      </c>
      <c r="I16" s="40" t="s">
        <v>622</v>
      </c>
      <c r="J16" s="40" t="s">
        <v>620</v>
      </c>
    </row>
    <row r="17" spans="1:10">
      <c r="A17" s="40">
        <v>15</v>
      </c>
      <c r="B17" s="40" t="s">
        <v>613</v>
      </c>
      <c r="C17" s="40" t="s">
        <v>614</v>
      </c>
      <c r="D17" s="40" t="s">
        <v>615</v>
      </c>
      <c r="E17" s="40" t="s">
        <v>655</v>
      </c>
      <c r="F17" s="40" t="s">
        <v>617</v>
      </c>
      <c r="G17" s="40" t="s">
        <v>618</v>
      </c>
      <c r="H17" s="40">
        <v>58.09</v>
      </c>
      <c r="I17" s="40" t="s">
        <v>624</v>
      </c>
      <c r="J17" s="40" t="s">
        <v>625</v>
      </c>
    </row>
    <row r="18" spans="1:10">
      <c r="A18" s="40">
        <v>16</v>
      </c>
      <c r="B18" s="40" t="s">
        <v>613</v>
      </c>
      <c r="C18" s="40" t="s">
        <v>614</v>
      </c>
      <c r="D18" s="40" t="s">
        <v>615</v>
      </c>
      <c r="E18" s="40" t="s">
        <v>657</v>
      </c>
      <c r="F18" s="40" t="s">
        <v>617</v>
      </c>
      <c r="G18" s="40" t="s">
        <v>618</v>
      </c>
      <c r="H18" s="40">
        <v>57.69</v>
      </c>
      <c r="I18" s="40" t="s">
        <v>627</v>
      </c>
      <c r="J18" s="40" t="s">
        <v>625</v>
      </c>
    </row>
    <row r="19" spans="1:10">
      <c r="A19" s="40">
        <v>17</v>
      </c>
      <c r="B19" s="40" t="s">
        <v>613</v>
      </c>
      <c r="C19" s="40" t="s">
        <v>614</v>
      </c>
      <c r="D19" s="40" t="s">
        <v>615</v>
      </c>
      <c r="E19" s="40" t="s">
        <v>659</v>
      </c>
      <c r="F19" s="40" t="s">
        <v>617</v>
      </c>
      <c r="G19" s="40" t="s">
        <v>618</v>
      </c>
      <c r="H19" s="40">
        <v>57.61</v>
      </c>
      <c r="I19" s="40" t="s">
        <v>630</v>
      </c>
      <c r="J19" s="40" t="s">
        <v>625</v>
      </c>
    </row>
    <row r="20" spans="1:10">
      <c r="A20" s="40">
        <v>18</v>
      </c>
      <c r="B20" s="40" t="s">
        <v>613</v>
      </c>
      <c r="C20" s="40" t="s">
        <v>614</v>
      </c>
      <c r="D20" s="40" t="s">
        <v>615</v>
      </c>
      <c r="E20" s="40" t="s">
        <v>661</v>
      </c>
      <c r="F20" s="40" t="s">
        <v>617</v>
      </c>
      <c r="G20" s="40" t="s">
        <v>618</v>
      </c>
      <c r="H20" s="40">
        <v>58.72</v>
      </c>
      <c r="I20" s="40" t="s">
        <v>633</v>
      </c>
      <c r="J20" s="40" t="s">
        <v>634</v>
      </c>
    </row>
    <row r="21" spans="1:10">
      <c r="A21" s="40">
        <v>19</v>
      </c>
      <c r="B21" s="40" t="s">
        <v>613</v>
      </c>
      <c r="C21" s="40" t="s">
        <v>614</v>
      </c>
      <c r="D21" s="40" t="s">
        <v>615</v>
      </c>
      <c r="E21" s="40" t="s">
        <v>663</v>
      </c>
      <c r="F21" s="40" t="s">
        <v>637</v>
      </c>
      <c r="G21" s="40" t="s">
        <v>618</v>
      </c>
      <c r="H21" s="40">
        <v>67.930000000000007</v>
      </c>
      <c r="I21" s="40" t="s">
        <v>638</v>
      </c>
      <c r="J21" s="40" t="s">
        <v>639</v>
      </c>
    </row>
    <row r="22" spans="1:10">
      <c r="A22" s="40">
        <v>20</v>
      </c>
      <c r="B22" s="40" t="s">
        <v>613</v>
      </c>
      <c r="C22" s="40" t="s">
        <v>614</v>
      </c>
      <c r="D22" s="40" t="s">
        <v>615</v>
      </c>
      <c r="E22" s="40" t="s">
        <v>665</v>
      </c>
      <c r="F22" s="40" t="s">
        <v>617</v>
      </c>
      <c r="G22" s="40" t="s">
        <v>618</v>
      </c>
      <c r="H22" s="40">
        <v>58.2</v>
      </c>
      <c r="I22" s="40" t="s">
        <v>622</v>
      </c>
      <c r="J22" s="40" t="s">
        <v>620</v>
      </c>
    </row>
    <row r="23" spans="1:10">
      <c r="A23" s="40">
        <v>21</v>
      </c>
      <c r="B23" s="40" t="s">
        <v>613</v>
      </c>
      <c r="C23" s="40" t="s">
        <v>614</v>
      </c>
      <c r="D23" s="40" t="s">
        <v>615</v>
      </c>
      <c r="E23" s="40" t="s">
        <v>667</v>
      </c>
      <c r="F23" s="40" t="s">
        <v>617</v>
      </c>
      <c r="G23" s="40" t="s">
        <v>618</v>
      </c>
      <c r="H23" s="40">
        <v>58.09</v>
      </c>
      <c r="I23" s="40" t="s">
        <v>624</v>
      </c>
      <c r="J23" s="40" t="s">
        <v>625</v>
      </c>
    </row>
    <row r="24" spans="1:10">
      <c r="A24" s="40">
        <v>22</v>
      </c>
      <c r="B24" s="40" t="s">
        <v>613</v>
      </c>
      <c r="C24" s="40" t="s">
        <v>614</v>
      </c>
      <c r="D24" s="40" t="s">
        <v>615</v>
      </c>
      <c r="E24" s="40" t="s">
        <v>669</v>
      </c>
      <c r="F24" s="40" t="s">
        <v>617</v>
      </c>
      <c r="G24" s="40" t="s">
        <v>618</v>
      </c>
      <c r="H24" s="40">
        <v>57.69</v>
      </c>
      <c r="I24" s="40" t="s">
        <v>627</v>
      </c>
      <c r="J24" s="40" t="s">
        <v>625</v>
      </c>
    </row>
    <row r="25" spans="1:10">
      <c r="A25" s="40">
        <v>23</v>
      </c>
      <c r="B25" s="40" t="s">
        <v>613</v>
      </c>
      <c r="C25" s="40" t="s">
        <v>614</v>
      </c>
      <c r="D25" s="40" t="s">
        <v>615</v>
      </c>
      <c r="E25" s="40" t="s">
        <v>671</v>
      </c>
      <c r="F25" s="40" t="s">
        <v>617</v>
      </c>
      <c r="G25" s="40" t="s">
        <v>618</v>
      </c>
      <c r="H25" s="40">
        <v>57.61</v>
      </c>
      <c r="I25" s="40" t="s">
        <v>630</v>
      </c>
      <c r="J25" s="40" t="s">
        <v>625</v>
      </c>
    </row>
    <row r="26" spans="1:10">
      <c r="A26" s="40">
        <v>24</v>
      </c>
      <c r="B26" s="40" t="s">
        <v>613</v>
      </c>
      <c r="C26" s="40" t="s">
        <v>614</v>
      </c>
      <c r="D26" s="40" t="s">
        <v>615</v>
      </c>
      <c r="E26" s="40" t="s">
        <v>672</v>
      </c>
      <c r="F26" s="40" t="s">
        <v>617</v>
      </c>
      <c r="G26" s="40" t="s">
        <v>618</v>
      </c>
      <c r="H26" s="40">
        <v>58.72</v>
      </c>
      <c r="I26" s="40" t="s">
        <v>633</v>
      </c>
      <c r="J26" s="40" t="s">
        <v>634</v>
      </c>
    </row>
    <row r="27" spans="1:10">
      <c r="A27" s="40">
        <v>25</v>
      </c>
      <c r="B27" s="40" t="s">
        <v>613</v>
      </c>
      <c r="C27" s="40" t="s">
        <v>614</v>
      </c>
      <c r="D27" s="40" t="s">
        <v>615</v>
      </c>
      <c r="E27" s="40" t="s">
        <v>673</v>
      </c>
      <c r="F27" s="40" t="s">
        <v>637</v>
      </c>
      <c r="G27" s="40" t="s">
        <v>618</v>
      </c>
      <c r="H27" s="40">
        <v>68.400000000000006</v>
      </c>
      <c r="I27" s="40" t="s">
        <v>638</v>
      </c>
      <c r="J27" s="40" t="s">
        <v>639</v>
      </c>
    </row>
    <row r="28" spans="1:10">
      <c r="A28" s="40">
        <v>26</v>
      </c>
      <c r="B28" s="40" t="s">
        <v>613</v>
      </c>
      <c r="C28" s="40" t="s">
        <v>614</v>
      </c>
      <c r="D28" s="40" t="s">
        <v>615</v>
      </c>
      <c r="E28" s="40" t="s">
        <v>674</v>
      </c>
      <c r="F28" s="40" t="s">
        <v>617</v>
      </c>
      <c r="G28" s="40" t="s">
        <v>618</v>
      </c>
      <c r="H28" s="40">
        <v>58.38</v>
      </c>
      <c r="I28" s="40" t="s">
        <v>622</v>
      </c>
      <c r="J28" s="40" t="s">
        <v>620</v>
      </c>
    </row>
    <row r="29" spans="1:10">
      <c r="A29" s="40">
        <v>27</v>
      </c>
      <c r="B29" s="40" t="s">
        <v>613</v>
      </c>
      <c r="C29" s="40" t="s">
        <v>614</v>
      </c>
      <c r="D29" s="40" t="s">
        <v>615</v>
      </c>
      <c r="E29" s="40" t="s">
        <v>675</v>
      </c>
      <c r="F29" s="40" t="s">
        <v>617</v>
      </c>
      <c r="G29" s="40" t="s">
        <v>618</v>
      </c>
      <c r="H29" s="40">
        <v>58.06</v>
      </c>
      <c r="I29" s="40" t="s">
        <v>624</v>
      </c>
      <c r="J29" s="40" t="s">
        <v>625</v>
      </c>
    </row>
    <row r="30" spans="1:10">
      <c r="A30" s="40">
        <v>28</v>
      </c>
      <c r="B30" s="40" t="s">
        <v>613</v>
      </c>
      <c r="C30" s="40" t="s">
        <v>614</v>
      </c>
      <c r="D30" s="40" t="s">
        <v>615</v>
      </c>
      <c r="E30" s="40" t="s">
        <v>676</v>
      </c>
      <c r="F30" s="40" t="s">
        <v>617</v>
      </c>
      <c r="G30" s="40" t="s">
        <v>618</v>
      </c>
      <c r="H30" s="40">
        <v>57.62</v>
      </c>
      <c r="I30" s="40" t="s">
        <v>627</v>
      </c>
      <c r="J30" s="40" t="s">
        <v>625</v>
      </c>
    </row>
    <row r="31" spans="1:10">
      <c r="A31" s="40">
        <v>29</v>
      </c>
      <c r="B31" s="40" t="s">
        <v>613</v>
      </c>
      <c r="C31" s="40" t="s">
        <v>614</v>
      </c>
      <c r="D31" s="40" t="s">
        <v>615</v>
      </c>
      <c r="E31" s="40" t="s">
        <v>677</v>
      </c>
      <c r="F31" s="40" t="s">
        <v>617</v>
      </c>
      <c r="G31" s="40" t="s">
        <v>618</v>
      </c>
      <c r="H31" s="40">
        <v>57.48</v>
      </c>
      <c r="I31" s="40" t="s">
        <v>630</v>
      </c>
      <c r="J31" s="40" t="s">
        <v>625</v>
      </c>
    </row>
    <row r="32" spans="1:10">
      <c r="A32" s="40">
        <v>30</v>
      </c>
      <c r="B32" s="40" t="s">
        <v>613</v>
      </c>
      <c r="C32" s="40" t="s">
        <v>614</v>
      </c>
      <c r="D32" s="40" t="s">
        <v>615</v>
      </c>
      <c r="E32" s="40" t="s">
        <v>678</v>
      </c>
      <c r="F32" s="40" t="s">
        <v>617</v>
      </c>
      <c r="G32" s="40" t="s">
        <v>618</v>
      </c>
      <c r="H32" s="40">
        <v>59.18</v>
      </c>
      <c r="I32" s="40" t="s">
        <v>633</v>
      </c>
      <c r="J32" s="40" t="s">
        <v>634</v>
      </c>
    </row>
    <row r="33" spans="1:10">
      <c r="A33" s="40">
        <v>31</v>
      </c>
      <c r="B33" s="40" t="s">
        <v>613</v>
      </c>
      <c r="C33" s="40" t="s">
        <v>614</v>
      </c>
      <c r="D33" s="40" t="s">
        <v>615</v>
      </c>
      <c r="E33" s="40" t="s">
        <v>679</v>
      </c>
      <c r="F33" s="40" t="s">
        <v>637</v>
      </c>
      <c r="G33" s="40" t="s">
        <v>618</v>
      </c>
      <c r="H33" s="40">
        <v>68.400000000000006</v>
      </c>
      <c r="I33" s="40" t="s">
        <v>638</v>
      </c>
      <c r="J33" s="40" t="s">
        <v>639</v>
      </c>
    </row>
    <row r="34" spans="1:10">
      <c r="A34" s="40">
        <v>32</v>
      </c>
      <c r="B34" s="40" t="s">
        <v>613</v>
      </c>
      <c r="C34" s="40" t="s">
        <v>614</v>
      </c>
      <c r="D34" s="40" t="s">
        <v>615</v>
      </c>
      <c r="E34" s="40" t="s">
        <v>680</v>
      </c>
      <c r="F34" s="40" t="s">
        <v>617</v>
      </c>
      <c r="G34" s="40" t="s">
        <v>618</v>
      </c>
      <c r="H34" s="40">
        <v>58.38</v>
      </c>
      <c r="I34" s="40" t="s">
        <v>622</v>
      </c>
      <c r="J34" s="40" t="s">
        <v>620</v>
      </c>
    </row>
    <row r="35" spans="1:10">
      <c r="A35" s="40">
        <v>33</v>
      </c>
      <c r="B35" s="40" t="s">
        <v>613</v>
      </c>
      <c r="C35" s="40" t="s">
        <v>614</v>
      </c>
      <c r="D35" s="40" t="s">
        <v>615</v>
      </c>
      <c r="E35" s="40" t="s">
        <v>681</v>
      </c>
      <c r="F35" s="40" t="s">
        <v>617</v>
      </c>
      <c r="G35" s="40" t="s">
        <v>618</v>
      </c>
      <c r="H35" s="40">
        <v>58.06</v>
      </c>
      <c r="I35" s="40" t="s">
        <v>624</v>
      </c>
      <c r="J35" s="40" t="s">
        <v>625</v>
      </c>
    </row>
    <row r="36" spans="1:10">
      <c r="A36" s="40">
        <v>34</v>
      </c>
      <c r="B36" s="40" t="s">
        <v>613</v>
      </c>
      <c r="C36" s="40" t="s">
        <v>614</v>
      </c>
      <c r="D36" s="40" t="s">
        <v>615</v>
      </c>
      <c r="E36" s="40" t="s">
        <v>682</v>
      </c>
      <c r="F36" s="40" t="s">
        <v>617</v>
      </c>
      <c r="G36" s="40" t="s">
        <v>618</v>
      </c>
      <c r="H36" s="40">
        <v>57.62</v>
      </c>
      <c r="I36" s="40" t="s">
        <v>627</v>
      </c>
      <c r="J36" s="40" t="s">
        <v>625</v>
      </c>
    </row>
    <row r="37" spans="1:10">
      <c r="A37" s="40">
        <v>35</v>
      </c>
      <c r="B37" s="40" t="s">
        <v>613</v>
      </c>
      <c r="C37" s="40" t="s">
        <v>614</v>
      </c>
      <c r="D37" s="40" t="s">
        <v>615</v>
      </c>
      <c r="E37" s="40" t="s">
        <v>683</v>
      </c>
      <c r="F37" s="40" t="s">
        <v>617</v>
      </c>
      <c r="G37" s="40" t="s">
        <v>618</v>
      </c>
      <c r="H37" s="40">
        <v>57.48</v>
      </c>
      <c r="I37" s="40" t="s">
        <v>630</v>
      </c>
      <c r="J37" s="40" t="s">
        <v>625</v>
      </c>
    </row>
    <row r="38" spans="1:10">
      <c r="A38" s="40">
        <v>36</v>
      </c>
      <c r="B38" s="40" t="s">
        <v>613</v>
      </c>
      <c r="C38" s="40" t="s">
        <v>614</v>
      </c>
      <c r="D38" s="40" t="s">
        <v>615</v>
      </c>
      <c r="E38" s="40" t="s">
        <v>684</v>
      </c>
      <c r="F38" s="40" t="s">
        <v>617</v>
      </c>
      <c r="G38" s="40" t="s">
        <v>618</v>
      </c>
      <c r="H38" s="40">
        <v>59.18</v>
      </c>
      <c r="I38" s="40" t="s">
        <v>633</v>
      </c>
      <c r="J38" s="40" t="s">
        <v>634</v>
      </c>
    </row>
    <row r="39" spans="1:10">
      <c r="A39" s="40">
        <v>37</v>
      </c>
      <c r="B39" s="40" t="s">
        <v>613</v>
      </c>
      <c r="C39" s="40" t="s">
        <v>614</v>
      </c>
      <c r="D39" s="40" t="s">
        <v>615</v>
      </c>
      <c r="E39" s="40" t="s">
        <v>685</v>
      </c>
      <c r="F39" s="40" t="s">
        <v>637</v>
      </c>
      <c r="G39" s="40" t="s">
        <v>618</v>
      </c>
      <c r="H39" s="40">
        <v>68.400000000000006</v>
      </c>
      <c r="I39" s="40" t="s">
        <v>638</v>
      </c>
      <c r="J39" s="40" t="s">
        <v>639</v>
      </c>
    </row>
    <row r="40" spans="1:10">
      <c r="A40" s="40">
        <v>38</v>
      </c>
      <c r="B40" s="40" t="s">
        <v>613</v>
      </c>
      <c r="C40" s="40" t="s">
        <v>614</v>
      </c>
      <c r="D40" s="40" t="s">
        <v>615</v>
      </c>
      <c r="E40" s="40" t="s">
        <v>686</v>
      </c>
      <c r="F40" s="40" t="s">
        <v>617</v>
      </c>
      <c r="G40" s="40" t="s">
        <v>618</v>
      </c>
      <c r="H40" s="40">
        <v>58.38</v>
      </c>
      <c r="I40" s="40" t="s">
        <v>622</v>
      </c>
      <c r="J40" s="40" t="s">
        <v>620</v>
      </c>
    </row>
    <row r="41" spans="1:10">
      <c r="A41" s="40">
        <v>39</v>
      </c>
      <c r="B41" s="40" t="s">
        <v>613</v>
      </c>
      <c r="C41" s="40" t="s">
        <v>614</v>
      </c>
      <c r="D41" s="40" t="s">
        <v>615</v>
      </c>
      <c r="E41" s="40" t="s">
        <v>687</v>
      </c>
      <c r="F41" s="40" t="s">
        <v>617</v>
      </c>
      <c r="G41" s="40" t="s">
        <v>618</v>
      </c>
      <c r="H41" s="40">
        <v>58.06</v>
      </c>
      <c r="I41" s="40" t="s">
        <v>624</v>
      </c>
      <c r="J41" s="40" t="s">
        <v>625</v>
      </c>
    </row>
    <row r="42" spans="1:10">
      <c r="A42" s="40">
        <v>40</v>
      </c>
      <c r="B42" s="40" t="s">
        <v>613</v>
      </c>
      <c r="C42" s="40" t="s">
        <v>614</v>
      </c>
      <c r="D42" s="40" t="s">
        <v>615</v>
      </c>
      <c r="E42" s="40" t="s">
        <v>688</v>
      </c>
      <c r="F42" s="40" t="s">
        <v>617</v>
      </c>
      <c r="G42" s="40" t="s">
        <v>618</v>
      </c>
      <c r="H42" s="40">
        <v>57.62</v>
      </c>
      <c r="I42" s="40" t="s">
        <v>627</v>
      </c>
      <c r="J42" s="40" t="s">
        <v>625</v>
      </c>
    </row>
    <row r="43" spans="1:10">
      <c r="A43" s="40">
        <v>41</v>
      </c>
      <c r="B43" s="40" t="s">
        <v>613</v>
      </c>
      <c r="C43" s="40" t="s">
        <v>614</v>
      </c>
      <c r="D43" s="40" t="s">
        <v>615</v>
      </c>
      <c r="E43" s="40" t="s">
        <v>689</v>
      </c>
      <c r="F43" s="40" t="s">
        <v>617</v>
      </c>
      <c r="G43" s="40" t="s">
        <v>618</v>
      </c>
      <c r="H43" s="40">
        <v>57.48</v>
      </c>
      <c r="I43" s="40" t="s">
        <v>630</v>
      </c>
      <c r="J43" s="40" t="s">
        <v>625</v>
      </c>
    </row>
    <row r="44" spans="1:10">
      <c r="A44" s="40">
        <v>42</v>
      </c>
      <c r="B44" s="40" t="s">
        <v>613</v>
      </c>
      <c r="C44" s="40" t="s">
        <v>614</v>
      </c>
      <c r="D44" s="40" t="s">
        <v>615</v>
      </c>
      <c r="E44" s="40" t="s">
        <v>690</v>
      </c>
      <c r="F44" s="40" t="s">
        <v>617</v>
      </c>
      <c r="G44" s="40" t="s">
        <v>618</v>
      </c>
      <c r="H44" s="40">
        <v>59.18</v>
      </c>
      <c r="I44" s="40" t="s">
        <v>633</v>
      </c>
      <c r="J44" s="40" t="s">
        <v>634</v>
      </c>
    </row>
    <row r="45" spans="1:10">
      <c r="A45" s="40">
        <v>43</v>
      </c>
      <c r="B45" s="40" t="s">
        <v>613</v>
      </c>
      <c r="C45" s="40" t="s">
        <v>614</v>
      </c>
      <c r="D45" s="40" t="s">
        <v>615</v>
      </c>
      <c r="E45" s="40" t="s">
        <v>691</v>
      </c>
      <c r="F45" s="40" t="s">
        <v>637</v>
      </c>
      <c r="G45" s="40" t="s">
        <v>618</v>
      </c>
      <c r="H45" s="40">
        <v>68.400000000000006</v>
      </c>
      <c r="I45" s="40" t="s">
        <v>638</v>
      </c>
      <c r="J45" s="40" t="s">
        <v>639</v>
      </c>
    </row>
    <row r="46" spans="1:10">
      <c r="A46" s="40">
        <v>44</v>
      </c>
      <c r="B46" s="40" t="s">
        <v>613</v>
      </c>
      <c r="C46" s="40" t="s">
        <v>614</v>
      </c>
      <c r="D46" s="40" t="s">
        <v>615</v>
      </c>
      <c r="E46" s="40" t="s">
        <v>692</v>
      </c>
      <c r="F46" s="40" t="s">
        <v>617</v>
      </c>
      <c r="G46" s="40" t="s">
        <v>618</v>
      </c>
      <c r="H46" s="40">
        <v>58.38</v>
      </c>
      <c r="I46" s="40" t="s">
        <v>622</v>
      </c>
      <c r="J46" s="40" t="s">
        <v>620</v>
      </c>
    </row>
    <row r="47" spans="1:10">
      <c r="A47" s="40">
        <v>45</v>
      </c>
      <c r="B47" s="40" t="s">
        <v>613</v>
      </c>
      <c r="C47" s="40" t="s">
        <v>614</v>
      </c>
      <c r="D47" s="40" t="s">
        <v>615</v>
      </c>
      <c r="E47" s="40" t="s">
        <v>693</v>
      </c>
      <c r="F47" s="40" t="s">
        <v>617</v>
      </c>
      <c r="G47" s="40" t="s">
        <v>618</v>
      </c>
      <c r="H47" s="40">
        <v>58.06</v>
      </c>
      <c r="I47" s="40" t="s">
        <v>624</v>
      </c>
      <c r="J47" s="40" t="s">
        <v>625</v>
      </c>
    </row>
    <row r="48" spans="1:10">
      <c r="A48" s="40">
        <v>46</v>
      </c>
      <c r="B48" s="40" t="s">
        <v>613</v>
      </c>
      <c r="C48" s="40" t="s">
        <v>614</v>
      </c>
      <c r="D48" s="40" t="s">
        <v>615</v>
      </c>
      <c r="E48" s="40" t="s">
        <v>694</v>
      </c>
      <c r="F48" s="40" t="s">
        <v>617</v>
      </c>
      <c r="G48" s="40" t="s">
        <v>618</v>
      </c>
      <c r="H48" s="40">
        <v>57.62</v>
      </c>
      <c r="I48" s="40" t="s">
        <v>627</v>
      </c>
      <c r="J48" s="40" t="s">
        <v>625</v>
      </c>
    </row>
    <row r="49" spans="1:10">
      <c r="A49" s="40">
        <v>47</v>
      </c>
      <c r="B49" s="40" t="s">
        <v>613</v>
      </c>
      <c r="C49" s="40" t="s">
        <v>614</v>
      </c>
      <c r="D49" s="40" t="s">
        <v>615</v>
      </c>
      <c r="E49" s="40" t="s">
        <v>695</v>
      </c>
      <c r="F49" s="40" t="s">
        <v>617</v>
      </c>
      <c r="G49" s="40" t="s">
        <v>618</v>
      </c>
      <c r="H49" s="40">
        <v>57.48</v>
      </c>
      <c r="I49" s="40" t="s">
        <v>630</v>
      </c>
      <c r="J49" s="40" t="s">
        <v>625</v>
      </c>
    </row>
    <row r="50" spans="1:10">
      <c r="A50" s="40">
        <v>48</v>
      </c>
      <c r="B50" s="40" t="s">
        <v>613</v>
      </c>
      <c r="C50" s="40" t="s">
        <v>614</v>
      </c>
      <c r="D50" s="40" t="s">
        <v>615</v>
      </c>
      <c r="E50" s="40" t="s">
        <v>696</v>
      </c>
      <c r="F50" s="40" t="s">
        <v>617</v>
      </c>
      <c r="G50" s="40" t="s">
        <v>618</v>
      </c>
      <c r="H50" s="40">
        <v>59.18</v>
      </c>
      <c r="I50" s="40" t="s">
        <v>633</v>
      </c>
      <c r="J50" s="40" t="s">
        <v>634</v>
      </c>
    </row>
    <row r="51" spans="1:10">
      <c r="A51" s="40">
        <v>49</v>
      </c>
      <c r="B51" s="40" t="s">
        <v>613</v>
      </c>
      <c r="C51" s="40" t="s">
        <v>614</v>
      </c>
      <c r="D51" s="40" t="s">
        <v>615</v>
      </c>
      <c r="E51" s="40" t="s">
        <v>697</v>
      </c>
      <c r="F51" s="40" t="s">
        <v>637</v>
      </c>
      <c r="G51" s="40" t="s">
        <v>618</v>
      </c>
      <c r="H51" s="40">
        <v>68.400000000000006</v>
      </c>
      <c r="I51" s="40" t="s">
        <v>638</v>
      </c>
      <c r="J51" s="40" t="s">
        <v>639</v>
      </c>
    </row>
    <row r="52" spans="1:10">
      <c r="A52" s="40">
        <v>50</v>
      </c>
      <c r="B52" s="40" t="s">
        <v>613</v>
      </c>
      <c r="C52" s="40" t="s">
        <v>614</v>
      </c>
      <c r="D52" s="40" t="s">
        <v>615</v>
      </c>
      <c r="E52" s="40" t="s">
        <v>698</v>
      </c>
      <c r="F52" s="40" t="s">
        <v>617</v>
      </c>
      <c r="G52" s="40" t="s">
        <v>618</v>
      </c>
      <c r="H52" s="40">
        <v>58.38</v>
      </c>
      <c r="I52" s="40" t="s">
        <v>622</v>
      </c>
      <c r="J52" s="40" t="s">
        <v>620</v>
      </c>
    </row>
    <row r="53" spans="1:10">
      <c r="A53" s="40">
        <v>51</v>
      </c>
      <c r="B53" s="40" t="s">
        <v>613</v>
      </c>
      <c r="C53" s="40" t="s">
        <v>614</v>
      </c>
      <c r="D53" s="40" t="s">
        <v>615</v>
      </c>
      <c r="E53" s="40" t="s">
        <v>699</v>
      </c>
      <c r="F53" s="40" t="s">
        <v>617</v>
      </c>
      <c r="G53" s="40" t="s">
        <v>618</v>
      </c>
      <c r="H53" s="40">
        <v>58.06</v>
      </c>
      <c r="I53" s="40" t="s">
        <v>624</v>
      </c>
      <c r="J53" s="40" t="s">
        <v>625</v>
      </c>
    </row>
    <row r="54" spans="1:10">
      <c r="A54" s="40">
        <v>52</v>
      </c>
      <c r="B54" s="40" t="s">
        <v>613</v>
      </c>
      <c r="C54" s="40" t="s">
        <v>614</v>
      </c>
      <c r="D54" s="40" t="s">
        <v>615</v>
      </c>
      <c r="E54" s="40" t="s">
        <v>700</v>
      </c>
      <c r="F54" s="40" t="s">
        <v>617</v>
      </c>
      <c r="G54" s="40" t="s">
        <v>618</v>
      </c>
      <c r="H54" s="40">
        <v>57.62</v>
      </c>
      <c r="I54" s="40" t="s">
        <v>627</v>
      </c>
      <c r="J54" s="40" t="s">
        <v>625</v>
      </c>
    </row>
    <row r="55" spans="1:10">
      <c r="A55" s="40">
        <v>53</v>
      </c>
      <c r="B55" s="40" t="s">
        <v>613</v>
      </c>
      <c r="C55" s="40" t="s">
        <v>614</v>
      </c>
      <c r="D55" s="40" t="s">
        <v>615</v>
      </c>
      <c r="E55" s="40" t="s">
        <v>701</v>
      </c>
      <c r="F55" s="40" t="s">
        <v>617</v>
      </c>
      <c r="G55" s="40" t="s">
        <v>618</v>
      </c>
      <c r="H55" s="40">
        <v>57.48</v>
      </c>
      <c r="I55" s="40" t="s">
        <v>630</v>
      </c>
      <c r="J55" s="40" t="s">
        <v>625</v>
      </c>
    </row>
    <row r="56" spans="1:10">
      <c r="A56" s="40">
        <v>54</v>
      </c>
      <c r="B56" s="40" t="s">
        <v>613</v>
      </c>
      <c r="C56" s="40" t="s">
        <v>614</v>
      </c>
      <c r="D56" s="40" t="s">
        <v>615</v>
      </c>
      <c r="E56" s="40" t="s">
        <v>702</v>
      </c>
      <c r="F56" s="40" t="s">
        <v>617</v>
      </c>
      <c r="G56" s="40" t="s">
        <v>618</v>
      </c>
      <c r="H56" s="40">
        <v>59.18</v>
      </c>
      <c r="I56" s="40" t="s">
        <v>633</v>
      </c>
      <c r="J56" s="40" t="s">
        <v>634</v>
      </c>
    </row>
    <row r="57" spans="1:10">
      <c r="A57" s="40">
        <v>55</v>
      </c>
      <c r="B57" s="40" t="s">
        <v>613</v>
      </c>
      <c r="C57" s="40" t="s">
        <v>614</v>
      </c>
      <c r="D57" s="40" t="s">
        <v>615</v>
      </c>
      <c r="E57" s="40" t="s">
        <v>703</v>
      </c>
      <c r="F57" s="40" t="s">
        <v>637</v>
      </c>
      <c r="G57" s="40" t="s">
        <v>618</v>
      </c>
      <c r="H57" s="40">
        <v>68.400000000000006</v>
      </c>
      <c r="I57" s="40" t="s">
        <v>638</v>
      </c>
      <c r="J57" s="40" t="s">
        <v>639</v>
      </c>
    </row>
    <row r="58" spans="1:10">
      <c r="A58" s="40">
        <v>56</v>
      </c>
      <c r="B58" s="40" t="s">
        <v>613</v>
      </c>
      <c r="C58" s="40" t="s">
        <v>614</v>
      </c>
      <c r="D58" s="40" t="s">
        <v>615</v>
      </c>
      <c r="E58" s="40" t="s">
        <v>704</v>
      </c>
      <c r="F58" s="40" t="s">
        <v>617</v>
      </c>
      <c r="G58" s="40" t="s">
        <v>618</v>
      </c>
      <c r="H58" s="40">
        <v>58.38</v>
      </c>
      <c r="I58" s="40" t="s">
        <v>622</v>
      </c>
      <c r="J58" s="40" t="s">
        <v>620</v>
      </c>
    </row>
    <row r="59" spans="1:10">
      <c r="A59" s="40">
        <v>57</v>
      </c>
      <c r="B59" s="40" t="s">
        <v>613</v>
      </c>
      <c r="C59" s="40" t="s">
        <v>614</v>
      </c>
      <c r="D59" s="40" t="s">
        <v>615</v>
      </c>
      <c r="E59" s="40" t="s">
        <v>705</v>
      </c>
      <c r="F59" s="40" t="s">
        <v>617</v>
      </c>
      <c r="G59" s="40" t="s">
        <v>618</v>
      </c>
      <c r="H59" s="40">
        <v>58.06</v>
      </c>
      <c r="I59" s="40" t="s">
        <v>624</v>
      </c>
      <c r="J59" s="40" t="s">
        <v>625</v>
      </c>
    </row>
    <row r="60" spans="1:10">
      <c r="A60" s="40">
        <v>58</v>
      </c>
      <c r="B60" s="40" t="s">
        <v>613</v>
      </c>
      <c r="C60" s="40" t="s">
        <v>614</v>
      </c>
      <c r="D60" s="40" t="s">
        <v>615</v>
      </c>
      <c r="E60" s="40" t="s">
        <v>706</v>
      </c>
      <c r="F60" s="40" t="s">
        <v>617</v>
      </c>
      <c r="G60" s="40" t="s">
        <v>618</v>
      </c>
      <c r="H60" s="40">
        <v>57.62</v>
      </c>
      <c r="I60" s="40" t="s">
        <v>627</v>
      </c>
      <c r="J60" s="40" t="s">
        <v>625</v>
      </c>
    </row>
    <row r="61" spans="1:10">
      <c r="A61" s="40">
        <v>59</v>
      </c>
      <c r="B61" s="40" t="s">
        <v>613</v>
      </c>
      <c r="C61" s="40" t="s">
        <v>614</v>
      </c>
      <c r="D61" s="40" t="s">
        <v>615</v>
      </c>
      <c r="E61" s="40" t="s">
        <v>707</v>
      </c>
      <c r="F61" s="40" t="s">
        <v>617</v>
      </c>
      <c r="G61" s="40" t="s">
        <v>618</v>
      </c>
      <c r="H61" s="40">
        <v>57.48</v>
      </c>
      <c r="I61" s="40" t="s">
        <v>630</v>
      </c>
      <c r="J61" s="40" t="s">
        <v>625</v>
      </c>
    </row>
    <row r="62" spans="1:10">
      <c r="A62" s="40">
        <v>60</v>
      </c>
      <c r="B62" s="40" t="s">
        <v>613</v>
      </c>
      <c r="C62" s="40" t="s">
        <v>614</v>
      </c>
      <c r="D62" s="40" t="s">
        <v>615</v>
      </c>
      <c r="E62" s="40" t="s">
        <v>708</v>
      </c>
      <c r="F62" s="40" t="s">
        <v>617</v>
      </c>
      <c r="G62" s="40" t="s">
        <v>618</v>
      </c>
      <c r="H62" s="40">
        <v>59.18</v>
      </c>
      <c r="I62" s="40" t="s">
        <v>633</v>
      </c>
      <c r="J62" s="40" t="s">
        <v>634</v>
      </c>
    </row>
    <row r="63" spans="1:10">
      <c r="A63" s="40">
        <v>61</v>
      </c>
      <c r="B63" s="40" t="s">
        <v>613</v>
      </c>
      <c r="C63" s="40" t="s">
        <v>614</v>
      </c>
      <c r="D63" s="40" t="s">
        <v>615</v>
      </c>
      <c r="E63" s="40" t="s">
        <v>709</v>
      </c>
      <c r="F63" s="40" t="s">
        <v>637</v>
      </c>
      <c r="G63" s="40" t="s">
        <v>618</v>
      </c>
      <c r="H63" s="40">
        <v>68.400000000000006</v>
      </c>
      <c r="I63" s="40" t="s">
        <v>638</v>
      </c>
      <c r="J63" s="40" t="s">
        <v>639</v>
      </c>
    </row>
    <row r="64" spans="1:10">
      <c r="A64" s="40">
        <v>62</v>
      </c>
      <c r="B64" s="40" t="s">
        <v>613</v>
      </c>
      <c r="C64" s="40" t="s">
        <v>614</v>
      </c>
      <c r="D64" s="40" t="s">
        <v>615</v>
      </c>
      <c r="E64" s="40" t="s">
        <v>710</v>
      </c>
      <c r="F64" s="40" t="s">
        <v>617</v>
      </c>
      <c r="G64" s="40" t="s">
        <v>618</v>
      </c>
      <c r="H64" s="40">
        <v>58.38</v>
      </c>
      <c r="I64" s="40" t="s">
        <v>622</v>
      </c>
      <c r="J64" s="40" t="s">
        <v>620</v>
      </c>
    </row>
    <row r="65" spans="1:10">
      <c r="A65" s="40">
        <v>63</v>
      </c>
      <c r="B65" s="40" t="s">
        <v>613</v>
      </c>
      <c r="C65" s="40" t="s">
        <v>614</v>
      </c>
      <c r="D65" s="40" t="s">
        <v>615</v>
      </c>
      <c r="E65" s="40" t="s">
        <v>711</v>
      </c>
      <c r="F65" s="40" t="s">
        <v>617</v>
      </c>
      <c r="G65" s="40" t="s">
        <v>618</v>
      </c>
      <c r="H65" s="40">
        <v>58.06</v>
      </c>
      <c r="I65" s="40" t="s">
        <v>624</v>
      </c>
      <c r="J65" s="40" t="s">
        <v>625</v>
      </c>
    </row>
    <row r="66" spans="1:10">
      <c r="A66" s="40">
        <v>64</v>
      </c>
      <c r="B66" s="40" t="s">
        <v>613</v>
      </c>
      <c r="C66" s="40" t="s">
        <v>614</v>
      </c>
      <c r="D66" s="40" t="s">
        <v>615</v>
      </c>
      <c r="E66" s="40" t="s">
        <v>712</v>
      </c>
      <c r="F66" s="40" t="s">
        <v>617</v>
      </c>
      <c r="G66" s="40" t="s">
        <v>618</v>
      </c>
      <c r="H66" s="40">
        <v>57.62</v>
      </c>
      <c r="I66" s="40" t="s">
        <v>627</v>
      </c>
      <c r="J66" s="40" t="s">
        <v>625</v>
      </c>
    </row>
    <row r="67" spans="1:10">
      <c r="A67" s="40">
        <v>65</v>
      </c>
      <c r="B67" s="40" t="s">
        <v>613</v>
      </c>
      <c r="C67" s="40" t="s">
        <v>614</v>
      </c>
      <c r="D67" s="40" t="s">
        <v>615</v>
      </c>
      <c r="E67" s="40" t="s">
        <v>713</v>
      </c>
      <c r="F67" s="40" t="s">
        <v>617</v>
      </c>
      <c r="G67" s="40" t="s">
        <v>618</v>
      </c>
      <c r="H67" s="40">
        <v>57.48</v>
      </c>
      <c r="I67" s="40" t="s">
        <v>630</v>
      </c>
      <c r="J67" s="40" t="s">
        <v>625</v>
      </c>
    </row>
    <row r="68" spans="1:10">
      <c r="A68" s="40">
        <v>66</v>
      </c>
      <c r="B68" s="40" t="s">
        <v>613</v>
      </c>
      <c r="C68" s="40" t="s">
        <v>614</v>
      </c>
      <c r="D68" s="40" t="s">
        <v>615</v>
      </c>
      <c r="E68" s="40" t="s">
        <v>714</v>
      </c>
      <c r="F68" s="40" t="s">
        <v>617</v>
      </c>
      <c r="G68" s="40" t="s">
        <v>618</v>
      </c>
      <c r="H68" s="40">
        <v>59.18</v>
      </c>
      <c r="I68" s="40" t="s">
        <v>633</v>
      </c>
      <c r="J68" s="40" t="s">
        <v>634</v>
      </c>
    </row>
    <row r="69" spans="1:10">
      <c r="A69" s="40">
        <v>67</v>
      </c>
      <c r="B69" s="40" t="s">
        <v>613</v>
      </c>
      <c r="C69" s="40" t="s">
        <v>614</v>
      </c>
      <c r="D69" s="40" t="s">
        <v>615</v>
      </c>
      <c r="E69" s="40" t="s">
        <v>715</v>
      </c>
      <c r="F69" s="40" t="s">
        <v>637</v>
      </c>
      <c r="G69" s="40" t="s">
        <v>618</v>
      </c>
      <c r="H69" s="40">
        <v>68.400000000000006</v>
      </c>
      <c r="I69" s="40" t="s">
        <v>638</v>
      </c>
      <c r="J69" s="40" t="s">
        <v>639</v>
      </c>
    </row>
    <row r="70" spans="1:10">
      <c r="A70" s="40">
        <v>68</v>
      </c>
      <c r="B70" s="40" t="s">
        <v>613</v>
      </c>
      <c r="C70" s="40" t="s">
        <v>614</v>
      </c>
      <c r="D70" s="40" t="s">
        <v>615</v>
      </c>
      <c r="E70" s="40" t="s">
        <v>716</v>
      </c>
      <c r="F70" s="40" t="s">
        <v>617</v>
      </c>
      <c r="G70" s="40" t="s">
        <v>618</v>
      </c>
      <c r="H70" s="40">
        <v>58.38</v>
      </c>
      <c r="I70" s="40" t="s">
        <v>622</v>
      </c>
      <c r="J70" s="40" t="s">
        <v>620</v>
      </c>
    </row>
    <row r="71" spans="1:10">
      <c r="A71" s="40">
        <v>69</v>
      </c>
      <c r="B71" s="40" t="s">
        <v>613</v>
      </c>
      <c r="C71" s="40" t="s">
        <v>614</v>
      </c>
      <c r="D71" s="40" t="s">
        <v>615</v>
      </c>
      <c r="E71" s="40" t="s">
        <v>717</v>
      </c>
      <c r="F71" s="40" t="s">
        <v>617</v>
      </c>
      <c r="G71" s="40" t="s">
        <v>618</v>
      </c>
      <c r="H71" s="40">
        <v>58.06</v>
      </c>
      <c r="I71" s="40" t="s">
        <v>624</v>
      </c>
      <c r="J71" s="40" t="s">
        <v>625</v>
      </c>
    </row>
    <row r="72" spans="1:10">
      <c r="A72" s="40">
        <v>70</v>
      </c>
      <c r="B72" s="40" t="s">
        <v>613</v>
      </c>
      <c r="C72" s="40" t="s">
        <v>614</v>
      </c>
      <c r="D72" s="40" t="s">
        <v>615</v>
      </c>
      <c r="E72" s="40" t="s">
        <v>718</v>
      </c>
      <c r="F72" s="40" t="s">
        <v>617</v>
      </c>
      <c r="G72" s="40" t="s">
        <v>618</v>
      </c>
      <c r="H72" s="40">
        <v>57.62</v>
      </c>
      <c r="I72" s="40" t="s">
        <v>627</v>
      </c>
      <c r="J72" s="40" t="s">
        <v>625</v>
      </c>
    </row>
    <row r="73" spans="1:10">
      <c r="A73" s="40">
        <v>71</v>
      </c>
      <c r="B73" s="40" t="s">
        <v>613</v>
      </c>
      <c r="C73" s="40" t="s">
        <v>614</v>
      </c>
      <c r="D73" s="40" t="s">
        <v>615</v>
      </c>
      <c r="E73" s="40" t="s">
        <v>719</v>
      </c>
      <c r="F73" s="40" t="s">
        <v>617</v>
      </c>
      <c r="G73" s="40" t="s">
        <v>618</v>
      </c>
      <c r="H73" s="40">
        <v>57.48</v>
      </c>
      <c r="I73" s="40" t="s">
        <v>630</v>
      </c>
      <c r="J73" s="40" t="s">
        <v>625</v>
      </c>
    </row>
    <row r="74" spans="1:10">
      <c r="A74" s="40">
        <v>72</v>
      </c>
      <c r="B74" s="40" t="s">
        <v>613</v>
      </c>
      <c r="C74" s="40" t="s">
        <v>614</v>
      </c>
      <c r="D74" s="40" t="s">
        <v>615</v>
      </c>
      <c r="E74" s="40" t="s">
        <v>720</v>
      </c>
      <c r="F74" s="40" t="s">
        <v>617</v>
      </c>
      <c r="G74" s="40" t="s">
        <v>618</v>
      </c>
      <c r="H74" s="40">
        <v>59.18</v>
      </c>
      <c r="I74" s="40" t="s">
        <v>633</v>
      </c>
      <c r="J74" s="40" t="s">
        <v>634</v>
      </c>
    </row>
    <row r="75" spans="1:10">
      <c r="A75" s="40">
        <v>73</v>
      </c>
      <c r="B75" s="40" t="s">
        <v>613</v>
      </c>
      <c r="C75" s="40" t="s">
        <v>614</v>
      </c>
      <c r="D75" s="40" t="s">
        <v>615</v>
      </c>
      <c r="E75" s="40" t="s">
        <v>721</v>
      </c>
      <c r="F75" s="40" t="s">
        <v>637</v>
      </c>
      <c r="G75" s="40" t="s">
        <v>618</v>
      </c>
      <c r="H75" s="40">
        <v>68.400000000000006</v>
      </c>
      <c r="I75" s="40" t="s">
        <v>638</v>
      </c>
      <c r="J75" s="40" t="s">
        <v>639</v>
      </c>
    </row>
    <row r="76" spans="1:10">
      <c r="A76" s="40">
        <v>74</v>
      </c>
      <c r="B76" s="40" t="s">
        <v>613</v>
      </c>
      <c r="C76" s="40" t="s">
        <v>614</v>
      </c>
      <c r="D76" s="40" t="s">
        <v>615</v>
      </c>
      <c r="E76" s="40" t="s">
        <v>722</v>
      </c>
      <c r="F76" s="40" t="s">
        <v>617</v>
      </c>
      <c r="G76" s="40" t="s">
        <v>618</v>
      </c>
      <c r="H76" s="40">
        <v>58.38</v>
      </c>
      <c r="I76" s="40" t="s">
        <v>622</v>
      </c>
      <c r="J76" s="40" t="s">
        <v>620</v>
      </c>
    </row>
    <row r="77" spans="1:10">
      <c r="A77" s="40">
        <v>75</v>
      </c>
      <c r="B77" s="40" t="s">
        <v>613</v>
      </c>
      <c r="C77" s="40" t="s">
        <v>614</v>
      </c>
      <c r="D77" s="40" t="s">
        <v>615</v>
      </c>
      <c r="E77" s="40" t="s">
        <v>723</v>
      </c>
      <c r="F77" s="40" t="s">
        <v>617</v>
      </c>
      <c r="G77" s="40" t="s">
        <v>618</v>
      </c>
      <c r="H77" s="40">
        <v>58.06</v>
      </c>
      <c r="I77" s="40" t="s">
        <v>624</v>
      </c>
      <c r="J77" s="40" t="s">
        <v>625</v>
      </c>
    </row>
    <row r="78" spans="1:10">
      <c r="A78" s="40">
        <v>76</v>
      </c>
      <c r="B78" s="40" t="s">
        <v>613</v>
      </c>
      <c r="C78" s="40" t="s">
        <v>614</v>
      </c>
      <c r="D78" s="40" t="s">
        <v>615</v>
      </c>
      <c r="E78" s="40" t="s">
        <v>724</v>
      </c>
      <c r="F78" s="40" t="s">
        <v>617</v>
      </c>
      <c r="G78" s="40" t="s">
        <v>618</v>
      </c>
      <c r="H78" s="40">
        <v>57.62</v>
      </c>
      <c r="I78" s="40" t="s">
        <v>627</v>
      </c>
      <c r="J78" s="40" t="s">
        <v>625</v>
      </c>
    </row>
    <row r="79" spans="1:10">
      <c r="A79" s="40">
        <v>77</v>
      </c>
      <c r="B79" s="40" t="s">
        <v>613</v>
      </c>
      <c r="C79" s="40" t="s">
        <v>614</v>
      </c>
      <c r="D79" s="40" t="s">
        <v>615</v>
      </c>
      <c r="E79" s="40" t="s">
        <v>725</v>
      </c>
      <c r="F79" s="40" t="s">
        <v>617</v>
      </c>
      <c r="G79" s="40" t="s">
        <v>618</v>
      </c>
      <c r="H79" s="40">
        <v>57.48</v>
      </c>
      <c r="I79" s="40" t="s">
        <v>630</v>
      </c>
      <c r="J79" s="40" t="s">
        <v>625</v>
      </c>
    </row>
    <row r="80" spans="1:10">
      <c r="A80" s="40">
        <v>78</v>
      </c>
      <c r="B80" s="40" t="s">
        <v>613</v>
      </c>
      <c r="C80" s="40" t="s">
        <v>614</v>
      </c>
      <c r="D80" s="40" t="s">
        <v>615</v>
      </c>
      <c r="E80" s="40" t="s">
        <v>726</v>
      </c>
      <c r="F80" s="40" t="s">
        <v>617</v>
      </c>
      <c r="G80" s="40" t="s">
        <v>618</v>
      </c>
      <c r="H80" s="40">
        <v>59.18</v>
      </c>
      <c r="I80" s="40" t="s">
        <v>633</v>
      </c>
      <c r="J80" s="40" t="s">
        <v>634</v>
      </c>
    </row>
    <row r="81" spans="1:10">
      <c r="A81" s="40">
        <v>79</v>
      </c>
      <c r="B81" s="40" t="s">
        <v>613</v>
      </c>
      <c r="C81" s="40" t="s">
        <v>614</v>
      </c>
      <c r="D81" s="40" t="s">
        <v>615</v>
      </c>
      <c r="E81" s="40" t="s">
        <v>727</v>
      </c>
      <c r="F81" s="40" t="s">
        <v>637</v>
      </c>
      <c r="G81" s="40" t="s">
        <v>618</v>
      </c>
      <c r="H81" s="40">
        <v>68.400000000000006</v>
      </c>
      <c r="I81" s="40" t="s">
        <v>638</v>
      </c>
      <c r="J81" s="40" t="s">
        <v>639</v>
      </c>
    </row>
    <row r="82" spans="1:10">
      <c r="A82" s="40">
        <v>80</v>
      </c>
      <c r="B82" s="40" t="s">
        <v>613</v>
      </c>
      <c r="C82" s="40" t="s">
        <v>614</v>
      </c>
      <c r="D82" s="40" t="s">
        <v>615</v>
      </c>
      <c r="E82" s="40" t="s">
        <v>728</v>
      </c>
      <c r="F82" s="40" t="s">
        <v>617</v>
      </c>
      <c r="G82" s="40" t="s">
        <v>618</v>
      </c>
      <c r="H82" s="40">
        <v>58.38</v>
      </c>
      <c r="I82" s="40" t="s">
        <v>622</v>
      </c>
      <c r="J82" s="40" t="s">
        <v>620</v>
      </c>
    </row>
    <row r="83" spans="1:10">
      <c r="A83" s="40">
        <v>81</v>
      </c>
      <c r="B83" s="40" t="s">
        <v>613</v>
      </c>
      <c r="C83" s="40" t="s">
        <v>614</v>
      </c>
      <c r="D83" s="40" t="s">
        <v>615</v>
      </c>
      <c r="E83" s="40" t="s">
        <v>729</v>
      </c>
      <c r="F83" s="40" t="s">
        <v>617</v>
      </c>
      <c r="G83" s="40" t="s">
        <v>618</v>
      </c>
      <c r="H83" s="40">
        <v>58.06</v>
      </c>
      <c r="I83" s="40" t="s">
        <v>624</v>
      </c>
      <c r="J83" s="40" t="s">
        <v>625</v>
      </c>
    </row>
    <row r="84" spans="1:10">
      <c r="A84" s="40">
        <v>82</v>
      </c>
      <c r="B84" s="40" t="s">
        <v>613</v>
      </c>
      <c r="C84" s="40" t="s">
        <v>614</v>
      </c>
      <c r="D84" s="40" t="s">
        <v>615</v>
      </c>
      <c r="E84" s="40" t="s">
        <v>730</v>
      </c>
      <c r="F84" s="40" t="s">
        <v>617</v>
      </c>
      <c r="G84" s="40" t="s">
        <v>618</v>
      </c>
      <c r="H84" s="40">
        <v>57.62</v>
      </c>
      <c r="I84" s="40" t="s">
        <v>627</v>
      </c>
      <c r="J84" s="40" t="s">
        <v>625</v>
      </c>
    </row>
    <row r="85" spans="1:10">
      <c r="A85" s="40">
        <v>83</v>
      </c>
      <c r="B85" s="40" t="s">
        <v>613</v>
      </c>
      <c r="C85" s="40" t="s">
        <v>614</v>
      </c>
      <c r="D85" s="40" t="s">
        <v>615</v>
      </c>
      <c r="E85" s="40" t="s">
        <v>731</v>
      </c>
      <c r="F85" s="40" t="s">
        <v>617</v>
      </c>
      <c r="G85" s="40" t="s">
        <v>618</v>
      </c>
      <c r="H85" s="40">
        <v>57.48</v>
      </c>
      <c r="I85" s="40" t="s">
        <v>630</v>
      </c>
      <c r="J85" s="40" t="s">
        <v>625</v>
      </c>
    </row>
    <row r="86" spans="1:10">
      <c r="A86" s="40">
        <v>84</v>
      </c>
      <c r="B86" s="40" t="s">
        <v>613</v>
      </c>
      <c r="C86" s="40" t="s">
        <v>614</v>
      </c>
      <c r="D86" s="40" t="s">
        <v>615</v>
      </c>
      <c r="E86" s="40" t="s">
        <v>732</v>
      </c>
      <c r="F86" s="40" t="s">
        <v>617</v>
      </c>
      <c r="G86" s="40" t="s">
        <v>618</v>
      </c>
      <c r="H86" s="40">
        <v>59.18</v>
      </c>
      <c r="I86" s="40" t="s">
        <v>633</v>
      </c>
      <c r="J86" s="40" t="s">
        <v>634</v>
      </c>
    </row>
    <row r="87" spans="1:10">
      <c r="A87" s="40">
        <v>85</v>
      </c>
      <c r="B87" s="40" t="s">
        <v>613</v>
      </c>
      <c r="C87" s="40" t="s">
        <v>614</v>
      </c>
      <c r="D87" s="40" t="s">
        <v>615</v>
      </c>
      <c r="E87" s="40" t="s">
        <v>733</v>
      </c>
      <c r="F87" s="40" t="s">
        <v>637</v>
      </c>
      <c r="G87" s="40" t="s">
        <v>618</v>
      </c>
      <c r="H87" s="40">
        <v>68.400000000000006</v>
      </c>
      <c r="I87" s="40" t="s">
        <v>638</v>
      </c>
      <c r="J87" s="40" t="s">
        <v>639</v>
      </c>
    </row>
    <row r="88" spans="1:10">
      <c r="A88" s="40">
        <v>86</v>
      </c>
      <c r="B88" s="40" t="s">
        <v>613</v>
      </c>
      <c r="C88" s="40" t="s">
        <v>614</v>
      </c>
      <c r="D88" s="40" t="s">
        <v>615</v>
      </c>
      <c r="E88" s="40" t="s">
        <v>734</v>
      </c>
      <c r="F88" s="40" t="s">
        <v>617</v>
      </c>
      <c r="G88" s="40" t="s">
        <v>618</v>
      </c>
      <c r="H88" s="40">
        <v>58.38</v>
      </c>
      <c r="I88" s="40" t="s">
        <v>622</v>
      </c>
      <c r="J88" s="40" t="s">
        <v>620</v>
      </c>
    </row>
    <row r="89" spans="1:10">
      <c r="A89" s="40">
        <v>87</v>
      </c>
      <c r="B89" s="40" t="s">
        <v>613</v>
      </c>
      <c r="C89" s="40" t="s">
        <v>614</v>
      </c>
      <c r="D89" s="40" t="s">
        <v>615</v>
      </c>
      <c r="E89" s="40" t="s">
        <v>735</v>
      </c>
      <c r="F89" s="40" t="s">
        <v>617</v>
      </c>
      <c r="G89" s="40" t="s">
        <v>618</v>
      </c>
      <c r="H89" s="40">
        <v>58.06</v>
      </c>
      <c r="I89" s="40" t="s">
        <v>624</v>
      </c>
      <c r="J89" s="40" t="s">
        <v>625</v>
      </c>
    </row>
    <row r="90" spans="1:10">
      <c r="A90" s="40">
        <v>88</v>
      </c>
      <c r="B90" s="40" t="s">
        <v>613</v>
      </c>
      <c r="C90" s="40" t="s">
        <v>614</v>
      </c>
      <c r="D90" s="40" t="s">
        <v>615</v>
      </c>
      <c r="E90" s="40" t="s">
        <v>736</v>
      </c>
      <c r="F90" s="40" t="s">
        <v>617</v>
      </c>
      <c r="G90" s="40" t="s">
        <v>618</v>
      </c>
      <c r="H90" s="40">
        <v>57.62</v>
      </c>
      <c r="I90" s="40" t="s">
        <v>627</v>
      </c>
      <c r="J90" s="40" t="s">
        <v>625</v>
      </c>
    </row>
    <row r="91" spans="1:10">
      <c r="A91" s="40">
        <v>89</v>
      </c>
      <c r="B91" s="40" t="s">
        <v>613</v>
      </c>
      <c r="C91" s="40" t="s">
        <v>614</v>
      </c>
      <c r="D91" s="40" t="s">
        <v>615</v>
      </c>
      <c r="E91" s="40" t="s">
        <v>737</v>
      </c>
      <c r="F91" s="40" t="s">
        <v>617</v>
      </c>
      <c r="G91" s="40" t="s">
        <v>618</v>
      </c>
      <c r="H91" s="40">
        <v>57.48</v>
      </c>
      <c r="I91" s="40" t="s">
        <v>630</v>
      </c>
      <c r="J91" s="40" t="s">
        <v>625</v>
      </c>
    </row>
    <row r="92" spans="1:10">
      <c r="A92" s="40">
        <v>90</v>
      </c>
      <c r="B92" s="40" t="s">
        <v>613</v>
      </c>
      <c r="C92" s="40" t="s">
        <v>614</v>
      </c>
      <c r="D92" s="40" t="s">
        <v>615</v>
      </c>
      <c r="E92" s="40" t="s">
        <v>738</v>
      </c>
      <c r="F92" s="40" t="s">
        <v>617</v>
      </c>
      <c r="G92" s="40" t="s">
        <v>618</v>
      </c>
      <c r="H92" s="40">
        <v>59.18</v>
      </c>
      <c r="I92" s="40" t="s">
        <v>633</v>
      </c>
      <c r="J92" s="40" t="s">
        <v>634</v>
      </c>
    </row>
    <row r="93" spans="1:10">
      <c r="A93" s="40">
        <v>91</v>
      </c>
      <c r="B93" s="40" t="s">
        <v>613</v>
      </c>
      <c r="C93" s="40" t="s">
        <v>614</v>
      </c>
      <c r="D93" s="40" t="s">
        <v>615</v>
      </c>
      <c r="E93" s="40" t="s">
        <v>739</v>
      </c>
      <c r="F93" s="40" t="s">
        <v>637</v>
      </c>
      <c r="G93" s="40" t="s">
        <v>618</v>
      </c>
      <c r="H93" s="40">
        <v>68.400000000000006</v>
      </c>
      <c r="I93" s="40" t="s">
        <v>638</v>
      </c>
      <c r="J93" s="40" t="s">
        <v>639</v>
      </c>
    </row>
    <row r="94" spans="1:10">
      <c r="A94" s="40">
        <v>92</v>
      </c>
      <c r="B94" s="40" t="s">
        <v>613</v>
      </c>
      <c r="C94" s="40" t="s">
        <v>614</v>
      </c>
      <c r="D94" s="40" t="s">
        <v>615</v>
      </c>
      <c r="E94" s="40" t="s">
        <v>740</v>
      </c>
      <c r="F94" s="40" t="s">
        <v>617</v>
      </c>
      <c r="G94" s="40" t="s">
        <v>618</v>
      </c>
      <c r="H94" s="40">
        <v>58.38</v>
      </c>
      <c r="I94" s="40" t="s">
        <v>622</v>
      </c>
      <c r="J94" s="40" t="s">
        <v>620</v>
      </c>
    </row>
    <row r="95" spans="1:10">
      <c r="A95" s="40">
        <v>93</v>
      </c>
      <c r="B95" s="40" t="s">
        <v>613</v>
      </c>
      <c r="C95" s="40" t="s">
        <v>614</v>
      </c>
      <c r="D95" s="40" t="s">
        <v>615</v>
      </c>
      <c r="E95" s="40" t="s">
        <v>741</v>
      </c>
      <c r="F95" s="40" t="s">
        <v>617</v>
      </c>
      <c r="G95" s="40" t="s">
        <v>618</v>
      </c>
      <c r="H95" s="40">
        <v>58.06</v>
      </c>
      <c r="I95" s="40" t="s">
        <v>624</v>
      </c>
      <c r="J95" s="40" t="s">
        <v>625</v>
      </c>
    </row>
    <row r="96" spans="1:10">
      <c r="A96" s="40">
        <v>94</v>
      </c>
      <c r="B96" s="40" t="s">
        <v>613</v>
      </c>
      <c r="C96" s="40" t="s">
        <v>614</v>
      </c>
      <c r="D96" s="40" t="s">
        <v>615</v>
      </c>
      <c r="E96" s="40" t="s">
        <v>742</v>
      </c>
      <c r="F96" s="40" t="s">
        <v>617</v>
      </c>
      <c r="G96" s="40" t="s">
        <v>618</v>
      </c>
      <c r="H96" s="40">
        <v>57.62</v>
      </c>
      <c r="I96" s="40" t="s">
        <v>627</v>
      </c>
      <c r="J96" s="40" t="s">
        <v>625</v>
      </c>
    </row>
    <row r="97" spans="1:10">
      <c r="A97" s="40">
        <v>95</v>
      </c>
      <c r="B97" s="40" t="s">
        <v>613</v>
      </c>
      <c r="C97" s="40" t="s">
        <v>614</v>
      </c>
      <c r="D97" s="40" t="s">
        <v>615</v>
      </c>
      <c r="E97" s="40" t="s">
        <v>743</v>
      </c>
      <c r="F97" s="40" t="s">
        <v>617</v>
      </c>
      <c r="G97" s="40" t="s">
        <v>618</v>
      </c>
      <c r="H97" s="40">
        <v>57.48</v>
      </c>
      <c r="I97" s="40" t="s">
        <v>630</v>
      </c>
      <c r="J97" s="40" t="s">
        <v>625</v>
      </c>
    </row>
    <row r="98" spans="1:10">
      <c r="A98" s="40">
        <v>96</v>
      </c>
      <c r="B98" s="40" t="s">
        <v>613</v>
      </c>
      <c r="C98" s="40" t="s">
        <v>614</v>
      </c>
      <c r="D98" s="40" t="s">
        <v>615</v>
      </c>
      <c r="E98" s="40" t="s">
        <v>744</v>
      </c>
      <c r="F98" s="40" t="s">
        <v>617</v>
      </c>
      <c r="G98" s="40" t="s">
        <v>618</v>
      </c>
      <c r="H98" s="40">
        <v>59.18</v>
      </c>
      <c r="I98" s="40" t="s">
        <v>633</v>
      </c>
      <c r="J98" s="40" t="s">
        <v>634</v>
      </c>
    </row>
    <row r="99" spans="1:10">
      <c r="A99" s="40">
        <v>97</v>
      </c>
      <c r="B99" s="40" t="s">
        <v>613</v>
      </c>
      <c r="C99" s="40" t="s">
        <v>614</v>
      </c>
      <c r="D99" s="40" t="s">
        <v>615</v>
      </c>
      <c r="E99" s="40" t="s">
        <v>745</v>
      </c>
      <c r="F99" s="40" t="s">
        <v>637</v>
      </c>
      <c r="G99" s="40" t="s">
        <v>618</v>
      </c>
      <c r="H99" s="40">
        <v>68.400000000000006</v>
      </c>
      <c r="I99" s="40" t="s">
        <v>638</v>
      </c>
      <c r="J99" s="40" t="s">
        <v>639</v>
      </c>
    </row>
    <row r="100" spans="1:10">
      <c r="A100" s="40">
        <v>98</v>
      </c>
      <c r="B100" s="40" t="s">
        <v>613</v>
      </c>
      <c r="C100" s="40" t="s">
        <v>614</v>
      </c>
      <c r="D100" s="40" t="s">
        <v>615</v>
      </c>
      <c r="E100" s="40" t="s">
        <v>746</v>
      </c>
      <c r="F100" s="40" t="s">
        <v>617</v>
      </c>
      <c r="G100" s="40" t="s">
        <v>618</v>
      </c>
      <c r="H100" s="40">
        <v>58.38</v>
      </c>
      <c r="I100" s="40" t="s">
        <v>622</v>
      </c>
      <c r="J100" s="40" t="s">
        <v>620</v>
      </c>
    </row>
    <row r="101" spans="1:10">
      <c r="A101" s="40">
        <v>99</v>
      </c>
      <c r="B101" s="40" t="s">
        <v>613</v>
      </c>
      <c r="C101" s="40" t="s">
        <v>614</v>
      </c>
      <c r="D101" s="40" t="s">
        <v>615</v>
      </c>
      <c r="E101" s="40" t="s">
        <v>747</v>
      </c>
      <c r="F101" s="40" t="s">
        <v>617</v>
      </c>
      <c r="G101" s="40" t="s">
        <v>618</v>
      </c>
      <c r="H101" s="40">
        <v>58.06</v>
      </c>
      <c r="I101" s="40" t="s">
        <v>624</v>
      </c>
      <c r="J101" s="40" t="s">
        <v>625</v>
      </c>
    </row>
    <row r="102" spans="1:10">
      <c r="A102" s="40">
        <v>100</v>
      </c>
      <c r="B102" s="40" t="s">
        <v>613</v>
      </c>
      <c r="C102" s="40" t="s">
        <v>614</v>
      </c>
      <c r="D102" s="40" t="s">
        <v>615</v>
      </c>
      <c r="E102" s="40" t="s">
        <v>748</v>
      </c>
      <c r="F102" s="40" t="s">
        <v>617</v>
      </c>
      <c r="G102" s="40" t="s">
        <v>618</v>
      </c>
      <c r="H102" s="40">
        <v>57.62</v>
      </c>
      <c r="I102" s="40" t="s">
        <v>627</v>
      </c>
      <c r="J102" s="40" t="s">
        <v>625</v>
      </c>
    </row>
    <row r="103" spans="1:10">
      <c r="A103" s="40">
        <v>101</v>
      </c>
      <c r="B103" s="40" t="s">
        <v>613</v>
      </c>
      <c r="C103" s="40" t="s">
        <v>614</v>
      </c>
      <c r="D103" s="40" t="s">
        <v>615</v>
      </c>
      <c r="E103" s="40" t="s">
        <v>749</v>
      </c>
      <c r="F103" s="40" t="s">
        <v>617</v>
      </c>
      <c r="G103" s="40" t="s">
        <v>618</v>
      </c>
      <c r="H103" s="40">
        <v>57.48</v>
      </c>
      <c r="I103" s="40" t="s">
        <v>630</v>
      </c>
      <c r="J103" s="40" t="s">
        <v>625</v>
      </c>
    </row>
    <row r="104" spans="1:10">
      <c r="A104" s="40">
        <v>102</v>
      </c>
      <c r="B104" s="40" t="s">
        <v>613</v>
      </c>
      <c r="C104" s="40" t="s">
        <v>614</v>
      </c>
      <c r="D104" s="40" t="s">
        <v>615</v>
      </c>
      <c r="E104" s="40" t="s">
        <v>750</v>
      </c>
      <c r="F104" s="40" t="s">
        <v>617</v>
      </c>
      <c r="G104" s="40" t="s">
        <v>618</v>
      </c>
      <c r="H104" s="40">
        <v>59.18</v>
      </c>
      <c r="I104" s="40" t="s">
        <v>633</v>
      </c>
      <c r="J104" s="40" t="s">
        <v>634</v>
      </c>
    </row>
    <row r="105" spans="1:10">
      <c r="A105" s="40">
        <v>103</v>
      </c>
      <c r="B105" s="40" t="s">
        <v>613</v>
      </c>
      <c r="C105" s="40" t="s">
        <v>614</v>
      </c>
      <c r="D105" s="40" t="s">
        <v>615</v>
      </c>
      <c r="E105" s="40" t="s">
        <v>751</v>
      </c>
      <c r="F105" s="40" t="s">
        <v>637</v>
      </c>
      <c r="G105" s="40" t="s">
        <v>618</v>
      </c>
      <c r="H105" s="40">
        <v>68.400000000000006</v>
      </c>
      <c r="I105" s="40" t="s">
        <v>638</v>
      </c>
      <c r="J105" s="40" t="s">
        <v>639</v>
      </c>
    </row>
    <row r="106" spans="1:10">
      <c r="A106" s="40">
        <v>104</v>
      </c>
      <c r="B106" s="40" t="s">
        <v>613</v>
      </c>
      <c r="C106" s="40" t="s">
        <v>614</v>
      </c>
      <c r="D106" s="40" t="s">
        <v>615</v>
      </c>
      <c r="E106" s="40" t="s">
        <v>752</v>
      </c>
      <c r="F106" s="40" t="s">
        <v>617</v>
      </c>
      <c r="G106" s="40" t="s">
        <v>618</v>
      </c>
      <c r="H106" s="40">
        <v>58.38</v>
      </c>
      <c r="I106" s="40" t="s">
        <v>622</v>
      </c>
      <c r="J106" s="40" t="s">
        <v>620</v>
      </c>
    </row>
    <row r="107" spans="1:10">
      <c r="A107" s="40">
        <v>105</v>
      </c>
      <c r="B107" s="40" t="s">
        <v>613</v>
      </c>
      <c r="C107" s="40" t="s">
        <v>614</v>
      </c>
      <c r="D107" s="40" t="s">
        <v>615</v>
      </c>
      <c r="E107" s="40" t="s">
        <v>753</v>
      </c>
      <c r="F107" s="40" t="s">
        <v>617</v>
      </c>
      <c r="G107" s="40" t="s">
        <v>618</v>
      </c>
      <c r="H107" s="40">
        <v>58.06</v>
      </c>
      <c r="I107" s="40" t="s">
        <v>624</v>
      </c>
      <c r="J107" s="40" t="s">
        <v>625</v>
      </c>
    </row>
    <row r="108" spans="1:10">
      <c r="A108" s="40">
        <v>106</v>
      </c>
      <c r="B108" s="40" t="s">
        <v>613</v>
      </c>
      <c r="C108" s="40" t="s">
        <v>614</v>
      </c>
      <c r="D108" s="40" t="s">
        <v>615</v>
      </c>
      <c r="E108" s="40" t="s">
        <v>754</v>
      </c>
      <c r="F108" s="40" t="s">
        <v>617</v>
      </c>
      <c r="G108" s="40" t="s">
        <v>618</v>
      </c>
      <c r="H108" s="40">
        <v>57.62</v>
      </c>
      <c r="I108" s="40" t="s">
        <v>627</v>
      </c>
      <c r="J108" s="40" t="s">
        <v>625</v>
      </c>
    </row>
    <row r="109" spans="1:10">
      <c r="A109" s="40">
        <v>107</v>
      </c>
      <c r="B109" s="40" t="s">
        <v>613</v>
      </c>
      <c r="C109" s="40" t="s">
        <v>614</v>
      </c>
      <c r="D109" s="40" t="s">
        <v>615</v>
      </c>
      <c r="E109" s="40" t="s">
        <v>755</v>
      </c>
      <c r="F109" s="40" t="s">
        <v>617</v>
      </c>
      <c r="G109" s="40" t="s">
        <v>618</v>
      </c>
      <c r="H109" s="40">
        <v>57.48</v>
      </c>
      <c r="I109" s="40" t="s">
        <v>630</v>
      </c>
      <c r="J109" s="40" t="s">
        <v>625</v>
      </c>
    </row>
    <row r="110" spans="1:10">
      <c r="A110" s="40">
        <v>108</v>
      </c>
      <c r="B110" s="40" t="s">
        <v>613</v>
      </c>
      <c r="C110" s="40" t="s">
        <v>614</v>
      </c>
      <c r="D110" s="40" t="s">
        <v>615</v>
      </c>
      <c r="E110" s="40" t="s">
        <v>756</v>
      </c>
      <c r="F110" s="40" t="s">
        <v>617</v>
      </c>
      <c r="G110" s="40" t="s">
        <v>618</v>
      </c>
      <c r="H110" s="40">
        <v>59.18</v>
      </c>
      <c r="I110" s="40" t="s">
        <v>633</v>
      </c>
      <c r="J110" s="40" t="s">
        <v>634</v>
      </c>
    </row>
    <row r="111" spans="1:10">
      <c r="A111" s="40">
        <v>109</v>
      </c>
      <c r="B111" s="40" t="s">
        <v>613</v>
      </c>
      <c r="C111" s="40" t="s">
        <v>614</v>
      </c>
      <c r="D111" s="40" t="s">
        <v>615</v>
      </c>
      <c r="E111" s="40" t="s">
        <v>757</v>
      </c>
      <c r="F111" s="40" t="s">
        <v>637</v>
      </c>
      <c r="G111" s="40" t="s">
        <v>618</v>
      </c>
      <c r="H111" s="40">
        <v>68.400000000000006</v>
      </c>
      <c r="I111" s="40" t="s">
        <v>638</v>
      </c>
      <c r="J111" s="40" t="s">
        <v>639</v>
      </c>
    </row>
    <row r="112" spans="1:10">
      <c r="A112" s="40">
        <v>110</v>
      </c>
      <c r="B112" s="40" t="s">
        <v>613</v>
      </c>
      <c r="C112" s="40" t="s">
        <v>614</v>
      </c>
      <c r="D112" s="40" t="s">
        <v>615</v>
      </c>
      <c r="E112" s="40" t="s">
        <v>758</v>
      </c>
      <c r="F112" s="40" t="s">
        <v>617</v>
      </c>
      <c r="G112" s="40" t="s">
        <v>618</v>
      </c>
      <c r="H112" s="40">
        <v>58.38</v>
      </c>
      <c r="I112" s="40" t="s">
        <v>622</v>
      </c>
      <c r="J112" s="40" t="s">
        <v>620</v>
      </c>
    </row>
    <row r="113" spans="1:10">
      <c r="A113" s="40">
        <v>111</v>
      </c>
      <c r="B113" s="40" t="s">
        <v>613</v>
      </c>
      <c r="C113" s="40" t="s">
        <v>614</v>
      </c>
      <c r="D113" s="40" t="s">
        <v>615</v>
      </c>
      <c r="E113" s="40" t="s">
        <v>759</v>
      </c>
      <c r="F113" s="40" t="s">
        <v>617</v>
      </c>
      <c r="G113" s="40" t="s">
        <v>618</v>
      </c>
      <c r="H113" s="40">
        <v>58.06</v>
      </c>
      <c r="I113" s="40" t="s">
        <v>624</v>
      </c>
      <c r="J113" s="40" t="s">
        <v>625</v>
      </c>
    </row>
    <row r="114" spans="1:10">
      <c r="A114" s="40">
        <v>112</v>
      </c>
      <c r="B114" s="40" t="s">
        <v>613</v>
      </c>
      <c r="C114" s="40" t="s">
        <v>614</v>
      </c>
      <c r="D114" s="40" t="s">
        <v>615</v>
      </c>
      <c r="E114" s="40" t="s">
        <v>760</v>
      </c>
      <c r="F114" s="40" t="s">
        <v>617</v>
      </c>
      <c r="G114" s="40" t="s">
        <v>618</v>
      </c>
      <c r="H114" s="40">
        <v>57.62</v>
      </c>
      <c r="I114" s="40" t="s">
        <v>627</v>
      </c>
      <c r="J114" s="40" t="s">
        <v>625</v>
      </c>
    </row>
    <row r="115" spans="1:10">
      <c r="A115" s="40">
        <v>113</v>
      </c>
      <c r="B115" s="40" t="s">
        <v>613</v>
      </c>
      <c r="C115" s="40" t="s">
        <v>614</v>
      </c>
      <c r="D115" s="40" t="s">
        <v>615</v>
      </c>
      <c r="E115" s="40" t="s">
        <v>761</v>
      </c>
      <c r="F115" s="40" t="s">
        <v>617</v>
      </c>
      <c r="G115" s="40" t="s">
        <v>618</v>
      </c>
      <c r="H115" s="40">
        <v>57.48</v>
      </c>
      <c r="I115" s="40" t="s">
        <v>630</v>
      </c>
      <c r="J115" s="40" t="s">
        <v>625</v>
      </c>
    </row>
    <row r="116" spans="1:10">
      <c r="A116" s="40">
        <v>114</v>
      </c>
      <c r="B116" s="40" t="s">
        <v>613</v>
      </c>
      <c r="C116" s="40" t="s">
        <v>614</v>
      </c>
      <c r="D116" s="40" t="s">
        <v>615</v>
      </c>
      <c r="E116" s="40" t="s">
        <v>762</v>
      </c>
      <c r="F116" s="40" t="s">
        <v>617</v>
      </c>
      <c r="G116" s="40" t="s">
        <v>618</v>
      </c>
      <c r="H116" s="40">
        <v>59.18</v>
      </c>
      <c r="I116" s="40" t="s">
        <v>633</v>
      </c>
      <c r="J116" s="40" t="s">
        <v>634</v>
      </c>
    </row>
    <row r="117" spans="1:10">
      <c r="A117" s="40">
        <v>115</v>
      </c>
      <c r="B117" s="40" t="s">
        <v>613</v>
      </c>
      <c r="C117" s="40" t="s">
        <v>614</v>
      </c>
      <c r="D117" s="40" t="s">
        <v>615</v>
      </c>
      <c r="E117" s="40" t="s">
        <v>763</v>
      </c>
      <c r="F117" s="40" t="s">
        <v>637</v>
      </c>
      <c r="G117" s="40" t="s">
        <v>618</v>
      </c>
      <c r="H117" s="40">
        <v>68.400000000000006</v>
      </c>
      <c r="I117" s="40" t="s">
        <v>638</v>
      </c>
      <c r="J117" s="40" t="s">
        <v>639</v>
      </c>
    </row>
    <row r="118" spans="1:10">
      <c r="A118" s="40">
        <v>116</v>
      </c>
      <c r="B118" s="40" t="s">
        <v>613</v>
      </c>
      <c r="C118" s="40" t="s">
        <v>614</v>
      </c>
      <c r="D118" s="40" t="s">
        <v>615</v>
      </c>
      <c r="E118" s="40" t="s">
        <v>764</v>
      </c>
      <c r="F118" s="40" t="s">
        <v>617</v>
      </c>
      <c r="G118" s="40" t="s">
        <v>618</v>
      </c>
      <c r="H118" s="40">
        <v>58.38</v>
      </c>
      <c r="I118" s="40" t="s">
        <v>622</v>
      </c>
      <c r="J118" s="40" t="s">
        <v>620</v>
      </c>
    </row>
    <row r="119" spans="1:10">
      <c r="A119" s="40">
        <v>117</v>
      </c>
      <c r="B119" s="40" t="s">
        <v>613</v>
      </c>
      <c r="C119" s="40" t="s">
        <v>614</v>
      </c>
      <c r="D119" s="40" t="s">
        <v>615</v>
      </c>
      <c r="E119" s="40" t="s">
        <v>765</v>
      </c>
      <c r="F119" s="40" t="s">
        <v>617</v>
      </c>
      <c r="G119" s="40" t="s">
        <v>618</v>
      </c>
      <c r="H119" s="40">
        <v>58.06</v>
      </c>
      <c r="I119" s="40" t="s">
        <v>624</v>
      </c>
      <c r="J119" s="40" t="s">
        <v>625</v>
      </c>
    </row>
    <row r="120" spans="1:10">
      <c r="A120" s="40">
        <v>118</v>
      </c>
      <c r="B120" s="40" t="s">
        <v>613</v>
      </c>
      <c r="C120" s="40" t="s">
        <v>614</v>
      </c>
      <c r="D120" s="40" t="s">
        <v>615</v>
      </c>
      <c r="E120" s="40" t="s">
        <v>766</v>
      </c>
      <c r="F120" s="40" t="s">
        <v>617</v>
      </c>
      <c r="G120" s="40" t="s">
        <v>618</v>
      </c>
      <c r="H120" s="40">
        <v>57.62</v>
      </c>
      <c r="I120" s="40" t="s">
        <v>627</v>
      </c>
      <c r="J120" s="40" t="s">
        <v>625</v>
      </c>
    </row>
    <row r="121" spans="1:10">
      <c r="A121" s="40">
        <v>119</v>
      </c>
      <c r="B121" s="40" t="s">
        <v>613</v>
      </c>
      <c r="C121" s="40" t="s">
        <v>614</v>
      </c>
      <c r="D121" s="40" t="s">
        <v>615</v>
      </c>
      <c r="E121" s="40" t="s">
        <v>767</v>
      </c>
      <c r="F121" s="40" t="s">
        <v>617</v>
      </c>
      <c r="G121" s="40" t="s">
        <v>618</v>
      </c>
      <c r="H121" s="40">
        <v>57.48</v>
      </c>
      <c r="I121" s="40" t="s">
        <v>630</v>
      </c>
      <c r="J121" s="40" t="s">
        <v>625</v>
      </c>
    </row>
    <row r="122" spans="1:10">
      <c r="A122" s="40">
        <v>120</v>
      </c>
      <c r="B122" s="40" t="s">
        <v>613</v>
      </c>
      <c r="C122" s="40" t="s">
        <v>614</v>
      </c>
      <c r="D122" s="40" t="s">
        <v>615</v>
      </c>
      <c r="E122" s="40" t="s">
        <v>768</v>
      </c>
      <c r="F122" s="40" t="s">
        <v>617</v>
      </c>
      <c r="G122" s="40" t="s">
        <v>618</v>
      </c>
      <c r="H122" s="40">
        <v>59.18</v>
      </c>
      <c r="I122" s="40" t="s">
        <v>633</v>
      </c>
      <c r="J122" s="40" t="s">
        <v>634</v>
      </c>
    </row>
    <row r="123" spans="1:10">
      <c r="A123" s="40">
        <v>121</v>
      </c>
      <c r="B123" s="40" t="s">
        <v>613</v>
      </c>
      <c r="C123" s="40" t="s">
        <v>614</v>
      </c>
      <c r="D123" s="40" t="s">
        <v>615</v>
      </c>
      <c r="E123" s="40" t="s">
        <v>769</v>
      </c>
      <c r="F123" s="40" t="s">
        <v>637</v>
      </c>
      <c r="G123" s="40" t="s">
        <v>618</v>
      </c>
      <c r="H123" s="40">
        <v>68.400000000000006</v>
      </c>
      <c r="I123" s="40" t="s">
        <v>638</v>
      </c>
      <c r="J123" s="40" t="s">
        <v>639</v>
      </c>
    </row>
    <row r="124" spans="1:10">
      <c r="A124" s="40">
        <v>122</v>
      </c>
      <c r="B124" s="40" t="s">
        <v>613</v>
      </c>
      <c r="C124" s="40" t="s">
        <v>614</v>
      </c>
      <c r="D124" s="40" t="s">
        <v>615</v>
      </c>
      <c r="E124" s="40" t="s">
        <v>770</v>
      </c>
      <c r="F124" s="40" t="s">
        <v>617</v>
      </c>
      <c r="G124" s="40" t="s">
        <v>618</v>
      </c>
      <c r="H124" s="40">
        <v>58.38</v>
      </c>
      <c r="I124" s="40" t="s">
        <v>622</v>
      </c>
      <c r="J124" s="40" t="s">
        <v>620</v>
      </c>
    </row>
    <row r="125" spans="1:10">
      <c r="A125" s="40">
        <v>123</v>
      </c>
      <c r="B125" s="40" t="s">
        <v>613</v>
      </c>
      <c r="C125" s="40" t="s">
        <v>614</v>
      </c>
      <c r="D125" s="40" t="s">
        <v>615</v>
      </c>
      <c r="E125" s="40" t="s">
        <v>771</v>
      </c>
      <c r="F125" s="40" t="s">
        <v>617</v>
      </c>
      <c r="G125" s="40" t="s">
        <v>618</v>
      </c>
      <c r="H125" s="40">
        <v>58.06</v>
      </c>
      <c r="I125" s="40" t="s">
        <v>624</v>
      </c>
      <c r="J125" s="40" t="s">
        <v>625</v>
      </c>
    </row>
    <row r="126" spans="1:10">
      <c r="A126" s="40">
        <v>124</v>
      </c>
      <c r="B126" s="40" t="s">
        <v>613</v>
      </c>
      <c r="C126" s="40" t="s">
        <v>614</v>
      </c>
      <c r="D126" s="40" t="s">
        <v>615</v>
      </c>
      <c r="E126" s="40" t="s">
        <v>772</v>
      </c>
      <c r="F126" s="40" t="s">
        <v>617</v>
      </c>
      <c r="G126" s="40" t="s">
        <v>618</v>
      </c>
      <c r="H126" s="40">
        <v>57.62</v>
      </c>
      <c r="I126" s="40" t="s">
        <v>627</v>
      </c>
      <c r="J126" s="40" t="s">
        <v>625</v>
      </c>
    </row>
    <row r="127" spans="1:10">
      <c r="A127" s="40">
        <v>125</v>
      </c>
      <c r="B127" s="40" t="s">
        <v>613</v>
      </c>
      <c r="C127" s="40" t="s">
        <v>614</v>
      </c>
      <c r="D127" s="40" t="s">
        <v>615</v>
      </c>
      <c r="E127" s="40" t="s">
        <v>773</v>
      </c>
      <c r="F127" s="40" t="s">
        <v>617</v>
      </c>
      <c r="G127" s="40" t="s">
        <v>618</v>
      </c>
      <c r="H127" s="40">
        <v>57.48</v>
      </c>
      <c r="I127" s="40" t="s">
        <v>630</v>
      </c>
      <c r="J127" s="40" t="s">
        <v>625</v>
      </c>
    </row>
    <row r="128" spans="1:10">
      <c r="A128" s="40">
        <v>126</v>
      </c>
      <c r="B128" s="40" t="s">
        <v>613</v>
      </c>
      <c r="C128" s="40" t="s">
        <v>614</v>
      </c>
      <c r="D128" s="40" t="s">
        <v>615</v>
      </c>
      <c r="E128" s="40" t="s">
        <v>774</v>
      </c>
      <c r="F128" s="40" t="s">
        <v>617</v>
      </c>
      <c r="G128" s="40" t="s">
        <v>618</v>
      </c>
      <c r="H128" s="40">
        <v>59.18</v>
      </c>
      <c r="I128" s="40" t="s">
        <v>633</v>
      </c>
      <c r="J128" s="40" t="s">
        <v>634</v>
      </c>
    </row>
    <row r="129" spans="1:10">
      <c r="A129" s="40">
        <v>127</v>
      </c>
      <c r="B129" s="40" t="s">
        <v>613</v>
      </c>
      <c r="C129" s="40" t="s">
        <v>614</v>
      </c>
      <c r="D129" s="40" t="s">
        <v>614</v>
      </c>
      <c r="E129" s="40" t="s">
        <v>616</v>
      </c>
      <c r="F129" s="40" t="s">
        <v>617</v>
      </c>
      <c r="G129" s="40" t="s">
        <v>618</v>
      </c>
      <c r="H129" s="40">
        <v>57.12</v>
      </c>
      <c r="I129" s="40" t="s">
        <v>775</v>
      </c>
      <c r="J129" s="40" t="s">
        <v>634</v>
      </c>
    </row>
    <row r="130" spans="1:10">
      <c r="A130" s="40">
        <v>128</v>
      </c>
      <c r="B130" s="40" t="s">
        <v>613</v>
      </c>
      <c r="C130" s="40" t="s">
        <v>614</v>
      </c>
      <c r="D130" s="40" t="s">
        <v>614</v>
      </c>
      <c r="E130" s="40" t="s">
        <v>621</v>
      </c>
      <c r="F130" s="40" t="s">
        <v>776</v>
      </c>
      <c r="G130" s="40" t="s">
        <v>777</v>
      </c>
      <c r="H130" s="40">
        <v>46.97</v>
      </c>
      <c r="I130" s="40" t="s">
        <v>778</v>
      </c>
      <c r="J130" s="40" t="s">
        <v>625</v>
      </c>
    </row>
    <row r="131" spans="1:10">
      <c r="A131" s="40">
        <v>129</v>
      </c>
      <c r="B131" s="40" t="s">
        <v>613</v>
      </c>
      <c r="C131" s="40" t="s">
        <v>614</v>
      </c>
      <c r="D131" s="40" t="s">
        <v>614</v>
      </c>
      <c r="E131" s="40" t="s">
        <v>623</v>
      </c>
      <c r="F131" s="40" t="s">
        <v>617</v>
      </c>
      <c r="G131" s="40" t="s">
        <v>618</v>
      </c>
      <c r="H131" s="40">
        <v>55.33</v>
      </c>
      <c r="I131" s="40" t="s">
        <v>779</v>
      </c>
      <c r="J131" s="40" t="s">
        <v>625</v>
      </c>
    </row>
    <row r="132" spans="1:10">
      <c r="A132" s="40">
        <v>130</v>
      </c>
      <c r="B132" s="40" t="s">
        <v>613</v>
      </c>
      <c r="C132" s="40" t="s">
        <v>614</v>
      </c>
      <c r="D132" s="40" t="s">
        <v>614</v>
      </c>
      <c r="E132" s="40" t="s">
        <v>626</v>
      </c>
      <c r="F132" s="40" t="s">
        <v>776</v>
      </c>
      <c r="G132" s="40" t="s">
        <v>777</v>
      </c>
      <c r="H132" s="40">
        <v>47.25</v>
      </c>
      <c r="I132" s="40" t="s">
        <v>780</v>
      </c>
      <c r="J132" s="40" t="s">
        <v>625</v>
      </c>
    </row>
    <row r="133" spans="1:10">
      <c r="A133" s="40">
        <v>131</v>
      </c>
      <c r="B133" s="40" t="s">
        <v>613</v>
      </c>
      <c r="C133" s="40" t="s">
        <v>614</v>
      </c>
      <c r="D133" s="40" t="s">
        <v>614</v>
      </c>
      <c r="E133" s="40" t="s">
        <v>629</v>
      </c>
      <c r="F133" s="40" t="s">
        <v>617</v>
      </c>
      <c r="G133" s="40" t="s">
        <v>618</v>
      </c>
      <c r="H133" s="40">
        <v>55.76</v>
      </c>
      <c r="I133" s="40" t="s">
        <v>781</v>
      </c>
      <c r="J133" s="40" t="s">
        <v>634</v>
      </c>
    </row>
    <row r="134" spans="1:10">
      <c r="A134" s="40">
        <v>132</v>
      </c>
      <c r="B134" s="40" t="s">
        <v>613</v>
      </c>
      <c r="C134" s="40" t="s">
        <v>614</v>
      </c>
      <c r="D134" s="40" t="s">
        <v>614</v>
      </c>
      <c r="E134" s="40" t="s">
        <v>636</v>
      </c>
      <c r="F134" s="40" t="s">
        <v>617</v>
      </c>
      <c r="G134" s="40" t="s">
        <v>618</v>
      </c>
      <c r="H134" s="40">
        <v>57.3</v>
      </c>
      <c r="I134" s="40" t="s">
        <v>886</v>
      </c>
      <c r="J134" s="40" t="s">
        <v>634</v>
      </c>
    </row>
    <row r="135" spans="1:10">
      <c r="A135" s="40">
        <v>133</v>
      </c>
      <c r="B135" s="40" t="s">
        <v>613</v>
      </c>
      <c r="C135" s="40" t="s">
        <v>614</v>
      </c>
      <c r="D135" s="40" t="s">
        <v>614</v>
      </c>
      <c r="E135" s="40" t="s">
        <v>641</v>
      </c>
      <c r="F135" s="40" t="s">
        <v>776</v>
      </c>
      <c r="G135" s="40" t="s">
        <v>777</v>
      </c>
      <c r="H135" s="40">
        <v>47.07</v>
      </c>
      <c r="I135" s="40" t="s">
        <v>778</v>
      </c>
      <c r="J135" s="40" t="s">
        <v>625</v>
      </c>
    </row>
    <row r="136" spans="1:10">
      <c r="A136" s="40">
        <v>134</v>
      </c>
      <c r="B136" s="40" t="s">
        <v>613</v>
      </c>
      <c r="C136" s="40" t="s">
        <v>614</v>
      </c>
      <c r="D136" s="40" t="s">
        <v>614</v>
      </c>
      <c r="E136" s="40" t="s">
        <v>643</v>
      </c>
      <c r="F136" s="40" t="s">
        <v>617</v>
      </c>
      <c r="G136" s="40" t="s">
        <v>618</v>
      </c>
      <c r="H136" s="40">
        <v>55.41</v>
      </c>
      <c r="I136" s="40" t="s">
        <v>890</v>
      </c>
      <c r="J136" s="40" t="s">
        <v>625</v>
      </c>
    </row>
    <row r="137" spans="1:10">
      <c r="A137" s="40">
        <v>135</v>
      </c>
      <c r="B137" s="40" t="s">
        <v>613</v>
      </c>
      <c r="C137" s="40" t="s">
        <v>614</v>
      </c>
      <c r="D137" s="40" t="s">
        <v>614</v>
      </c>
      <c r="E137" s="40" t="s">
        <v>645</v>
      </c>
      <c r="F137" s="40" t="s">
        <v>776</v>
      </c>
      <c r="G137" s="40" t="s">
        <v>777</v>
      </c>
      <c r="H137" s="40">
        <v>47.35</v>
      </c>
      <c r="I137" s="40" t="s">
        <v>780</v>
      </c>
      <c r="J137" s="40" t="s">
        <v>625</v>
      </c>
    </row>
    <row r="138" spans="1:10">
      <c r="A138" s="40">
        <v>136</v>
      </c>
      <c r="B138" s="40" t="s">
        <v>613</v>
      </c>
      <c r="C138" s="40" t="s">
        <v>614</v>
      </c>
      <c r="D138" s="40" t="s">
        <v>614</v>
      </c>
      <c r="E138" s="40" t="s">
        <v>647</v>
      </c>
      <c r="F138" s="40" t="s">
        <v>617</v>
      </c>
      <c r="G138" s="40" t="s">
        <v>618</v>
      </c>
      <c r="H138" s="40">
        <v>57.01</v>
      </c>
      <c r="I138" s="40" t="s">
        <v>781</v>
      </c>
      <c r="J138" s="40" t="s">
        <v>634</v>
      </c>
    </row>
    <row r="139" spans="1:10">
      <c r="A139" s="40">
        <v>137</v>
      </c>
      <c r="B139" s="40" t="s">
        <v>613</v>
      </c>
      <c r="C139" s="40" t="s">
        <v>614</v>
      </c>
      <c r="D139" s="40" t="s">
        <v>614</v>
      </c>
      <c r="E139" s="40" t="s">
        <v>651</v>
      </c>
      <c r="F139" s="40" t="s">
        <v>617</v>
      </c>
      <c r="G139" s="40" t="s">
        <v>618</v>
      </c>
      <c r="H139" s="40">
        <v>57.3</v>
      </c>
      <c r="I139" s="40" t="s">
        <v>775</v>
      </c>
      <c r="J139" s="40" t="s">
        <v>634</v>
      </c>
    </row>
    <row r="140" spans="1:10">
      <c r="A140" s="40">
        <v>138</v>
      </c>
      <c r="B140" s="40" t="s">
        <v>613</v>
      </c>
      <c r="C140" s="40" t="s">
        <v>614</v>
      </c>
      <c r="D140" s="40" t="s">
        <v>614</v>
      </c>
      <c r="E140" s="40" t="s">
        <v>653</v>
      </c>
      <c r="F140" s="40" t="s">
        <v>776</v>
      </c>
      <c r="G140" s="40" t="s">
        <v>777</v>
      </c>
      <c r="H140" s="40">
        <v>47.07</v>
      </c>
      <c r="I140" s="40" t="s">
        <v>778</v>
      </c>
      <c r="J140" s="40" t="s">
        <v>625</v>
      </c>
    </row>
    <row r="141" spans="1:10">
      <c r="A141" s="40">
        <v>139</v>
      </c>
      <c r="B141" s="40" t="s">
        <v>613</v>
      </c>
      <c r="C141" s="40" t="s">
        <v>614</v>
      </c>
      <c r="D141" s="40" t="s">
        <v>614</v>
      </c>
      <c r="E141" s="40" t="s">
        <v>655</v>
      </c>
      <c r="F141" s="40" t="s">
        <v>617</v>
      </c>
      <c r="G141" s="40" t="s">
        <v>618</v>
      </c>
      <c r="H141" s="40">
        <v>55.41</v>
      </c>
      <c r="I141" s="40" t="s">
        <v>779</v>
      </c>
      <c r="J141" s="40" t="s">
        <v>625</v>
      </c>
    </row>
    <row r="142" spans="1:10">
      <c r="A142" s="40">
        <v>140</v>
      </c>
      <c r="B142" s="40" t="s">
        <v>613</v>
      </c>
      <c r="C142" s="40" t="s">
        <v>614</v>
      </c>
      <c r="D142" s="40" t="s">
        <v>614</v>
      </c>
      <c r="E142" s="40" t="s">
        <v>657</v>
      </c>
      <c r="F142" s="40" t="s">
        <v>776</v>
      </c>
      <c r="G142" s="40" t="s">
        <v>777</v>
      </c>
      <c r="H142" s="40">
        <v>47.35</v>
      </c>
      <c r="I142" s="40" t="s">
        <v>780</v>
      </c>
      <c r="J142" s="40" t="s">
        <v>625</v>
      </c>
    </row>
    <row r="143" spans="1:10">
      <c r="A143" s="40">
        <v>141</v>
      </c>
      <c r="B143" s="40" t="s">
        <v>613</v>
      </c>
      <c r="C143" s="40" t="s">
        <v>614</v>
      </c>
      <c r="D143" s="40" t="s">
        <v>614</v>
      </c>
      <c r="E143" s="40" t="s">
        <v>659</v>
      </c>
      <c r="F143" s="40" t="s">
        <v>617</v>
      </c>
      <c r="G143" s="40" t="s">
        <v>618</v>
      </c>
      <c r="H143" s="40">
        <v>57.01</v>
      </c>
      <c r="I143" s="40" t="s">
        <v>781</v>
      </c>
      <c r="J143" s="40" t="s">
        <v>634</v>
      </c>
    </row>
    <row r="144" spans="1:10">
      <c r="A144" s="40">
        <v>142</v>
      </c>
      <c r="B144" s="40" t="s">
        <v>613</v>
      </c>
      <c r="C144" s="40" t="s">
        <v>614</v>
      </c>
      <c r="D144" s="40" t="s">
        <v>614</v>
      </c>
      <c r="E144" s="40" t="s">
        <v>663</v>
      </c>
      <c r="F144" s="40" t="s">
        <v>617</v>
      </c>
      <c r="G144" s="40" t="s">
        <v>618</v>
      </c>
      <c r="H144" s="40">
        <v>57.3</v>
      </c>
      <c r="I144" s="40" t="s">
        <v>775</v>
      </c>
      <c r="J144" s="40" t="s">
        <v>634</v>
      </c>
    </row>
    <row r="145" spans="1:10">
      <c r="A145" s="40">
        <v>143</v>
      </c>
      <c r="B145" s="40" t="s">
        <v>613</v>
      </c>
      <c r="C145" s="40" t="s">
        <v>614</v>
      </c>
      <c r="D145" s="40" t="s">
        <v>614</v>
      </c>
      <c r="E145" s="40" t="s">
        <v>665</v>
      </c>
      <c r="F145" s="40" t="s">
        <v>776</v>
      </c>
      <c r="G145" s="40" t="s">
        <v>777</v>
      </c>
      <c r="H145" s="40">
        <v>47.07</v>
      </c>
      <c r="I145" s="40" t="s">
        <v>778</v>
      </c>
      <c r="J145" s="40" t="s">
        <v>625</v>
      </c>
    </row>
    <row r="146" spans="1:10">
      <c r="A146" s="40">
        <v>144</v>
      </c>
      <c r="B146" s="40" t="s">
        <v>613</v>
      </c>
      <c r="C146" s="40" t="s">
        <v>614</v>
      </c>
      <c r="D146" s="40" t="s">
        <v>614</v>
      </c>
      <c r="E146" s="40" t="s">
        <v>667</v>
      </c>
      <c r="F146" s="40" t="s">
        <v>617</v>
      </c>
      <c r="G146" s="40" t="s">
        <v>618</v>
      </c>
      <c r="H146" s="40">
        <v>55.41</v>
      </c>
      <c r="I146" s="40" t="s">
        <v>779</v>
      </c>
      <c r="J146" s="40" t="s">
        <v>625</v>
      </c>
    </row>
    <row r="147" spans="1:10">
      <c r="A147" s="40">
        <v>145</v>
      </c>
      <c r="B147" s="40" t="s">
        <v>613</v>
      </c>
      <c r="C147" s="40" t="s">
        <v>614</v>
      </c>
      <c r="D147" s="40" t="s">
        <v>614</v>
      </c>
      <c r="E147" s="40" t="s">
        <v>669</v>
      </c>
      <c r="F147" s="40" t="s">
        <v>776</v>
      </c>
      <c r="G147" s="40" t="s">
        <v>777</v>
      </c>
      <c r="H147" s="40">
        <v>47.35</v>
      </c>
      <c r="I147" s="40" t="s">
        <v>780</v>
      </c>
      <c r="J147" s="40" t="s">
        <v>625</v>
      </c>
    </row>
    <row r="148" spans="1:10">
      <c r="A148" s="40">
        <v>146</v>
      </c>
      <c r="B148" s="40" t="s">
        <v>613</v>
      </c>
      <c r="C148" s="40" t="s">
        <v>614</v>
      </c>
      <c r="D148" s="40" t="s">
        <v>614</v>
      </c>
      <c r="E148" s="40" t="s">
        <v>671</v>
      </c>
      <c r="F148" s="40" t="s">
        <v>617</v>
      </c>
      <c r="G148" s="40" t="s">
        <v>618</v>
      </c>
      <c r="H148" s="40">
        <v>57.01</v>
      </c>
      <c r="I148" s="40" t="s">
        <v>781</v>
      </c>
      <c r="J148" s="40" t="s">
        <v>634</v>
      </c>
    </row>
    <row r="149" spans="1:10">
      <c r="A149" s="40">
        <v>147</v>
      </c>
      <c r="B149" s="40" t="s">
        <v>613</v>
      </c>
      <c r="C149" s="40" t="s">
        <v>614</v>
      </c>
      <c r="D149" s="40" t="s">
        <v>614</v>
      </c>
      <c r="E149" s="40" t="s">
        <v>673</v>
      </c>
      <c r="F149" s="40" t="s">
        <v>617</v>
      </c>
      <c r="G149" s="40" t="s">
        <v>618</v>
      </c>
      <c r="H149" s="40">
        <v>57.32</v>
      </c>
      <c r="I149" s="40" t="s">
        <v>775</v>
      </c>
      <c r="J149" s="40" t="s">
        <v>634</v>
      </c>
    </row>
    <row r="150" spans="1:10">
      <c r="A150" s="40">
        <v>148</v>
      </c>
      <c r="B150" s="40" t="s">
        <v>613</v>
      </c>
      <c r="C150" s="40" t="s">
        <v>614</v>
      </c>
      <c r="D150" s="40" t="s">
        <v>614</v>
      </c>
      <c r="E150" s="40" t="s">
        <v>674</v>
      </c>
      <c r="F150" s="40" t="s">
        <v>776</v>
      </c>
      <c r="G150" s="40" t="s">
        <v>777</v>
      </c>
      <c r="H150" s="40">
        <v>47.43</v>
      </c>
      <c r="I150" s="40" t="s">
        <v>778</v>
      </c>
      <c r="J150" s="40" t="s">
        <v>625</v>
      </c>
    </row>
    <row r="151" spans="1:10">
      <c r="A151" s="40">
        <v>149</v>
      </c>
      <c r="B151" s="40" t="s">
        <v>613</v>
      </c>
      <c r="C151" s="40" t="s">
        <v>614</v>
      </c>
      <c r="D151" s="40" t="s">
        <v>614</v>
      </c>
      <c r="E151" s="40" t="s">
        <v>675</v>
      </c>
      <c r="F151" s="40" t="s">
        <v>617</v>
      </c>
      <c r="G151" s="40" t="s">
        <v>618</v>
      </c>
      <c r="H151" s="40">
        <v>55.53</v>
      </c>
      <c r="I151" s="40" t="s">
        <v>779</v>
      </c>
      <c r="J151" s="40" t="s">
        <v>625</v>
      </c>
    </row>
    <row r="152" spans="1:10">
      <c r="A152" s="40">
        <v>150</v>
      </c>
      <c r="B152" s="40" t="s">
        <v>613</v>
      </c>
      <c r="C152" s="40" t="s">
        <v>614</v>
      </c>
      <c r="D152" s="40" t="s">
        <v>614</v>
      </c>
      <c r="E152" s="40" t="s">
        <v>676</v>
      </c>
      <c r="F152" s="40" t="s">
        <v>776</v>
      </c>
      <c r="G152" s="40" t="s">
        <v>777</v>
      </c>
      <c r="H152" s="40">
        <v>47.63</v>
      </c>
      <c r="I152" s="40" t="s">
        <v>780</v>
      </c>
      <c r="J152" s="40" t="s">
        <v>625</v>
      </c>
    </row>
    <row r="153" spans="1:10">
      <c r="A153" s="40">
        <v>151</v>
      </c>
      <c r="B153" s="40" t="s">
        <v>613</v>
      </c>
      <c r="C153" s="40" t="s">
        <v>614</v>
      </c>
      <c r="D153" s="40" t="s">
        <v>614</v>
      </c>
      <c r="E153" s="40" t="s">
        <v>677</v>
      </c>
      <c r="F153" s="40" t="s">
        <v>617</v>
      </c>
      <c r="G153" s="40" t="s">
        <v>618</v>
      </c>
      <c r="H153" s="40">
        <v>57.33</v>
      </c>
      <c r="I153" s="40" t="s">
        <v>781</v>
      </c>
      <c r="J153" s="40" t="s">
        <v>634</v>
      </c>
    </row>
    <row r="154" spans="1:10">
      <c r="A154" s="40">
        <v>152</v>
      </c>
      <c r="B154" s="40" t="s">
        <v>613</v>
      </c>
      <c r="C154" s="40" t="s">
        <v>614</v>
      </c>
      <c r="D154" s="40" t="s">
        <v>614</v>
      </c>
      <c r="E154" s="40" t="s">
        <v>679</v>
      </c>
      <c r="F154" s="40" t="s">
        <v>617</v>
      </c>
      <c r="G154" s="40" t="s">
        <v>618</v>
      </c>
      <c r="H154" s="40">
        <v>57.32</v>
      </c>
      <c r="I154" s="40" t="s">
        <v>775</v>
      </c>
      <c r="J154" s="40" t="s">
        <v>634</v>
      </c>
    </row>
    <row r="155" spans="1:10">
      <c r="A155" s="40">
        <v>153</v>
      </c>
      <c r="B155" s="40" t="s">
        <v>613</v>
      </c>
      <c r="C155" s="40" t="s">
        <v>614</v>
      </c>
      <c r="D155" s="40" t="s">
        <v>614</v>
      </c>
      <c r="E155" s="40" t="s">
        <v>680</v>
      </c>
      <c r="F155" s="40" t="s">
        <v>776</v>
      </c>
      <c r="G155" s="40" t="s">
        <v>777</v>
      </c>
      <c r="H155" s="40">
        <v>47.43</v>
      </c>
      <c r="I155" s="40" t="s">
        <v>778</v>
      </c>
      <c r="J155" s="40" t="s">
        <v>625</v>
      </c>
    </row>
    <row r="156" spans="1:10">
      <c r="A156" s="40">
        <v>154</v>
      </c>
      <c r="B156" s="40" t="s">
        <v>613</v>
      </c>
      <c r="C156" s="40" t="s">
        <v>614</v>
      </c>
      <c r="D156" s="40" t="s">
        <v>614</v>
      </c>
      <c r="E156" s="40" t="s">
        <v>681</v>
      </c>
      <c r="F156" s="40" t="s">
        <v>617</v>
      </c>
      <c r="G156" s="40" t="s">
        <v>618</v>
      </c>
      <c r="H156" s="40">
        <v>55.53</v>
      </c>
      <c r="I156" s="40" t="s">
        <v>779</v>
      </c>
      <c r="J156" s="40" t="s">
        <v>625</v>
      </c>
    </row>
    <row r="157" spans="1:10">
      <c r="A157" s="40">
        <v>155</v>
      </c>
      <c r="B157" s="40" t="s">
        <v>613</v>
      </c>
      <c r="C157" s="40" t="s">
        <v>614</v>
      </c>
      <c r="D157" s="40" t="s">
        <v>614</v>
      </c>
      <c r="E157" s="40" t="s">
        <v>682</v>
      </c>
      <c r="F157" s="40" t="s">
        <v>776</v>
      </c>
      <c r="G157" s="40" t="s">
        <v>777</v>
      </c>
      <c r="H157" s="40">
        <v>47.63</v>
      </c>
      <c r="I157" s="40" t="s">
        <v>780</v>
      </c>
      <c r="J157" s="40" t="s">
        <v>625</v>
      </c>
    </row>
    <row r="158" spans="1:10">
      <c r="A158" s="40">
        <v>156</v>
      </c>
      <c r="B158" s="40" t="s">
        <v>613</v>
      </c>
      <c r="C158" s="40" t="s">
        <v>614</v>
      </c>
      <c r="D158" s="40" t="s">
        <v>614</v>
      </c>
      <c r="E158" s="40" t="s">
        <v>683</v>
      </c>
      <c r="F158" s="40" t="s">
        <v>617</v>
      </c>
      <c r="G158" s="40" t="s">
        <v>618</v>
      </c>
      <c r="H158" s="40">
        <v>57.33</v>
      </c>
      <c r="I158" s="40" t="s">
        <v>781</v>
      </c>
      <c r="J158" s="40" t="s">
        <v>634</v>
      </c>
    </row>
    <row r="159" spans="1:10">
      <c r="A159" s="40">
        <v>157</v>
      </c>
      <c r="B159" s="40" t="s">
        <v>613</v>
      </c>
      <c r="C159" s="40" t="s">
        <v>614</v>
      </c>
      <c r="D159" s="40" t="s">
        <v>614</v>
      </c>
      <c r="E159" s="40" t="s">
        <v>685</v>
      </c>
      <c r="F159" s="40" t="s">
        <v>617</v>
      </c>
      <c r="G159" s="40" t="s">
        <v>618</v>
      </c>
      <c r="H159" s="40">
        <v>57.32</v>
      </c>
      <c r="I159" s="40" t="s">
        <v>775</v>
      </c>
      <c r="J159" s="40" t="s">
        <v>634</v>
      </c>
    </row>
    <row r="160" spans="1:10">
      <c r="A160" s="40">
        <v>158</v>
      </c>
      <c r="B160" s="40" t="s">
        <v>613</v>
      </c>
      <c r="C160" s="40" t="s">
        <v>614</v>
      </c>
      <c r="D160" s="40" t="s">
        <v>614</v>
      </c>
      <c r="E160" s="40" t="s">
        <v>686</v>
      </c>
      <c r="F160" s="40" t="s">
        <v>776</v>
      </c>
      <c r="G160" s="40" t="s">
        <v>777</v>
      </c>
      <c r="H160" s="40">
        <v>47.43</v>
      </c>
      <c r="I160" s="40" t="s">
        <v>778</v>
      </c>
      <c r="J160" s="40" t="s">
        <v>625</v>
      </c>
    </row>
    <row r="161" spans="1:10">
      <c r="A161" s="40">
        <v>159</v>
      </c>
      <c r="B161" s="40" t="s">
        <v>613</v>
      </c>
      <c r="C161" s="40" t="s">
        <v>614</v>
      </c>
      <c r="D161" s="40" t="s">
        <v>614</v>
      </c>
      <c r="E161" s="40" t="s">
        <v>687</v>
      </c>
      <c r="F161" s="40" t="s">
        <v>617</v>
      </c>
      <c r="G161" s="40" t="s">
        <v>618</v>
      </c>
      <c r="H161" s="40">
        <v>55.53</v>
      </c>
      <c r="I161" s="40" t="s">
        <v>779</v>
      </c>
      <c r="J161" s="40" t="s">
        <v>625</v>
      </c>
    </row>
    <row r="162" spans="1:10">
      <c r="A162" s="40">
        <v>160</v>
      </c>
      <c r="B162" s="40" t="s">
        <v>613</v>
      </c>
      <c r="C162" s="40" t="s">
        <v>614</v>
      </c>
      <c r="D162" s="40" t="s">
        <v>614</v>
      </c>
      <c r="E162" s="40" t="s">
        <v>688</v>
      </c>
      <c r="F162" s="40" t="s">
        <v>776</v>
      </c>
      <c r="G162" s="40" t="s">
        <v>777</v>
      </c>
      <c r="H162" s="40">
        <v>47.63</v>
      </c>
      <c r="I162" s="40" t="s">
        <v>780</v>
      </c>
      <c r="J162" s="40" t="s">
        <v>625</v>
      </c>
    </row>
    <row r="163" spans="1:10">
      <c r="A163" s="40">
        <v>161</v>
      </c>
      <c r="B163" s="40" t="s">
        <v>613</v>
      </c>
      <c r="C163" s="40" t="s">
        <v>614</v>
      </c>
      <c r="D163" s="40" t="s">
        <v>614</v>
      </c>
      <c r="E163" s="40" t="s">
        <v>689</v>
      </c>
      <c r="F163" s="40" t="s">
        <v>617</v>
      </c>
      <c r="G163" s="40" t="s">
        <v>618</v>
      </c>
      <c r="H163" s="40">
        <v>57.33</v>
      </c>
      <c r="I163" s="40" t="s">
        <v>781</v>
      </c>
      <c r="J163" s="40" t="s">
        <v>634</v>
      </c>
    </row>
    <row r="164" spans="1:10">
      <c r="A164" s="40">
        <v>162</v>
      </c>
      <c r="B164" s="40" t="s">
        <v>613</v>
      </c>
      <c r="C164" s="40" t="s">
        <v>614</v>
      </c>
      <c r="D164" s="40" t="s">
        <v>614</v>
      </c>
      <c r="E164" s="40" t="s">
        <v>691</v>
      </c>
      <c r="F164" s="40" t="s">
        <v>617</v>
      </c>
      <c r="G164" s="40" t="s">
        <v>618</v>
      </c>
      <c r="H164" s="40">
        <v>57.32</v>
      </c>
      <c r="I164" s="40" t="s">
        <v>775</v>
      </c>
      <c r="J164" s="40" t="s">
        <v>634</v>
      </c>
    </row>
    <row r="165" spans="1:10">
      <c r="A165" s="40">
        <v>163</v>
      </c>
      <c r="B165" s="40" t="s">
        <v>613</v>
      </c>
      <c r="C165" s="40" t="s">
        <v>614</v>
      </c>
      <c r="D165" s="40" t="s">
        <v>614</v>
      </c>
      <c r="E165" s="40" t="s">
        <v>692</v>
      </c>
      <c r="F165" s="40" t="s">
        <v>776</v>
      </c>
      <c r="G165" s="40" t="s">
        <v>777</v>
      </c>
      <c r="H165" s="40">
        <v>47.43</v>
      </c>
      <c r="I165" s="40" t="s">
        <v>778</v>
      </c>
      <c r="J165" s="40" t="s">
        <v>625</v>
      </c>
    </row>
    <row r="166" spans="1:10">
      <c r="A166" s="40">
        <v>164</v>
      </c>
      <c r="B166" s="40" t="s">
        <v>613</v>
      </c>
      <c r="C166" s="40" t="s">
        <v>614</v>
      </c>
      <c r="D166" s="40" t="s">
        <v>614</v>
      </c>
      <c r="E166" s="40" t="s">
        <v>693</v>
      </c>
      <c r="F166" s="40" t="s">
        <v>617</v>
      </c>
      <c r="G166" s="40" t="s">
        <v>618</v>
      </c>
      <c r="H166" s="40">
        <v>55.53</v>
      </c>
      <c r="I166" s="40" t="s">
        <v>779</v>
      </c>
      <c r="J166" s="40" t="s">
        <v>625</v>
      </c>
    </row>
    <row r="167" spans="1:10">
      <c r="A167" s="40">
        <v>165</v>
      </c>
      <c r="B167" s="40" t="s">
        <v>613</v>
      </c>
      <c r="C167" s="40" t="s">
        <v>614</v>
      </c>
      <c r="D167" s="40" t="s">
        <v>614</v>
      </c>
      <c r="E167" s="40" t="s">
        <v>694</v>
      </c>
      <c r="F167" s="40" t="s">
        <v>776</v>
      </c>
      <c r="G167" s="40" t="s">
        <v>777</v>
      </c>
      <c r="H167" s="40">
        <v>47.63</v>
      </c>
      <c r="I167" s="40" t="s">
        <v>780</v>
      </c>
      <c r="J167" s="40" t="s">
        <v>625</v>
      </c>
    </row>
    <row r="168" spans="1:10">
      <c r="A168" s="40">
        <v>166</v>
      </c>
      <c r="B168" s="40" t="s">
        <v>613</v>
      </c>
      <c r="C168" s="40" t="s">
        <v>614</v>
      </c>
      <c r="D168" s="40" t="s">
        <v>614</v>
      </c>
      <c r="E168" s="40" t="s">
        <v>695</v>
      </c>
      <c r="F168" s="40" t="s">
        <v>617</v>
      </c>
      <c r="G168" s="40" t="s">
        <v>618</v>
      </c>
      <c r="H168" s="40">
        <v>57.33</v>
      </c>
      <c r="I168" s="40" t="s">
        <v>781</v>
      </c>
      <c r="J168" s="40" t="s">
        <v>634</v>
      </c>
    </row>
    <row r="169" spans="1:10">
      <c r="A169" s="40">
        <v>167</v>
      </c>
      <c r="B169" s="40" t="s">
        <v>613</v>
      </c>
      <c r="C169" s="40" t="s">
        <v>614</v>
      </c>
      <c r="D169" s="40" t="s">
        <v>614</v>
      </c>
      <c r="E169" s="40" t="s">
        <v>697</v>
      </c>
      <c r="F169" s="40" t="s">
        <v>617</v>
      </c>
      <c r="G169" s="40" t="s">
        <v>618</v>
      </c>
      <c r="H169" s="40">
        <v>57.32</v>
      </c>
      <c r="I169" s="40" t="s">
        <v>775</v>
      </c>
      <c r="J169" s="40" t="s">
        <v>634</v>
      </c>
    </row>
    <row r="170" spans="1:10">
      <c r="A170" s="40">
        <v>168</v>
      </c>
      <c r="B170" s="40" t="s">
        <v>613</v>
      </c>
      <c r="C170" s="40" t="s">
        <v>614</v>
      </c>
      <c r="D170" s="40" t="s">
        <v>614</v>
      </c>
      <c r="E170" s="40" t="s">
        <v>698</v>
      </c>
      <c r="F170" s="40" t="s">
        <v>776</v>
      </c>
      <c r="G170" s="40" t="s">
        <v>777</v>
      </c>
      <c r="H170" s="40">
        <v>47.43</v>
      </c>
      <c r="I170" s="40" t="s">
        <v>778</v>
      </c>
      <c r="J170" s="40" t="s">
        <v>625</v>
      </c>
    </row>
    <row r="171" spans="1:10">
      <c r="A171" s="40">
        <v>169</v>
      </c>
      <c r="B171" s="40" t="s">
        <v>613</v>
      </c>
      <c r="C171" s="40" t="s">
        <v>614</v>
      </c>
      <c r="D171" s="40" t="s">
        <v>614</v>
      </c>
      <c r="E171" s="40" t="s">
        <v>699</v>
      </c>
      <c r="F171" s="40" t="s">
        <v>617</v>
      </c>
      <c r="G171" s="40" t="s">
        <v>618</v>
      </c>
      <c r="H171" s="40">
        <v>55.53</v>
      </c>
      <c r="I171" s="40" t="s">
        <v>779</v>
      </c>
      <c r="J171" s="40" t="s">
        <v>625</v>
      </c>
    </row>
    <row r="172" spans="1:10">
      <c r="A172" s="40">
        <v>170</v>
      </c>
      <c r="B172" s="40" t="s">
        <v>613</v>
      </c>
      <c r="C172" s="40" t="s">
        <v>614</v>
      </c>
      <c r="D172" s="40" t="s">
        <v>614</v>
      </c>
      <c r="E172" s="40" t="s">
        <v>700</v>
      </c>
      <c r="F172" s="40" t="s">
        <v>776</v>
      </c>
      <c r="G172" s="40" t="s">
        <v>777</v>
      </c>
      <c r="H172" s="40">
        <v>47.63</v>
      </c>
      <c r="I172" s="40" t="s">
        <v>780</v>
      </c>
      <c r="J172" s="40" t="s">
        <v>625</v>
      </c>
    </row>
    <row r="173" spans="1:10">
      <c r="A173" s="40">
        <v>171</v>
      </c>
      <c r="B173" s="40" t="s">
        <v>613</v>
      </c>
      <c r="C173" s="40" t="s">
        <v>614</v>
      </c>
      <c r="D173" s="40" t="s">
        <v>614</v>
      </c>
      <c r="E173" s="40" t="s">
        <v>701</v>
      </c>
      <c r="F173" s="40" t="s">
        <v>617</v>
      </c>
      <c r="G173" s="40" t="s">
        <v>618</v>
      </c>
      <c r="H173" s="40">
        <v>57.33</v>
      </c>
      <c r="I173" s="40" t="s">
        <v>781</v>
      </c>
      <c r="J173" s="40" t="s">
        <v>634</v>
      </c>
    </row>
    <row r="174" spans="1:10">
      <c r="A174" s="40">
        <v>172</v>
      </c>
      <c r="B174" s="40" t="s">
        <v>613</v>
      </c>
      <c r="C174" s="40" t="s">
        <v>614</v>
      </c>
      <c r="D174" s="40" t="s">
        <v>614</v>
      </c>
      <c r="E174" s="40" t="s">
        <v>703</v>
      </c>
      <c r="F174" s="40" t="s">
        <v>617</v>
      </c>
      <c r="G174" s="40" t="s">
        <v>618</v>
      </c>
      <c r="H174" s="40">
        <v>57.32</v>
      </c>
      <c r="I174" s="40" t="s">
        <v>775</v>
      </c>
      <c r="J174" s="40" t="s">
        <v>634</v>
      </c>
    </row>
    <row r="175" spans="1:10">
      <c r="A175" s="40">
        <v>173</v>
      </c>
      <c r="B175" s="40" t="s">
        <v>613</v>
      </c>
      <c r="C175" s="40" t="s">
        <v>614</v>
      </c>
      <c r="D175" s="40" t="s">
        <v>614</v>
      </c>
      <c r="E175" s="40" t="s">
        <v>704</v>
      </c>
      <c r="F175" s="40" t="s">
        <v>776</v>
      </c>
      <c r="G175" s="40" t="s">
        <v>777</v>
      </c>
      <c r="H175" s="40">
        <v>47.43</v>
      </c>
      <c r="I175" s="40" t="s">
        <v>778</v>
      </c>
      <c r="J175" s="40" t="s">
        <v>625</v>
      </c>
    </row>
    <row r="176" spans="1:10">
      <c r="A176" s="40">
        <v>174</v>
      </c>
      <c r="B176" s="40" t="s">
        <v>613</v>
      </c>
      <c r="C176" s="40" t="s">
        <v>614</v>
      </c>
      <c r="D176" s="40" t="s">
        <v>614</v>
      </c>
      <c r="E176" s="40" t="s">
        <v>705</v>
      </c>
      <c r="F176" s="40" t="s">
        <v>617</v>
      </c>
      <c r="G176" s="40" t="s">
        <v>618</v>
      </c>
      <c r="H176" s="40">
        <v>55.53</v>
      </c>
      <c r="I176" s="40" t="s">
        <v>779</v>
      </c>
      <c r="J176" s="40" t="s">
        <v>625</v>
      </c>
    </row>
    <row r="177" spans="1:10">
      <c r="A177" s="40">
        <v>175</v>
      </c>
      <c r="B177" s="40" t="s">
        <v>613</v>
      </c>
      <c r="C177" s="40" t="s">
        <v>614</v>
      </c>
      <c r="D177" s="40" t="s">
        <v>614</v>
      </c>
      <c r="E177" s="40" t="s">
        <v>706</v>
      </c>
      <c r="F177" s="40" t="s">
        <v>776</v>
      </c>
      <c r="G177" s="40" t="s">
        <v>777</v>
      </c>
      <c r="H177" s="40">
        <v>47.63</v>
      </c>
      <c r="I177" s="40" t="s">
        <v>780</v>
      </c>
      <c r="J177" s="40" t="s">
        <v>625</v>
      </c>
    </row>
    <row r="178" spans="1:10">
      <c r="A178" s="40">
        <v>176</v>
      </c>
      <c r="B178" s="40" t="s">
        <v>613</v>
      </c>
      <c r="C178" s="40" t="s">
        <v>614</v>
      </c>
      <c r="D178" s="40" t="s">
        <v>614</v>
      </c>
      <c r="E178" s="40" t="s">
        <v>707</v>
      </c>
      <c r="F178" s="40" t="s">
        <v>617</v>
      </c>
      <c r="G178" s="40" t="s">
        <v>618</v>
      </c>
      <c r="H178" s="40">
        <v>57.33</v>
      </c>
      <c r="I178" s="40" t="s">
        <v>781</v>
      </c>
      <c r="J178" s="40" t="s">
        <v>634</v>
      </c>
    </row>
    <row r="179" spans="1:10">
      <c r="A179" s="40">
        <v>177</v>
      </c>
      <c r="B179" s="40" t="s">
        <v>613</v>
      </c>
      <c r="C179" s="40" t="s">
        <v>614</v>
      </c>
      <c r="D179" s="40" t="s">
        <v>614</v>
      </c>
      <c r="E179" s="40" t="s">
        <v>709</v>
      </c>
      <c r="F179" s="40" t="s">
        <v>617</v>
      </c>
      <c r="G179" s="40" t="s">
        <v>618</v>
      </c>
      <c r="H179" s="40">
        <v>57.32</v>
      </c>
      <c r="I179" s="40" t="s">
        <v>775</v>
      </c>
      <c r="J179" s="40" t="s">
        <v>634</v>
      </c>
    </row>
    <row r="180" spans="1:10">
      <c r="A180" s="40">
        <v>178</v>
      </c>
      <c r="B180" s="40" t="s">
        <v>613</v>
      </c>
      <c r="C180" s="40" t="s">
        <v>614</v>
      </c>
      <c r="D180" s="40" t="s">
        <v>614</v>
      </c>
      <c r="E180" s="40" t="s">
        <v>710</v>
      </c>
      <c r="F180" s="40" t="s">
        <v>776</v>
      </c>
      <c r="G180" s="40" t="s">
        <v>777</v>
      </c>
      <c r="H180" s="40">
        <v>47.43</v>
      </c>
      <c r="I180" s="40" t="s">
        <v>778</v>
      </c>
      <c r="J180" s="40" t="s">
        <v>625</v>
      </c>
    </row>
    <row r="181" spans="1:10">
      <c r="A181" s="40">
        <v>179</v>
      </c>
      <c r="B181" s="40" t="s">
        <v>613</v>
      </c>
      <c r="C181" s="40" t="s">
        <v>614</v>
      </c>
      <c r="D181" s="40" t="s">
        <v>614</v>
      </c>
      <c r="E181" s="40" t="s">
        <v>711</v>
      </c>
      <c r="F181" s="40" t="s">
        <v>617</v>
      </c>
      <c r="G181" s="40" t="s">
        <v>618</v>
      </c>
      <c r="H181" s="40">
        <v>55.53</v>
      </c>
      <c r="I181" s="40" t="s">
        <v>779</v>
      </c>
      <c r="J181" s="40" t="s">
        <v>625</v>
      </c>
    </row>
    <row r="182" spans="1:10">
      <c r="A182" s="40">
        <v>180</v>
      </c>
      <c r="B182" s="40" t="s">
        <v>613</v>
      </c>
      <c r="C182" s="40" t="s">
        <v>614</v>
      </c>
      <c r="D182" s="40" t="s">
        <v>614</v>
      </c>
      <c r="E182" s="40" t="s">
        <v>712</v>
      </c>
      <c r="F182" s="40" t="s">
        <v>776</v>
      </c>
      <c r="G182" s="40" t="s">
        <v>777</v>
      </c>
      <c r="H182" s="40">
        <v>47.63</v>
      </c>
      <c r="I182" s="40" t="s">
        <v>780</v>
      </c>
      <c r="J182" s="40" t="s">
        <v>625</v>
      </c>
    </row>
    <row r="183" spans="1:10">
      <c r="A183" s="40">
        <v>181</v>
      </c>
      <c r="B183" s="40" t="s">
        <v>613</v>
      </c>
      <c r="C183" s="40" t="s">
        <v>614</v>
      </c>
      <c r="D183" s="40" t="s">
        <v>614</v>
      </c>
      <c r="E183" s="40" t="s">
        <v>713</v>
      </c>
      <c r="F183" s="40" t="s">
        <v>617</v>
      </c>
      <c r="G183" s="40" t="s">
        <v>618</v>
      </c>
      <c r="H183" s="40">
        <v>57.33</v>
      </c>
      <c r="I183" s="40" t="s">
        <v>781</v>
      </c>
      <c r="J183" s="40" t="s">
        <v>634</v>
      </c>
    </row>
    <row r="184" spans="1:10">
      <c r="A184" s="40">
        <v>182</v>
      </c>
      <c r="B184" s="40" t="s">
        <v>613</v>
      </c>
      <c r="C184" s="40" t="s">
        <v>614</v>
      </c>
      <c r="D184" s="40" t="s">
        <v>614</v>
      </c>
      <c r="E184" s="40" t="s">
        <v>715</v>
      </c>
      <c r="F184" s="40" t="s">
        <v>617</v>
      </c>
      <c r="G184" s="40" t="s">
        <v>618</v>
      </c>
      <c r="H184" s="40">
        <v>57.32</v>
      </c>
      <c r="I184" s="40" t="s">
        <v>775</v>
      </c>
      <c r="J184" s="40" t="s">
        <v>634</v>
      </c>
    </row>
    <row r="185" spans="1:10">
      <c r="A185" s="40">
        <v>183</v>
      </c>
      <c r="B185" s="40" t="s">
        <v>613</v>
      </c>
      <c r="C185" s="40" t="s">
        <v>614</v>
      </c>
      <c r="D185" s="40" t="s">
        <v>614</v>
      </c>
      <c r="E185" s="40" t="s">
        <v>716</v>
      </c>
      <c r="F185" s="40" t="s">
        <v>776</v>
      </c>
      <c r="G185" s="40" t="s">
        <v>777</v>
      </c>
      <c r="H185" s="40">
        <v>47.43</v>
      </c>
      <c r="I185" s="40" t="s">
        <v>778</v>
      </c>
      <c r="J185" s="40" t="s">
        <v>625</v>
      </c>
    </row>
    <row r="186" spans="1:10">
      <c r="A186" s="40">
        <v>184</v>
      </c>
      <c r="B186" s="40" t="s">
        <v>613</v>
      </c>
      <c r="C186" s="40" t="s">
        <v>614</v>
      </c>
      <c r="D186" s="40" t="s">
        <v>614</v>
      </c>
      <c r="E186" s="40" t="s">
        <v>717</v>
      </c>
      <c r="F186" s="40" t="s">
        <v>617</v>
      </c>
      <c r="G186" s="40" t="s">
        <v>618</v>
      </c>
      <c r="H186" s="40">
        <v>55.53</v>
      </c>
      <c r="I186" s="40" t="s">
        <v>779</v>
      </c>
      <c r="J186" s="40" t="s">
        <v>625</v>
      </c>
    </row>
    <row r="187" spans="1:10">
      <c r="A187" s="40">
        <v>185</v>
      </c>
      <c r="B187" s="40" t="s">
        <v>613</v>
      </c>
      <c r="C187" s="40" t="s">
        <v>614</v>
      </c>
      <c r="D187" s="40" t="s">
        <v>614</v>
      </c>
      <c r="E187" s="40" t="s">
        <v>718</v>
      </c>
      <c r="F187" s="40" t="s">
        <v>776</v>
      </c>
      <c r="G187" s="40" t="s">
        <v>777</v>
      </c>
      <c r="H187" s="40">
        <v>47.63</v>
      </c>
      <c r="I187" s="40" t="s">
        <v>780</v>
      </c>
      <c r="J187" s="40" t="s">
        <v>625</v>
      </c>
    </row>
    <row r="188" spans="1:10">
      <c r="A188" s="40">
        <v>186</v>
      </c>
      <c r="B188" s="40" t="s">
        <v>613</v>
      </c>
      <c r="C188" s="40" t="s">
        <v>614</v>
      </c>
      <c r="D188" s="40" t="s">
        <v>614</v>
      </c>
      <c r="E188" s="40" t="s">
        <v>719</v>
      </c>
      <c r="F188" s="40" t="s">
        <v>617</v>
      </c>
      <c r="G188" s="40" t="s">
        <v>618</v>
      </c>
      <c r="H188" s="40">
        <v>57.33</v>
      </c>
      <c r="I188" s="40" t="s">
        <v>781</v>
      </c>
      <c r="J188" s="40" t="s">
        <v>634</v>
      </c>
    </row>
    <row r="189" spans="1:10">
      <c r="A189" s="40">
        <v>187</v>
      </c>
      <c r="B189" s="40" t="s">
        <v>613</v>
      </c>
      <c r="C189" s="40" t="s">
        <v>614</v>
      </c>
      <c r="D189" s="40" t="s">
        <v>614</v>
      </c>
      <c r="E189" s="40" t="s">
        <v>721</v>
      </c>
      <c r="F189" s="40" t="s">
        <v>617</v>
      </c>
      <c r="G189" s="40" t="s">
        <v>618</v>
      </c>
      <c r="H189" s="40">
        <v>57.32</v>
      </c>
      <c r="I189" s="40" t="s">
        <v>775</v>
      </c>
      <c r="J189" s="40" t="s">
        <v>634</v>
      </c>
    </row>
    <row r="190" spans="1:10">
      <c r="A190" s="40">
        <v>188</v>
      </c>
      <c r="B190" s="40" t="s">
        <v>613</v>
      </c>
      <c r="C190" s="40" t="s">
        <v>614</v>
      </c>
      <c r="D190" s="40" t="s">
        <v>614</v>
      </c>
      <c r="E190" s="40" t="s">
        <v>722</v>
      </c>
      <c r="F190" s="40" t="s">
        <v>776</v>
      </c>
      <c r="G190" s="40" t="s">
        <v>777</v>
      </c>
      <c r="H190" s="40">
        <v>47.43</v>
      </c>
      <c r="I190" s="40" t="s">
        <v>778</v>
      </c>
      <c r="J190" s="40" t="s">
        <v>625</v>
      </c>
    </row>
    <row r="191" spans="1:10">
      <c r="A191" s="40">
        <v>189</v>
      </c>
      <c r="B191" s="40" t="s">
        <v>613</v>
      </c>
      <c r="C191" s="40" t="s">
        <v>614</v>
      </c>
      <c r="D191" s="40" t="s">
        <v>614</v>
      </c>
      <c r="E191" s="40" t="s">
        <v>723</v>
      </c>
      <c r="F191" s="40" t="s">
        <v>617</v>
      </c>
      <c r="G191" s="40" t="s">
        <v>618</v>
      </c>
      <c r="H191" s="40">
        <v>55.53</v>
      </c>
      <c r="I191" s="40" t="s">
        <v>779</v>
      </c>
      <c r="J191" s="40" t="s">
        <v>625</v>
      </c>
    </row>
    <row r="192" spans="1:10">
      <c r="A192" s="40">
        <v>190</v>
      </c>
      <c r="B192" s="40" t="s">
        <v>613</v>
      </c>
      <c r="C192" s="40" t="s">
        <v>614</v>
      </c>
      <c r="D192" s="40" t="s">
        <v>614</v>
      </c>
      <c r="E192" s="40" t="s">
        <v>724</v>
      </c>
      <c r="F192" s="40" t="s">
        <v>776</v>
      </c>
      <c r="G192" s="40" t="s">
        <v>777</v>
      </c>
      <c r="H192" s="40">
        <v>47.63</v>
      </c>
      <c r="I192" s="40" t="s">
        <v>780</v>
      </c>
      <c r="J192" s="40" t="s">
        <v>625</v>
      </c>
    </row>
    <row r="193" spans="1:10">
      <c r="A193" s="40">
        <v>191</v>
      </c>
      <c r="B193" s="40" t="s">
        <v>613</v>
      </c>
      <c r="C193" s="40" t="s">
        <v>614</v>
      </c>
      <c r="D193" s="40" t="s">
        <v>614</v>
      </c>
      <c r="E193" s="40" t="s">
        <v>725</v>
      </c>
      <c r="F193" s="40" t="s">
        <v>617</v>
      </c>
      <c r="G193" s="40" t="s">
        <v>618</v>
      </c>
      <c r="H193" s="40">
        <v>57.33</v>
      </c>
      <c r="I193" s="40" t="s">
        <v>781</v>
      </c>
      <c r="J193" s="40" t="s">
        <v>634</v>
      </c>
    </row>
    <row r="194" spans="1:10">
      <c r="A194" s="40">
        <v>192</v>
      </c>
      <c r="B194" s="40" t="s">
        <v>613</v>
      </c>
      <c r="C194" s="40" t="s">
        <v>614</v>
      </c>
      <c r="D194" s="40" t="s">
        <v>614</v>
      </c>
      <c r="E194" s="40" t="s">
        <v>727</v>
      </c>
      <c r="F194" s="40" t="s">
        <v>617</v>
      </c>
      <c r="G194" s="40" t="s">
        <v>618</v>
      </c>
      <c r="H194" s="40">
        <v>57.32</v>
      </c>
      <c r="I194" s="40" t="s">
        <v>775</v>
      </c>
      <c r="J194" s="40" t="s">
        <v>634</v>
      </c>
    </row>
    <row r="195" spans="1:10">
      <c r="A195" s="40">
        <v>193</v>
      </c>
      <c r="B195" s="40" t="s">
        <v>613</v>
      </c>
      <c r="C195" s="40" t="s">
        <v>614</v>
      </c>
      <c r="D195" s="40" t="s">
        <v>614</v>
      </c>
      <c r="E195" s="40" t="s">
        <v>728</v>
      </c>
      <c r="F195" s="40" t="s">
        <v>776</v>
      </c>
      <c r="G195" s="40" t="s">
        <v>777</v>
      </c>
      <c r="H195" s="40">
        <v>47.43</v>
      </c>
      <c r="I195" s="40" t="s">
        <v>778</v>
      </c>
      <c r="J195" s="40" t="s">
        <v>625</v>
      </c>
    </row>
    <row r="196" spans="1:10">
      <c r="A196" s="40">
        <v>194</v>
      </c>
      <c r="B196" s="40" t="s">
        <v>613</v>
      </c>
      <c r="C196" s="40" t="s">
        <v>614</v>
      </c>
      <c r="D196" s="40" t="s">
        <v>614</v>
      </c>
      <c r="E196" s="40" t="s">
        <v>729</v>
      </c>
      <c r="F196" s="40" t="s">
        <v>617</v>
      </c>
      <c r="G196" s="40" t="s">
        <v>618</v>
      </c>
      <c r="H196" s="40">
        <v>55.53</v>
      </c>
      <c r="I196" s="40" t="s">
        <v>779</v>
      </c>
      <c r="J196" s="40" t="s">
        <v>625</v>
      </c>
    </row>
    <row r="197" spans="1:10">
      <c r="A197" s="40">
        <v>195</v>
      </c>
      <c r="B197" s="40" t="s">
        <v>613</v>
      </c>
      <c r="C197" s="40" t="s">
        <v>614</v>
      </c>
      <c r="D197" s="40" t="s">
        <v>614</v>
      </c>
      <c r="E197" s="40" t="s">
        <v>730</v>
      </c>
      <c r="F197" s="40" t="s">
        <v>776</v>
      </c>
      <c r="G197" s="40" t="s">
        <v>777</v>
      </c>
      <c r="H197" s="40">
        <v>47.63</v>
      </c>
      <c r="I197" s="40" t="s">
        <v>780</v>
      </c>
      <c r="J197" s="40" t="s">
        <v>625</v>
      </c>
    </row>
    <row r="198" spans="1:10">
      <c r="A198" s="40">
        <v>196</v>
      </c>
      <c r="B198" s="40" t="s">
        <v>613</v>
      </c>
      <c r="C198" s="40" t="s">
        <v>614</v>
      </c>
      <c r="D198" s="40" t="s">
        <v>614</v>
      </c>
      <c r="E198" s="40" t="s">
        <v>731</v>
      </c>
      <c r="F198" s="40" t="s">
        <v>617</v>
      </c>
      <c r="G198" s="40" t="s">
        <v>618</v>
      </c>
      <c r="H198" s="40">
        <v>57.33</v>
      </c>
      <c r="I198" s="40" t="s">
        <v>781</v>
      </c>
      <c r="J198" s="40" t="s">
        <v>634</v>
      </c>
    </row>
    <row r="199" spans="1:10">
      <c r="A199" s="40">
        <v>197</v>
      </c>
      <c r="B199" s="40" t="s">
        <v>613</v>
      </c>
      <c r="C199" s="40" t="s">
        <v>614</v>
      </c>
      <c r="D199" s="40" t="s">
        <v>614</v>
      </c>
      <c r="E199" s="40" t="s">
        <v>733</v>
      </c>
      <c r="F199" s="40" t="s">
        <v>617</v>
      </c>
      <c r="G199" s="40" t="s">
        <v>618</v>
      </c>
      <c r="H199" s="40">
        <v>57.32</v>
      </c>
      <c r="I199" s="40" t="s">
        <v>775</v>
      </c>
      <c r="J199" s="40" t="s">
        <v>634</v>
      </c>
    </row>
    <row r="200" spans="1:10">
      <c r="A200" s="40">
        <v>198</v>
      </c>
      <c r="B200" s="40" t="s">
        <v>613</v>
      </c>
      <c r="C200" s="40" t="s">
        <v>614</v>
      </c>
      <c r="D200" s="40" t="s">
        <v>614</v>
      </c>
      <c r="E200" s="40" t="s">
        <v>734</v>
      </c>
      <c r="F200" s="40" t="s">
        <v>776</v>
      </c>
      <c r="G200" s="40" t="s">
        <v>777</v>
      </c>
      <c r="H200" s="40">
        <v>47.43</v>
      </c>
      <c r="I200" s="40" t="s">
        <v>778</v>
      </c>
      <c r="J200" s="40" t="s">
        <v>625</v>
      </c>
    </row>
    <row r="201" spans="1:10">
      <c r="A201" s="40">
        <v>199</v>
      </c>
      <c r="B201" s="40" t="s">
        <v>613</v>
      </c>
      <c r="C201" s="40" t="s">
        <v>614</v>
      </c>
      <c r="D201" s="40" t="s">
        <v>614</v>
      </c>
      <c r="E201" s="40" t="s">
        <v>735</v>
      </c>
      <c r="F201" s="40" t="s">
        <v>617</v>
      </c>
      <c r="G201" s="40" t="s">
        <v>618</v>
      </c>
      <c r="H201" s="40">
        <v>55.53</v>
      </c>
      <c r="I201" s="40" t="s">
        <v>779</v>
      </c>
      <c r="J201" s="40" t="s">
        <v>625</v>
      </c>
    </row>
    <row r="202" spans="1:10">
      <c r="A202" s="40">
        <v>200</v>
      </c>
      <c r="B202" s="40" t="s">
        <v>613</v>
      </c>
      <c r="C202" s="40" t="s">
        <v>614</v>
      </c>
      <c r="D202" s="40" t="s">
        <v>614</v>
      </c>
      <c r="E202" s="40" t="s">
        <v>736</v>
      </c>
      <c r="F202" s="40" t="s">
        <v>776</v>
      </c>
      <c r="G202" s="40" t="s">
        <v>777</v>
      </c>
      <c r="H202" s="40">
        <v>47.63</v>
      </c>
      <c r="I202" s="40" t="s">
        <v>780</v>
      </c>
      <c r="J202" s="40" t="s">
        <v>625</v>
      </c>
    </row>
    <row r="203" spans="1:10">
      <c r="A203" s="40">
        <v>201</v>
      </c>
      <c r="B203" s="40" t="s">
        <v>613</v>
      </c>
      <c r="C203" s="40" t="s">
        <v>614</v>
      </c>
      <c r="D203" s="40" t="s">
        <v>614</v>
      </c>
      <c r="E203" s="40" t="s">
        <v>737</v>
      </c>
      <c r="F203" s="40" t="s">
        <v>617</v>
      </c>
      <c r="G203" s="40" t="s">
        <v>618</v>
      </c>
      <c r="H203" s="40">
        <v>57.33</v>
      </c>
      <c r="I203" s="40" t="s">
        <v>781</v>
      </c>
      <c r="J203" s="40" t="s">
        <v>634</v>
      </c>
    </row>
    <row r="204" spans="1:10">
      <c r="A204" s="40">
        <v>202</v>
      </c>
      <c r="B204" s="40" t="s">
        <v>613</v>
      </c>
      <c r="C204" s="40" t="s">
        <v>614</v>
      </c>
      <c r="D204" s="40" t="s">
        <v>614</v>
      </c>
      <c r="E204" s="40" t="s">
        <v>739</v>
      </c>
      <c r="F204" s="40" t="s">
        <v>617</v>
      </c>
      <c r="G204" s="40" t="s">
        <v>618</v>
      </c>
      <c r="H204" s="40">
        <v>57.32</v>
      </c>
      <c r="I204" s="40" t="s">
        <v>775</v>
      </c>
      <c r="J204" s="40" t="s">
        <v>634</v>
      </c>
    </row>
    <row r="205" spans="1:10">
      <c r="A205" s="40">
        <v>203</v>
      </c>
      <c r="B205" s="40" t="s">
        <v>613</v>
      </c>
      <c r="C205" s="40" t="s">
        <v>614</v>
      </c>
      <c r="D205" s="40" t="s">
        <v>614</v>
      </c>
      <c r="E205" s="40" t="s">
        <v>740</v>
      </c>
      <c r="F205" s="40" t="s">
        <v>776</v>
      </c>
      <c r="G205" s="40" t="s">
        <v>777</v>
      </c>
      <c r="H205" s="40">
        <v>47.43</v>
      </c>
      <c r="I205" s="40" t="s">
        <v>778</v>
      </c>
      <c r="J205" s="40" t="s">
        <v>625</v>
      </c>
    </row>
    <row r="206" spans="1:10">
      <c r="A206" s="40">
        <v>204</v>
      </c>
      <c r="B206" s="40" t="s">
        <v>613</v>
      </c>
      <c r="C206" s="40" t="s">
        <v>614</v>
      </c>
      <c r="D206" s="40" t="s">
        <v>614</v>
      </c>
      <c r="E206" s="40" t="s">
        <v>741</v>
      </c>
      <c r="F206" s="40" t="s">
        <v>617</v>
      </c>
      <c r="G206" s="40" t="s">
        <v>618</v>
      </c>
      <c r="H206" s="40">
        <v>55.53</v>
      </c>
      <c r="I206" s="40" t="s">
        <v>779</v>
      </c>
      <c r="J206" s="40" t="s">
        <v>625</v>
      </c>
    </row>
    <row r="207" spans="1:10">
      <c r="A207" s="40">
        <v>205</v>
      </c>
      <c r="B207" s="40" t="s">
        <v>613</v>
      </c>
      <c r="C207" s="40" t="s">
        <v>614</v>
      </c>
      <c r="D207" s="40" t="s">
        <v>614</v>
      </c>
      <c r="E207" s="40" t="s">
        <v>742</v>
      </c>
      <c r="F207" s="40" t="s">
        <v>776</v>
      </c>
      <c r="G207" s="40" t="s">
        <v>777</v>
      </c>
      <c r="H207" s="40">
        <v>47.63</v>
      </c>
      <c r="I207" s="40" t="s">
        <v>780</v>
      </c>
      <c r="J207" s="40" t="s">
        <v>625</v>
      </c>
    </row>
    <row r="208" spans="1:10">
      <c r="A208" s="40">
        <v>206</v>
      </c>
      <c r="B208" s="40" t="s">
        <v>613</v>
      </c>
      <c r="C208" s="40" t="s">
        <v>614</v>
      </c>
      <c r="D208" s="40" t="s">
        <v>614</v>
      </c>
      <c r="E208" s="40" t="s">
        <v>743</v>
      </c>
      <c r="F208" s="40" t="s">
        <v>617</v>
      </c>
      <c r="G208" s="40" t="s">
        <v>618</v>
      </c>
      <c r="H208" s="40">
        <v>57.33</v>
      </c>
      <c r="I208" s="40" t="s">
        <v>781</v>
      </c>
      <c r="J208" s="40" t="s">
        <v>634</v>
      </c>
    </row>
    <row r="209" spans="1:10">
      <c r="A209" s="40">
        <v>207</v>
      </c>
      <c r="B209" s="40" t="s">
        <v>613</v>
      </c>
      <c r="C209" s="40" t="s">
        <v>614</v>
      </c>
      <c r="D209" s="40" t="s">
        <v>614</v>
      </c>
      <c r="E209" s="40" t="s">
        <v>745</v>
      </c>
      <c r="F209" s="40" t="s">
        <v>617</v>
      </c>
      <c r="G209" s="40" t="s">
        <v>618</v>
      </c>
      <c r="H209" s="40">
        <v>57.32</v>
      </c>
      <c r="I209" s="40" t="s">
        <v>775</v>
      </c>
      <c r="J209" s="40" t="s">
        <v>634</v>
      </c>
    </row>
    <row r="210" spans="1:10">
      <c r="A210" s="40">
        <v>208</v>
      </c>
      <c r="B210" s="40" t="s">
        <v>613</v>
      </c>
      <c r="C210" s="40" t="s">
        <v>614</v>
      </c>
      <c r="D210" s="40" t="s">
        <v>614</v>
      </c>
      <c r="E210" s="40" t="s">
        <v>746</v>
      </c>
      <c r="F210" s="40" t="s">
        <v>776</v>
      </c>
      <c r="G210" s="40" t="s">
        <v>777</v>
      </c>
      <c r="H210" s="40">
        <v>47.43</v>
      </c>
      <c r="I210" s="40" t="s">
        <v>778</v>
      </c>
      <c r="J210" s="40" t="s">
        <v>625</v>
      </c>
    </row>
    <row r="211" spans="1:10">
      <c r="A211" s="40">
        <v>209</v>
      </c>
      <c r="B211" s="40" t="s">
        <v>613</v>
      </c>
      <c r="C211" s="40" t="s">
        <v>614</v>
      </c>
      <c r="D211" s="40" t="s">
        <v>614</v>
      </c>
      <c r="E211" s="40" t="s">
        <v>747</v>
      </c>
      <c r="F211" s="40" t="s">
        <v>617</v>
      </c>
      <c r="G211" s="40" t="s">
        <v>618</v>
      </c>
      <c r="H211" s="40">
        <v>55.53</v>
      </c>
      <c r="I211" s="40" t="s">
        <v>779</v>
      </c>
      <c r="J211" s="40" t="s">
        <v>625</v>
      </c>
    </row>
    <row r="212" spans="1:10">
      <c r="A212" s="40">
        <v>210</v>
      </c>
      <c r="B212" s="40" t="s">
        <v>613</v>
      </c>
      <c r="C212" s="40" t="s">
        <v>614</v>
      </c>
      <c r="D212" s="40" t="s">
        <v>614</v>
      </c>
      <c r="E212" s="40" t="s">
        <v>748</v>
      </c>
      <c r="F212" s="40" t="s">
        <v>776</v>
      </c>
      <c r="G212" s="40" t="s">
        <v>777</v>
      </c>
      <c r="H212" s="40">
        <v>47.63</v>
      </c>
      <c r="I212" s="40" t="s">
        <v>780</v>
      </c>
      <c r="J212" s="40" t="s">
        <v>625</v>
      </c>
    </row>
    <row r="213" spans="1:10">
      <c r="A213" s="40">
        <v>211</v>
      </c>
      <c r="B213" s="40" t="s">
        <v>613</v>
      </c>
      <c r="C213" s="40" t="s">
        <v>614</v>
      </c>
      <c r="D213" s="40" t="s">
        <v>614</v>
      </c>
      <c r="E213" s="40" t="s">
        <v>749</v>
      </c>
      <c r="F213" s="40" t="s">
        <v>617</v>
      </c>
      <c r="G213" s="40" t="s">
        <v>618</v>
      </c>
      <c r="H213" s="40">
        <v>57.33</v>
      </c>
      <c r="I213" s="40" t="s">
        <v>781</v>
      </c>
      <c r="J213" s="40" t="s">
        <v>634</v>
      </c>
    </row>
    <row r="214" spans="1:10">
      <c r="A214" s="40">
        <v>212</v>
      </c>
      <c r="B214" s="40" t="s">
        <v>613</v>
      </c>
      <c r="C214" s="40" t="s">
        <v>614</v>
      </c>
      <c r="D214" s="40" t="s">
        <v>614</v>
      </c>
      <c r="E214" s="40" t="s">
        <v>751</v>
      </c>
      <c r="F214" s="40" t="s">
        <v>617</v>
      </c>
      <c r="G214" s="40" t="s">
        <v>618</v>
      </c>
      <c r="H214" s="40">
        <v>57.32</v>
      </c>
      <c r="I214" s="40" t="s">
        <v>775</v>
      </c>
      <c r="J214" s="40" t="s">
        <v>634</v>
      </c>
    </row>
    <row r="215" spans="1:10">
      <c r="A215" s="40">
        <v>213</v>
      </c>
      <c r="B215" s="40" t="s">
        <v>613</v>
      </c>
      <c r="C215" s="40" t="s">
        <v>614</v>
      </c>
      <c r="D215" s="40" t="s">
        <v>614</v>
      </c>
      <c r="E215" s="40" t="s">
        <v>752</v>
      </c>
      <c r="F215" s="40" t="s">
        <v>776</v>
      </c>
      <c r="G215" s="40" t="s">
        <v>777</v>
      </c>
      <c r="H215" s="40">
        <v>47.43</v>
      </c>
      <c r="I215" s="40" t="s">
        <v>778</v>
      </c>
      <c r="J215" s="40" t="s">
        <v>625</v>
      </c>
    </row>
    <row r="216" spans="1:10">
      <c r="A216" s="40">
        <v>214</v>
      </c>
      <c r="B216" s="40" t="s">
        <v>613</v>
      </c>
      <c r="C216" s="40" t="s">
        <v>614</v>
      </c>
      <c r="D216" s="40" t="s">
        <v>614</v>
      </c>
      <c r="E216" s="40" t="s">
        <v>753</v>
      </c>
      <c r="F216" s="40" t="s">
        <v>617</v>
      </c>
      <c r="G216" s="40" t="s">
        <v>618</v>
      </c>
      <c r="H216" s="40">
        <v>55.53</v>
      </c>
      <c r="I216" s="40" t="s">
        <v>779</v>
      </c>
      <c r="J216" s="40" t="s">
        <v>625</v>
      </c>
    </row>
    <row r="217" spans="1:10">
      <c r="A217" s="40">
        <v>215</v>
      </c>
      <c r="B217" s="40" t="s">
        <v>613</v>
      </c>
      <c r="C217" s="40" t="s">
        <v>614</v>
      </c>
      <c r="D217" s="40" t="s">
        <v>614</v>
      </c>
      <c r="E217" s="40" t="s">
        <v>754</v>
      </c>
      <c r="F217" s="40" t="s">
        <v>776</v>
      </c>
      <c r="G217" s="40" t="s">
        <v>777</v>
      </c>
      <c r="H217" s="40">
        <v>47.63</v>
      </c>
      <c r="I217" s="40" t="s">
        <v>780</v>
      </c>
      <c r="J217" s="40" t="s">
        <v>625</v>
      </c>
    </row>
    <row r="218" spans="1:10">
      <c r="A218" s="40">
        <v>216</v>
      </c>
      <c r="B218" s="40" t="s">
        <v>613</v>
      </c>
      <c r="C218" s="40" t="s">
        <v>614</v>
      </c>
      <c r="D218" s="40" t="s">
        <v>614</v>
      </c>
      <c r="E218" s="40" t="s">
        <v>755</v>
      </c>
      <c r="F218" s="40" t="s">
        <v>617</v>
      </c>
      <c r="G218" s="40" t="s">
        <v>618</v>
      </c>
      <c r="H218" s="40">
        <v>57.33</v>
      </c>
      <c r="I218" s="40" t="s">
        <v>781</v>
      </c>
      <c r="J218" s="40" t="s">
        <v>634</v>
      </c>
    </row>
    <row r="219" spans="1:10">
      <c r="A219" s="40">
        <v>217</v>
      </c>
      <c r="B219" s="40" t="s">
        <v>613</v>
      </c>
      <c r="C219" s="40" t="s">
        <v>614</v>
      </c>
      <c r="D219" s="40" t="s">
        <v>614</v>
      </c>
      <c r="E219" s="40" t="s">
        <v>757</v>
      </c>
      <c r="F219" s="40" t="s">
        <v>617</v>
      </c>
      <c r="G219" s="40" t="s">
        <v>618</v>
      </c>
      <c r="H219" s="40">
        <v>57.32</v>
      </c>
      <c r="I219" s="40" t="s">
        <v>775</v>
      </c>
      <c r="J219" s="40" t="s">
        <v>634</v>
      </c>
    </row>
    <row r="220" spans="1:10">
      <c r="A220" s="40">
        <v>218</v>
      </c>
      <c r="B220" s="40" t="s">
        <v>613</v>
      </c>
      <c r="C220" s="40" t="s">
        <v>614</v>
      </c>
      <c r="D220" s="40" t="s">
        <v>614</v>
      </c>
      <c r="E220" s="40" t="s">
        <v>758</v>
      </c>
      <c r="F220" s="40" t="s">
        <v>776</v>
      </c>
      <c r="G220" s="40" t="s">
        <v>777</v>
      </c>
      <c r="H220" s="40">
        <v>47.43</v>
      </c>
      <c r="I220" s="40" t="s">
        <v>778</v>
      </c>
      <c r="J220" s="40" t="s">
        <v>625</v>
      </c>
    </row>
    <row r="221" spans="1:10">
      <c r="A221" s="40">
        <v>219</v>
      </c>
      <c r="B221" s="40" t="s">
        <v>613</v>
      </c>
      <c r="C221" s="40" t="s">
        <v>614</v>
      </c>
      <c r="D221" s="40" t="s">
        <v>614</v>
      </c>
      <c r="E221" s="40" t="s">
        <v>759</v>
      </c>
      <c r="F221" s="40" t="s">
        <v>617</v>
      </c>
      <c r="G221" s="40" t="s">
        <v>618</v>
      </c>
      <c r="H221" s="40">
        <v>55.53</v>
      </c>
      <c r="I221" s="40" t="s">
        <v>779</v>
      </c>
      <c r="J221" s="40" t="s">
        <v>625</v>
      </c>
    </row>
    <row r="222" spans="1:10">
      <c r="A222" s="40">
        <v>220</v>
      </c>
      <c r="B222" s="40" t="s">
        <v>613</v>
      </c>
      <c r="C222" s="40" t="s">
        <v>614</v>
      </c>
      <c r="D222" s="40" t="s">
        <v>614</v>
      </c>
      <c r="E222" s="40" t="s">
        <v>760</v>
      </c>
      <c r="F222" s="40" t="s">
        <v>776</v>
      </c>
      <c r="G222" s="40" t="s">
        <v>777</v>
      </c>
      <c r="H222" s="40">
        <v>47.63</v>
      </c>
      <c r="I222" s="40" t="s">
        <v>780</v>
      </c>
      <c r="J222" s="40" t="s">
        <v>625</v>
      </c>
    </row>
    <row r="223" spans="1:10">
      <c r="A223" s="40">
        <v>221</v>
      </c>
      <c r="B223" s="40" t="s">
        <v>613</v>
      </c>
      <c r="C223" s="40" t="s">
        <v>614</v>
      </c>
      <c r="D223" s="40" t="s">
        <v>614</v>
      </c>
      <c r="E223" s="40" t="s">
        <v>761</v>
      </c>
      <c r="F223" s="40" t="s">
        <v>617</v>
      </c>
      <c r="G223" s="40" t="s">
        <v>618</v>
      </c>
      <c r="H223" s="40">
        <v>57.33</v>
      </c>
      <c r="I223" s="40" t="s">
        <v>781</v>
      </c>
      <c r="J223" s="40" t="s">
        <v>634</v>
      </c>
    </row>
    <row r="224" spans="1:10">
      <c r="A224" s="40">
        <v>222</v>
      </c>
      <c r="B224" s="40" t="s">
        <v>613</v>
      </c>
      <c r="C224" s="40" t="s">
        <v>614</v>
      </c>
      <c r="D224" s="40" t="s">
        <v>614</v>
      </c>
      <c r="E224" s="40" t="s">
        <v>763</v>
      </c>
      <c r="F224" s="40" t="s">
        <v>617</v>
      </c>
      <c r="G224" s="40" t="s">
        <v>618</v>
      </c>
      <c r="H224" s="40">
        <v>57.32</v>
      </c>
      <c r="I224" s="40" t="s">
        <v>775</v>
      </c>
      <c r="J224" s="40" t="s">
        <v>634</v>
      </c>
    </row>
    <row r="225" spans="1:10">
      <c r="A225" s="40">
        <v>223</v>
      </c>
      <c r="B225" s="40" t="s">
        <v>613</v>
      </c>
      <c r="C225" s="40" t="s">
        <v>614</v>
      </c>
      <c r="D225" s="40" t="s">
        <v>614</v>
      </c>
      <c r="E225" s="40" t="s">
        <v>764</v>
      </c>
      <c r="F225" s="40" t="s">
        <v>776</v>
      </c>
      <c r="G225" s="40" t="s">
        <v>777</v>
      </c>
      <c r="H225" s="40">
        <v>47.43</v>
      </c>
      <c r="I225" s="40" t="s">
        <v>778</v>
      </c>
      <c r="J225" s="40" t="s">
        <v>625</v>
      </c>
    </row>
    <row r="226" spans="1:10">
      <c r="A226" s="40">
        <v>224</v>
      </c>
      <c r="B226" s="40" t="s">
        <v>613</v>
      </c>
      <c r="C226" s="40" t="s">
        <v>614</v>
      </c>
      <c r="D226" s="40" t="s">
        <v>614</v>
      </c>
      <c r="E226" s="40" t="s">
        <v>765</v>
      </c>
      <c r="F226" s="40" t="s">
        <v>617</v>
      </c>
      <c r="G226" s="40" t="s">
        <v>618</v>
      </c>
      <c r="H226" s="40">
        <v>55.53</v>
      </c>
      <c r="I226" s="40" t="s">
        <v>779</v>
      </c>
      <c r="J226" s="40" t="s">
        <v>625</v>
      </c>
    </row>
    <row r="227" spans="1:10">
      <c r="A227" s="40">
        <v>225</v>
      </c>
      <c r="B227" s="40" t="s">
        <v>613</v>
      </c>
      <c r="C227" s="40" t="s">
        <v>614</v>
      </c>
      <c r="D227" s="40" t="s">
        <v>614</v>
      </c>
      <c r="E227" s="40" t="s">
        <v>766</v>
      </c>
      <c r="F227" s="40" t="s">
        <v>776</v>
      </c>
      <c r="G227" s="40" t="s">
        <v>777</v>
      </c>
      <c r="H227" s="40">
        <v>47.63</v>
      </c>
      <c r="I227" s="40" t="s">
        <v>780</v>
      </c>
      <c r="J227" s="40" t="s">
        <v>625</v>
      </c>
    </row>
    <row r="228" spans="1:10">
      <c r="A228" s="40">
        <v>226</v>
      </c>
      <c r="B228" s="40" t="s">
        <v>613</v>
      </c>
      <c r="C228" s="40" t="s">
        <v>614</v>
      </c>
      <c r="D228" s="40" t="s">
        <v>614</v>
      </c>
      <c r="E228" s="40" t="s">
        <v>767</v>
      </c>
      <c r="F228" s="40" t="s">
        <v>617</v>
      </c>
      <c r="G228" s="40" t="s">
        <v>618</v>
      </c>
      <c r="H228" s="40">
        <v>57.33</v>
      </c>
      <c r="I228" s="40" t="s">
        <v>781</v>
      </c>
      <c r="J228" s="40" t="s">
        <v>634</v>
      </c>
    </row>
    <row r="229" spans="1:10">
      <c r="A229" s="40">
        <v>227</v>
      </c>
      <c r="B229" s="40" t="s">
        <v>613</v>
      </c>
      <c r="C229" s="40" t="s">
        <v>614</v>
      </c>
      <c r="D229" s="40" t="s">
        <v>614</v>
      </c>
      <c r="E229" s="40" t="s">
        <v>769</v>
      </c>
      <c r="F229" s="40" t="s">
        <v>617</v>
      </c>
      <c r="G229" s="40" t="s">
        <v>618</v>
      </c>
      <c r="H229" s="40">
        <v>57.32</v>
      </c>
      <c r="I229" s="40" t="s">
        <v>775</v>
      </c>
      <c r="J229" s="40" t="s">
        <v>634</v>
      </c>
    </row>
    <row r="230" spans="1:10">
      <c r="A230" s="40">
        <v>228</v>
      </c>
      <c r="B230" s="40" t="s">
        <v>613</v>
      </c>
      <c r="C230" s="40" t="s">
        <v>614</v>
      </c>
      <c r="D230" s="40" t="s">
        <v>614</v>
      </c>
      <c r="E230" s="40" t="s">
        <v>770</v>
      </c>
      <c r="F230" s="40" t="s">
        <v>776</v>
      </c>
      <c r="G230" s="40" t="s">
        <v>777</v>
      </c>
      <c r="H230" s="40">
        <v>47.43</v>
      </c>
      <c r="I230" s="40" t="s">
        <v>778</v>
      </c>
      <c r="J230" s="40" t="s">
        <v>625</v>
      </c>
    </row>
    <row r="231" spans="1:10">
      <c r="A231" s="40">
        <v>229</v>
      </c>
      <c r="B231" s="40" t="s">
        <v>613</v>
      </c>
      <c r="C231" s="40" t="s">
        <v>614</v>
      </c>
      <c r="D231" s="40" t="s">
        <v>614</v>
      </c>
      <c r="E231" s="40" t="s">
        <v>771</v>
      </c>
      <c r="F231" s="40" t="s">
        <v>617</v>
      </c>
      <c r="G231" s="40" t="s">
        <v>618</v>
      </c>
      <c r="H231" s="40">
        <v>55.53</v>
      </c>
      <c r="I231" s="40" t="s">
        <v>779</v>
      </c>
      <c r="J231" s="40" t="s">
        <v>625</v>
      </c>
    </row>
    <row r="232" spans="1:10">
      <c r="A232" s="40">
        <v>230</v>
      </c>
      <c r="B232" s="40" t="s">
        <v>613</v>
      </c>
      <c r="C232" s="40" t="s">
        <v>614</v>
      </c>
      <c r="D232" s="40" t="s">
        <v>614</v>
      </c>
      <c r="E232" s="40" t="s">
        <v>772</v>
      </c>
      <c r="F232" s="40" t="s">
        <v>776</v>
      </c>
      <c r="G232" s="40" t="s">
        <v>777</v>
      </c>
      <c r="H232" s="40">
        <v>47.63</v>
      </c>
      <c r="I232" s="40" t="s">
        <v>780</v>
      </c>
      <c r="J232" s="40" t="s">
        <v>625</v>
      </c>
    </row>
    <row r="233" spans="1:10">
      <c r="A233" s="40">
        <v>231</v>
      </c>
      <c r="B233" s="40" t="s">
        <v>613</v>
      </c>
      <c r="C233" s="40" t="s">
        <v>614</v>
      </c>
      <c r="D233" s="40" t="s">
        <v>614</v>
      </c>
      <c r="E233" s="40" t="s">
        <v>773</v>
      </c>
      <c r="F233" s="40" t="s">
        <v>617</v>
      </c>
      <c r="G233" s="40" t="s">
        <v>618</v>
      </c>
      <c r="H233" s="40">
        <v>57.33</v>
      </c>
      <c r="I233" s="40" t="s">
        <v>781</v>
      </c>
      <c r="J233" s="40" t="s">
        <v>634</v>
      </c>
    </row>
    <row r="234" spans="1:10">
      <c r="A234" s="40">
        <v>232</v>
      </c>
      <c r="B234" s="40" t="s">
        <v>613</v>
      </c>
      <c r="C234" s="40" t="s">
        <v>614</v>
      </c>
      <c r="D234" s="40" t="s">
        <v>782</v>
      </c>
      <c r="E234" s="40" t="s">
        <v>616</v>
      </c>
      <c r="F234" s="40" t="s">
        <v>617</v>
      </c>
      <c r="G234" s="40" t="s">
        <v>618</v>
      </c>
      <c r="H234" s="40">
        <v>58.88</v>
      </c>
      <c r="I234" s="40" t="s">
        <v>783</v>
      </c>
      <c r="J234" s="40" t="s">
        <v>634</v>
      </c>
    </row>
    <row r="235" spans="1:10">
      <c r="A235" s="40">
        <v>233</v>
      </c>
      <c r="B235" s="40" t="s">
        <v>613</v>
      </c>
      <c r="C235" s="40" t="s">
        <v>614</v>
      </c>
      <c r="D235" s="40" t="s">
        <v>782</v>
      </c>
      <c r="E235" s="40" t="s">
        <v>621</v>
      </c>
      <c r="F235" s="40" t="s">
        <v>617</v>
      </c>
      <c r="G235" s="40" t="s">
        <v>618</v>
      </c>
      <c r="H235" s="40">
        <v>57.38</v>
      </c>
      <c r="I235" s="40" t="s">
        <v>784</v>
      </c>
      <c r="J235" s="40" t="s">
        <v>625</v>
      </c>
    </row>
    <row r="236" spans="1:10">
      <c r="A236" s="40">
        <v>234</v>
      </c>
      <c r="B236" s="40" t="s">
        <v>613</v>
      </c>
      <c r="C236" s="40" t="s">
        <v>614</v>
      </c>
      <c r="D236" s="40" t="s">
        <v>782</v>
      </c>
      <c r="E236" s="40" t="s">
        <v>623</v>
      </c>
      <c r="F236" s="40" t="s">
        <v>617</v>
      </c>
      <c r="G236" s="40" t="s">
        <v>618</v>
      </c>
      <c r="H236" s="40">
        <v>57.56</v>
      </c>
      <c r="I236" s="40" t="s">
        <v>785</v>
      </c>
      <c r="J236" s="40" t="s">
        <v>625</v>
      </c>
    </row>
    <row r="237" spans="1:10">
      <c r="A237" s="40">
        <v>235</v>
      </c>
      <c r="B237" s="40" t="s">
        <v>613</v>
      </c>
      <c r="C237" s="40" t="s">
        <v>614</v>
      </c>
      <c r="D237" s="40" t="s">
        <v>782</v>
      </c>
      <c r="E237" s="40" t="s">
        <v>626</v>
      </c>
      <c r="F237" s="40" t="s">
        <v>617</v>
      </c>
      <c r="G237" s="40" t="s">
        <v>618</v>
      </c>
      <c r="H237" s="40">
        <v>57.89</v>
      </c>
      <c r="I237" s="40" t="s">
        <v>786</v>
      </c>
      <c r="J237" s="40" t="s">
        <v>625</v>
      </c>
    </row>
    <row r="238" spans="1:10">
      <c r="A238" s="40">
        <v>236</v>
      </c>
      <c r="B238" s="40" t="s">
        <v>613</v>
      </c>
      <c r="C238" s="40" t="s">
        <v>614</v>
      </c>
      <c r="D238" s="40" t="s">
        <v>782</v>
      </c>
      <c r="E238" s="40" t="s">
        <v>629</v>
      </c>
      <c r="F238" s="40" t="s">
        <v>617</v>
      </c>
      <c r="G238" s="40" t="s">
        <v>618</v>
      </c>
      <c r="H238" s="40">
        <v>58.08</v>
      </c>
      <c r="I238" s="40" t="s">
        <v>787</v>
      </c>
      <c r="J238" s="40" t="s">
        <v>788</v>
      </c>
    </row>
    <row r="239" spans="1:10">
      <c r="A239" s="40">
        <v>237</v>
      </c>
      <c r="B239" s="40" t="s">
        <v>613</v>
      </c>
      <c r="C239" s="40" t="s">
        <v>614</v>
      </c>
      <c r="D239" s="40" t="s">
        <v>782</v>
      </c>
      <c r="E239" s="40" t="s">
        <v>632</v>
      </c>
      <c r="F239" s="40" t="s">
        <v>914</v>
      </c>
      <c r="G239" s="40" t="s">
        <v>777</v>
      </c>
      <c r="H239" s="40">
        <v>46.13</v>
      </c>
      <c r="I239" s="40" t="s">
        <v>789</v>
      </c>
      <c r="J239" s="40" t="s">
        <v>788</v>
      </c>
    </row>
    <row r="240" spans="1:10">
      <c r="A240" s="40">
        <v>238</v>
      </c>
      <c r="B240" s="40" t="s">
        <v>613</v>
      </c>
      <c r="C240" s="40" t="s">
        <v>614</v>
      </c>
      <c r="D240" s="40" t="s">
        <v>782</v>
      </c>
      <c r="E240" s="40" t="s">
        <v>636</v>
      </c>
      <c r="F240" s="40" t="s">
        <v>617</v>
      </c>
      <c r="G240" s="40" t="s">
        <v>618</v>
      </c>
      <c r="H240" s="40">
        <v>58.92</v>
      </c>
      <c r="I240" s="40" t="s">
        <v>783</v>
      </c>
      <c r="J240" s="40" t="s">
        <v>634</v>
      </c>
    </row>
    <row r="241" spans="1:10">
      <c r="A241" s="40">
        <v>239</v>
      </c>
      <c r="B241" s="40" t="s">
        <v>613</v>
      </c>
      <c r="C241" s="40" t="s">
        <v>614</v>
      </c>
      <c r="D241" s="40" t="s">
        <v>782</v>
      </c>
      <c r="E241" s="40" t="s">
        <v>641</v>
      </c>
      <c r="F241" s="40" t="s">
        <v>617</v>
      </c>
      <c r="G241" s="40" t="s">
        <v>618</v>
      </c>
      <c r="H241" s="40">
        <v>57.68</v>
      </c>
      <c r="I241" s="40" t="s">
        <v>784</v>
      </c>
      <c r="J241" s="40" t="s">
        <v>625</v>
      </c>
    </row>
    <row r="242" spans="1:10">
      <c r="A242" s="40">
        <v>240</v>
      </c>
      <c r="B242" s="40" t="s">
        <v>613</v>
      </c>
      <c r="C242" s="40" t="s">
        <v>614</v>
      </c>
      <c r="D242" s="40" t="s">
        <v>782</v>
      </c>
      <c r="E242" s="40" t="s">
        <v>643</v>
      </c>
      <c r="F242" s="40" t="s">
        <v>617</v>
      </c>
      <c r="G242" s="40" t="s">
        <v>618</v>
      </c>
      <c r="H242" s="40">
        <v>57.73</v>
      </c>
      <c r="I242" s="40" t="s">
        <v>785</v>
      </c>
      <c r="J242" s="40" t="s">
        <v>625</v>
      </c>
    </row>
    <row r="243" spans="1:10">
      <c r="A243" s="40">
        <v>241</v>
      </c>
      <c r="B243" s="40" t="s">
        <v>613</v>
      </c>
      <c r="C243" s="40" t="s">
        <v>614</v>
      </c>
      <c r="D243" s="40" t="s">
        <v>782</v>
      </c>
      <c r="E243" s="40" t="s">
        <v>645</v>
      </c>
      <c r="F243" s="40" t="s">
        <v>617</v>
      </c>
      <c r="G243" s="40" t="s">
        <v>618</v>
      </c>
      <c r="H243" s="40">
        <v>58.01</v>
      </c>
      <c r="I243" s="40" t="s">
        <v>786</v>
      </c>
      <c r="J243" s="40" t="s">
        <v>625</v>
      </c>
    </row>
    <row r="244" spans="1:10">
      <c r="A244" s="40">
        <v>242</v>
      </c>
      <c r="B244" s="40" t="s">
        <v>613</v>
      </c>
      <c r="C244" s="40" t="s">
        <v>614</v>
      </c>
      <c r="D244" s="40" t="s">
        <v>782</v>
      </c>
      <c r="E244" s="40" t="s">
        <v>647</v>
      </c>
      <c r="F244" s="40" t="s">
        <v>617</v>
      </c>
      <c r="G244" s="40" t="s">
        <v>618</v>
      </c>
      <c r="H244" s="40">
        <v>58.24</v>
      </c>
      <c r="I244" s="40" t="s">
        <v>787</v>
      </c>
      <c r="J244" s="40" t="s">
        <v>788</v>
      </c>
    </row>
    <row r="245" spans="1:10">
      <c r="A245" s="40">
        <v>243</v>
      </c>
      <c r="B245" s="40" t="s">
        <v>613</v>
      </c>
      <c r="C245" s="40" t="s">
        <v>614</v>
      </c>
      <c r="D245" s="40" t="s">
        <v>782</v>
      </c>
      <c r="E245" s="40" t="s">
        <v>649</v>
      </c>
      <c r="F245" s="40" t="s">
        <v>617</v>
      </c>
      <c r="G245" s="40" t="s">
        <v>618</v>
      </c>
      <c r="H245" s="40">
        <v>56.33</v>
      </c>
      <c r="I245" s="40" t="s">
        <v>790</v>
      </c>
      <c r="J245" s="40" t="s">
        <v>791</v>
      </c>
    </row>
    <row r="246" spans="1:10">
      <c r="A246" s="40">
        <v>244</v>
      </c>
      <c r="B246" s="40" t="s">
        <v>613</v>
      </c>
      <c r="C246" s="40" t="s">
        <v>614</v>
      </c>
      <c r="D246" s="40" t="s">
        <v>782</v>
      </c>
      <c r="E246" s="40" t="s">
        <v>651</v>
      </c>
      <c r="F246" s="40" t="s">
        <v>617</v>
      </c>
      <c r="G246" s="40" t="s">
        <v>618</v>
      </c>
      <c r="H246" s="40">
        <v>58.92</v>
      </c>
      <c r="I246" s="40" t="s">
        <v>783</v>
      </c>
      <c r="J246" s="40" t="s">
        <v>634</v>
      </c>
    </row>
    <row r="247" spans="1:10">
      <c r="A247" s="40">
        <v>245</v>
      </c>
      <c r="B247" s="40" t="s">
        <v>613</v>
      </c>
      <c r="C247" s="40" t="s">
        <v>614</v>
      </c>
      <c r="D247" s="40" t="s">
        <v>782</v>
      </c>
      <c r="E247" s="40" t="s">
        <v>653</v>
      </c>
      <c r="F247" s="40" t="s">
        <v>617</v>
      </c>
      <c r="G247" s="40" t="s">
        <v>618</v>
      </c>
      <c r="H247" s="40">
        <v>57.68</v>
      </c>
      <c r="I247" s="40" t="s">
        <v>784</v>
      </c>
      <c r="J247" s="40" t="s">
        <v>625</v>
      </c>
    </row>
    <row r="248" spans="1:10">
      <c r="A248" s="40">
        <v>246</v>
      </c>
      <c r="B248" s="40" t="s">
        <v>613</v>
      </c>
      <c r="C248" s="40" t="s">
        <v>614</v>
      </c>
      <c r="D248" s="40" t="s">
        <v>782</v>
      </c>
      <c r="E248" s="40" t="s">
        <v>655</v>
      </c>
      <c r="F248" s="40" t="s">
        <v>617</v>
      </c>
      <c r="G248" s="40" t="s">
        <v>618</v>
      </c>
      <c r="H248" s="40">
        <v>57.73</v>
      </c>
      <c r="I248" s="40" t="s">
        <v>785</v>
      </c>
      <c r="J248" s="40" t="s">
        <v>625</v>
      </c>
    </row>
    <row r="249" spans="1:10">
      <c r="A249" s="40">
        <v>247</v>
      </c>
      <c r="B249" s="40" t="s">
        <v>613</v>
      </c>
      <c r="C249" s="40" t="s">
        <v>614</v>
      </c>
      <c r="D249" s="40" t="s">
        <v>782</v>
      </c>
      <c r="E249" s="40" t="s">
        <v>657</v>
      </c>
      <c r="F249" s="40" t="s">
        <v>617</v>
      </c>
      <c r="G249" s="40" t="s">
        <v>618</v>
      </c>
      <c r="H249" s="40">
        <v>58.01</v>
      </c>
      <c r="I249" s="40" t="s">
        <v>786</v>
      </c>
      <c r="J249" s="40" t="s">
        <v>625</v>
      </c>
    </row>
    <row r="250" spans="1:10">
      <c r="A250" s="40">
        <v>248</v>
      </c>
      <c r="B250" s="40" t="s">
        <v>613</v>
      </c>
      <c r="C250" s="40" t="s">
        <v>614</v>
      </c>
      <c r="D250" s="40" t="s">
        <v>782</v>
      </c>
      <c r="E250" s="40" t="s">
        <v>659</v>
      </c>
      <c r="F250" s="40" t="s">
        <v>617</v>
      </c>
      <c r="G250" s="40" t="s">
        <v>618</v>
      </c>
      <c r="H250" s="40">
        <v>58.24</v>
      </c>
      <c r="I250" s="40" t="s">
        <v>787</v>
      </c>
      <c r="J250" s="40" t="s">
        <v>788</v>
      </c>
    </row>
    <row r="251" spans="1:10">
      <c r="A251" s="40">
        <v>249</v>
      </c>
      <c r="B251" s="40" t="s">
        <v>613</v>
      </c>
      <c r="C251" s="40" t="s">
        <v>614</v>
      </c>
      <c r="D251" s="40" t="s">
        <v>782</v>
      </c>
      <c r="E251" s="40" t="s">
        <v>661</v>
      </c>
      <c r="F251" s="40" t="s">
        <v>617</v>
      </c>
      <c r="G251" s="40" t="s">
        <v>618</v>
      </c>
      <c r="H251" s="40">
        <v>56.33</v>
      </c>
      <c r="I251" s="40" t="s">
        <v>790</v>
      </c>
      <c r="J251" s="40" t="s">
        <v>791</v>
      </c>
    </row>
    <row r="252" spans="1:10">
      <c r="A252" s="40">
        <v>250</v>
      </c>
      <c r="B252" s="40" t="s">
        <v>613</v>
      </c>
      <c r="C252" s="40" t="s">
        <v>614</v>
      </c>
      <c r="D252" s="40" t="s">
        <v>782</v>
      </c>
      <c r="E252" s="40" t="s">
        <v>663</v>
      </c>
      <c r="F252" s="40" t="s">
        <v>617</v>
      </c>
      <c r="G252" s="40" t="s">
        <v>618</v>
      </c>
      <c r="H252" s="40">
        <v>58.92</v>
      </c>
      <c r="I252" s="40" t="s">
        <v>783</v>
      </c>
      <c r="J252" s="40" t="s">
        <v>634</v>
      </c>
    </row>
    <row r="253" spans="1:10">
      <c r="A253" s="40">
        <v>251</v>
      </c>
      <c r="B253" s="40" t="s">
        <v>613</v>
      </c>
      <c r="C253" s="40" t="s">
        <v>614</v>
      </c>
      <c r="D253" s="40" t="s">
        <v>782</v>
      </c>
      <c r="E253" s="40" t="s">
        <v>665</v>
      </c>
      <c r="F253" s="40" t="s">
        <v>617</v>
      </c>
      <c r="G253" s="40" t="s">
        <v>618</v>
      </c>
      <c r="H253" s="40">
        <v>57.68</v>
      </c>
      <c r="I253" s="40" t="s">
        <v>784</v>
      </c>
      <c r="J253" s="40" t="s">
        <v>625</v>
      </c>
    </row>
    <row r="254" spans="1:10">
      <c r="A254" s="40">
        <v>252</v>
      </c>
      <c r="B254" s="40" t="s">
        <v>613</v>
      </c>
      <c r="C254" s="40" t="s">
        <v>614</v>
      </c>
      <c r="D254" s="40" t="s">
        <v>782</v>
      </c>
      <c r="E254" s="40" t="s">
        <v>667</v>
      </c>
      <c r="F254" s="40" t="s">
        <v>617</v>
      </c>
      <c r="G254" s="40" t="s">
        <v>618</v>
      </c>
      <c r="H254" s="40">
        <v>57.73</v>
      </c>
      <c r="I254" s="40" t="s">
        <v>785</v>
      </c>
      <c r="J254" s="40" t="s">
        <v>625</v>
      </c>
    </row>
    <row r="255" spans="1:10">
      <c r="A255" s="40">
        <v>253</v>
      </c>
      <c r="B255" s="40" t="s">
        <v>613</v>
      </c>
      <c r="C255" s="40" t="s">
        <v>614</v>
      </c>
      <c r="D255" s="40" t="s">
        <v>782</v>
      </c>
      <c r="E255" s="40" t="s">
        <v>669</v>
      </c>
      <c r="F255" s="40" t="s">
        <v>617</v>
      </c>
      <c r="G255" s="40" t="s">
        <v>618</v>
      </c>
      <c r="H255" s="40">
        <v>58.01</v>
      </c>
      <c r="I255" s="40" t="s">
        <v>786</v>
      </c>
      <c r="J255" s="40" t="s">
        <v>625</v>
      </c>
    </row>
    <row r="256" spans="1:10">
      <c r="A256" s="40">
        <v>254</v>
      </c>
      <c r="B256" s="40" t="s">
        <v>613</v>
      </c>
      <c r="C256" s="40" t="s">
        <v>614</v>
      </c>
      <c r="D256" s="40" t="s">
        <v>782</v>
      </c>
      <c r="E256" s="40" t="s">
        <v>671</v>
      </c>
      <c r="F256" s="40" t="s">
        <v>617</v>
      </c>
      <c r="G256" s="40" t="s">
        <v>618</v>
      </c>
      <c r="H256" s="40">
        <v>58.24</v>
      </c>
      <c r="I256" s="40" t="s">
        <v>787</v>
      </c>
      <c r="J256" s="40" t="s">
        <v>788</v>
      </c>
    </row>
    <row r="257" spans="1:10">
      <c r="A257" s="40">
        <v>255</v>
      </c>
      <c r="B257" s="40" t="s">
        <v>613</v>
      </c>
      <c r="C257" s="40" t="s">
        <v>614</v>
      </c>
      <c r="D257" s="40" t="s">
        <v>782</v>
      </c>
      <c r="E257" s="40" t="s">
        <v>672</v>
      </c>
      <c r="F257" s="40" t="s">
        <v>617</v>
      </c>
      <c r="G257" s="40" t="s">
        <v>618</v>
      </c>
      <c r="H257" s="40">
        <v>56.33</v>
      </c>
      <c r="I257" s="40" t="s">
        <v>790</v>
      </c>
      <c r="J257" s="40" t="s">
        <v>791</v>
      </c>
    </row>
    <row r="258" spans="1:10">
      <c r="A258" s="40">
        <v>256</v>
      </c>
      <c r="B258" s="40" t="s">
        <v>613</v>
      </c>
      <c r="C258" s="40" t="s">
        <v>614</v>
      </c>
      <c r="D258" s="40" t="s">
        <v>782</v>
      </c>
      <c r="E258" s="40" t="s">
        <v>673</v>
      </c>
      <c r="F258" s="40" t="s">
        <v>617</v>
      </c>
      <c r="G258" s="40" t="s">
        <v>618</v>
      </c>
      <c r="H258" s="40">
        <v>59.04</v>
      </c>
      <c r="I258" s="40" t="s">
        <v>783</v>
      </c>
      <c r="J258" s="40" t="s">
        <v>634</v>
      </c>
    </row>
    <row r="259" spans="1:10">
      <c r="A259" s="40">
        <v>257</v>
      </c>
      <c r="B259" s="40" t="s">
        <v>613</v>
      </c>
      <c r="C259" s="40" t="s">
        <v>614</v>
      </c>
      <c r="D259" s="40" t="s">
        <v>782</v>
      </c>
      <c r="E259" s="40" t="s">
        <v>674</v>
      </c>
      <c r="F259" s="40" t="s">
        <v>617</v>
      </c>
      <c r="G259" s="40" t="s">
        <v>618</v>
      </c>
      <c r="H259" s="40">
        <v>57.6</v>
      </c>
      <c r="I259" s="40" t="s">
        <v>784</v>
      </c>
      <c r="J259" s="40" t="s">
        <v>625</v>
      </c>
    </row>
    <row r="260" spans="1:10">
      <c r="A260" s="40">
        <v>258</v>
      </c>
      <c r="B260" s="40" t="s">
        <v>613</v>
      </c>
      <c r="C260" s="40" t="s">
        <v>614</v>
      </c>
      <c r="D260" s="40" t="s">
        <v>782</v>
      </c>
      <c r="E260" s="40" t="s">
        <v>675</v>
      </c>
      <c r="F260" s="40" t="s">
        <v>617</v>
      </c>
      <c r="G260" s="40" t="s">
        <v>618</v>
      </c>
      <c r="H260" s="40">
        <v>57.5</v>
      </c>
      <c r="I260" s="40" t="s">
        <v>785</v>
      </c>
      <c r="J260" s="40" t="s">
        <v>625</v>
      </c>
    </row>
    <row r="261" spans="1:10">
      <c r="A261" s="40">
        <v>259</v>
      </c>
      <c r="B261" s="40" t="s">
        <v>613</v>
      </c>
      <c r="C261" s="40" t="s">
        <v>614</v>
      </c>
      <c r="D261" s="40" t="s">
        <v>782</v>
      </c>
      <c r="E261" s="40" t="s">
        <v>676</v>
      </c>
      <c r="F261" s="40" t="s">
        <v>617</v>
      </c>
      <c r="G261" s="40" t="s">
        <v>618</v>
      </c>
      <c r="H261" s="40">
        <v>58.1</v>
      </c>
      <c r="I261" s="40" t="s">
        <v>786</v>
      </c>
      <c r="J261" s="40" t="s">
        <v>625</v>
      </c>
    </row>
    <row r="262" spans="1:10">
      <c r="A262" s="40">
        <v>260</v>
      </c>
      <c r="B262" s="40" t="s">
        <v>613</v>
      </c>
      <c r="C262" s="40" t="s">
        <v>614</v>
      </c>
      <c r="D262" s="40" t="s">
        <v>782</v>
      </c>
      <c r="E262" s="40" t="s">
        <v>677</v>
      </c>
      <c r="F262" s="40" t="s">
        <v>617</v>
      </c>
      <c r="G262" s="40" t="s">
        <v>618</v>
      </c>
      <c r="H262" s="40">
        <v>58.65</v>
      </c>
      <c r="I262" s="40" t="s">
        <v>787</v>
      </c>
      <c r="J262" s="40" t="s">
        <v>788</v>
      </c>
    </row>
    <row r="263" spans="1:10">
      <c r="A263" s="40">
        <v>261</v>
      </c>
      <c r="B263" s="40" t="s">
        <v>613</v>
      </c>
      <c r="C263" s="40" t="s">
        <v>614</v>
      </c>
      <c r="D263" s="40" t="s">
        <v>782</v>
      </c>
      <c r="E263" s="40" t="s">
        <v>678</v>
      </c>
      <c r="F263" s="40" t="s">
        <v>617</v>
      </c>
      <c r="G263" s="40" t="s">
        <v>618</v>
      </c>
      <c r="H263" s="40">
        <v>56.55</v>
      </c>
      <c r="I263" s="40" t="s">
        <v>790</v>
      </c>
      <c r="J263" s="40" t="s">
        <v>791</v>
      </c>
    </row>
    <row r="264" spans="1:10">
      <c r="A264" s="40">
        <v>262</v>
      </c>
      <c r="B264" s="40" t="s">
        <v>613</v>
      </c>
      <c r="C264" s="40" t="s">
        <v>614</v>
      </c>
      <c r="D264" s="40" t="s">
        <v>782</v>
      </c>
      <c r="E264" s="40" t="s">
        <v>679</v>
      </c>
      <c r="F264" s="40" t="s">
        <v>617</v>
      </c>
      <c r="G264" s="40" t="s">
        <v>618</v>
      </c>
      <c r="H264" s="40">
        <v>59.04</v>
      </c>
      <c r="I264" s="40" t="s">
        <v>783</v>
      </c>
      <c r="J264" s="40" t="s">
        <v>634</v>
      </c>
    </row>
    <row r="265" spans="1:10">
      <c r="A265" s="40">
        <v>263</v>
      </c>
      <c r="B265" s="40" t="s">
        <v>613</v>
      </c>
      <c r="C265" s="40" t="s">
        <v>614</v>
      </c>
      <c r="D265" s="40" t="s">
        <v>782</v>
      </c>
      <c r="E265" s="40" t="s">
        <v>680</v>
      </c>
      <c r="F265" s="40" t="s">
        <v>617</v>
      </c>
      <c r="G265" s="40" t="s">
        <v>618</v>
      </c>
      <c r="H265" s="40">
        <v>57.6</v>
      </c>
      <c r="I265" s="40" t="s">
        <v>784</v>
      </c>
      <c r="J265" s="40" t="s">
        <v>625</v>
      </c>
    </row>
    <row r="266" spans="1:10">
      <c r="A266" s="40">
        <v>264</v>
      </c>
      <c r="B266" s="40" t="s">
        <v>613</v>
      </c>
      <c r="C266" s="40" t="s">
        <v>614</v>
      </c>
      <c r="D266" s="40" t="s">
        <v>782</v>
      </c>
      <c r="E266" s="40" t="s">
        <v>681</v>
      </c>
      <c r="F266" s="40" t="s">
        <v>617</v>
      </c>
      <c r="G266" s="40" t="s">
        <v>618</v>
      </c>
      <c r="H266" s="40">
        <v>57.5</v>
      </c>
      <c r="I266" s="40" t="s">
        <v>785</v>
      </c>
      <c r="J266" s="40" t="s">
        <v>625</v>
      </c>
    </row>
    <row r="267" spans="1:10">
      <c r="A267" s="40">
        <v>265</v>
      </c>
      <c r="B267" s="40" t="s">
        <v>613</v>
      </c>
      <c r="C267" s="40" t="s">
        <v>614</v>
      </c>
      <c r="D267" s="40" t="s">
        <v>782</v>
      </c>
      <c r="E267" s="40" t="s">
        <v>682</v>
      </c>
      <c r="F267" s="40" t="s">
        <v>617</v>
      </c>
      <c r="G267" s="40" t="s">
        <v>618</v>
      </c>
      <c r="H267" s="40">
        <v>58.1</v>
      </c>
      <c r="I267" s="40" t="s">
        <v>786</v>
      </c>
      <c r="J267" s="40" t="s">
        <v>625</v>
      </c>
    </row>
    <row r="268" spans="1:10">
      <c r="A268" s="40">
        <v>266</v>
      </c>
      <c r="B268" s="40" t="s">
        <v>613</v>
      </c>
      <c r="C268" s="40" t="s">
        <v>614</v>
      </c>
      <c r="D268" s="40" t="s">
        <v>782</v>
      </c>
      <c r="E268" s="40" t="s">
        <v>683</v>
      </c>
      <c r="F268" s="40" t="s">
        <v>617</v>
      </c>
      <c r="G268" s="40" t="s">
        <v>618</v>
      </c>
      <c r="H268" s="40">
        <v>58.65</v>
      </c>
      <c r="I268" s="40" t="s">
        <v>787</v>
      </c>
      <c r="J268" s="40" t="s">
        <v>788</v>
      </c>
    </row>
    <row r="269" spans="1:10">
      <c r="A269" s="40">
        <v>267</v>
      </c>
      <c r="B269" s="40" t="s">
        <v>613</v>
      </c>
      <c r="C269" s="40" t="s">
        <v>614</v>
      </c>
      <c r="D269" s="40" t="s">
        <v>782</v>
      </c>
      <c r="E269" s="40" t="s">
        <v>684</v>
      </c>
      <c r="F269" s="40" t="s">
        <v>617</v>
      </c>
      <c r="G269" s="40" t="s">
        <v>618</v>
      </c>
      <c r="H269" s="40">
        <v>56.55</v>
      </c>
      <c r="I269" s="40" t="s">
        <v>790</v>
      </c>
      <c r="J269" s="40" t="s">
        <v>791</v>
      </c>
    </row>
    <row r="270" spans="1:10">
      <c r="A270" s="40">
        <v>268</v>
      </c>
      <c r="B270" s="40" t="s">
        <v>613</v>
      </c>
      <c r="C270" s="40" t="s">
        <v>614</v>
      </c>
      <c r="D270" s="40" t="s">
        <v>782</v>
      </c>
      <c r="E270" s="40" t="s">
        <v>685</v>
      </c>
      <c r="F270" s="40" t="s">
        <v>617</v>
      </c>
      <c r="G270" s="40" t="s">
        <v>618</v>
      </c>
      <c r="H270" s="40">
        <v>59.04</v>
      </c>
      <c r="I270" s="40" t="s">
        <v>783</v>
      </c>
      <c r="J270" s="40" t="s">
        <v>634</v>
      </c>
    </row>
    <row r="271" spans="1:10">
      <c r="A271" s="40">
        <v>269</v>
      </c>
      <c r="B271" s="40" t="s">
        <v>613</v>
      </c>
      <c r="C271" s="40" t="s">
        <v>614</v>
      </c>
      <c r="D271" s="40" t="s">
        <v>782</v>
      </c>
      <c r="E271" s="40" t="s">
        <v>686</v>
      </c>
      <c r="F271" s="40" t="s">
        <v>617</v>
      </c>
      <c r="G271" s="40" t="s">
        <v>618</v>
      </c>
      <c r="H271" s="40">
        <v>57.6</v>
      </c>
      <c r="I271" s="40" t="s">
        <v>784</v>
      </c>
      <c r="J271" s="40" t="s">
        <v>625</v>
      </c>
    </row>
    <row r="272" spans="1:10">
      <c r="A272" s="40">
        <v>270</v>
      </c>
      <c r="B272" s="40" t="s">
        <v>613</v>
      </c>
      <c r="C272" s="40" t="s">
        <v>614</v>
      </c>
      <c r="D272" s="40" t="s">
        <v>782</v>
      </c>
      <c r="E272" s="40" t="s">
        <v>687</v>
      </c>
      <c r="F272" s="40" t="s">
        <v>617</v>
      </c>
      <c r="G272" s="40" t="s">
        <v>618</v>
      </c>
      <c r="H272" s="40">
        <v>57.5</v>
      </c>
      <c r="I272" s="40" t="s">
        <v>785</v>
      </c>
      <c r="J272" s="40" t="s">
        <v>625</v>
      </c>
    </row>
    <row r="273" spans="1:10">
      <c r="A273" s="40">
        <v>271</v>
      </c>
      <c r="B273" s="40" t="s">
        <v>613</v>
      </c>
      <c r="C273" s="40" t="s">
        <v>614</v>
      </c>
      <c r="D273" s="40" t="s">
        <v>782</v>
      </c>
      <c r="E273" s="40" t="s">
        <v>688</v>
      </c>
      <c r="F273" s="40" t="s">
        <v>617</v>
      </c>
      <c r="G273" s="40" t="s">
        <v>618</v>
      </c>
      <c r="H273" s="40">
        <v>58.1</v>
      </c>
      <c r="I273" s="40" t="s">
        <v>786</v>
      </c>
      <c r="J273" s="40" t="s">
        <v>625</v>
      </c>
    </row>
    <row r="274" spans="1:10">
      <c r="A274" s="40">
        <v>272</v>
      </c>
      <c r="B274" s="40" t="s">
        <v>613</v>
      </c>
      <c r="C274" s="40" t="s">
        <v>614</v>
      </c>
      <c r="D274" s="40" t="s">
        <v>782</v>
      </c>
      <c r="E274" s="40" t="s">
        <v>689</v>
      </c>
      <c r="F274" s="40" t="s">
        <v>617</v>
      </c>
      <c r="G274" s="40" t="s">
        <v>618</v>
      </c>
      <c r="H274" s="40">
        <v>58.65</v>
      </c>
      <c r="I274" s="40" t="s">
        <v>787</v>
      </c>
      <c r="J274" s="40" t="s">
        <v>788</v>
      </c>
    </row>
    <row r="275" spans="1:10">
      <c r="A275" s="40">
        <v>273</v>
      </c>
      <c r="B275" s="40" t="s">
        <v>613</v>
      </c>
      <c r="C275" s="40" t="s">
        <v>614</v>
      </c>
      <c r="D275" s="40" t="s">
        <v>782</v>
      </c>
      <c r="E275" s="40" t="s">
        <v>690</v>
      </c>
      <c r="F275" s="40" t="s">
        <v>617</v>
      </c>
      <c r="G275" s="40" t="s">
        <v>618</v>
      </c>
      <c r="H275" s="40">
        <v>56.55</v>
      </c>
      <c r="I275" s="40" t="s">
        <v>790</v>
      </c>
      <c r="J275" s="40" t="s">
        <v>791</v>
      </c>
    </row>
    <row r="276" spans="1:10">
      <c r="A276" s="40">
        <v>274</v>
      </c>
      <c r="B276" s="40" t="s">
        <v>613</v>
      </c>
      <c r="C276" s="40" t="s">
        <v>614</v>
      </c>
      <c r="D276" s="40" t="s">
        <v>782</v>
      </c>
      <c r="E276" s="40" t="s">
        <v>691</v>
      </c>
      <c r="F276" s="40" t="s">
        <v>617</v>
      </c>
      <c r="G276" s="40" t="s">
        <v>618</v>
      </c>
      <c r="H276" s="40">
        <v>59.04</v>
      </c>
      <c r="I276" s="40" t="s">
        <v>783</v>
      </c>
      <c r="J276" s="40" t="s">
        <v>634</v>
      </c>
    </row>
    <row r="277" spans="1:10">
      <c r="A277" s="40">
        <v>275</v>
      </c>
      <c r="B277" s="40" t="s">
        <v>613</v>
      </c>
      <c r="C277" s="40" t="s">
        <v>614</v>
      </c>
      <c r="D277" s="40" t="s">
        <v>782</v>
      </c>
      <c r="E277" s="40" t="s">
        <v>692</v>
      </c>
      <c r="F277" s="40" t="s">
        <v>617</v>
      </c>
      <c r="G277" s="40" t="s">
        <v>618</v>
      </c>
      <c r="H277" s="40">
        <v>57.6</v>
      </c>
      <c r="I277" s="40" t="s">
        <v>784</v>
      </c>
      <c r="J277" s="40" t="s">
        <v>625</v>
      </c>
    </row>
    <row r="278" spans="1:10">
      <c r="A278" s="40">
        <v>276</v>
      </c>
      <c r="B278" s="40" t="s">
        <v>613</v>
      </c>
      <c r="C278" s="40" t="s">
        <v>614</v>
      </c>
      <c r="D278" s="40" t="s">
        <v>782</v>
      </c>
      <c r="E278" s="40" t="s">
        <v>693</v>
      </c>
      <c r="F278" s="40" t="s">
        <v>617</v>
      </c>
      <c r="G278" s="40" t="s">
        <v>618</v>
      </c>
      <c r="H278" s="40">
        <v>57.5</v>
      </c>
      <c r="I278" s="40" t="s">
        <v>785</v>
      </c>
      <c r="J278" s="40" t="s">
        <v>625</v>
      </c>
    </row>
    <row r="279" spans="1:10">
      <c r="A279" s="40">
        <v>277</v>
      </c>
      <c r="B279" s="40" t="s">
        <v>613</v>
      </c>
      <c r="C279" s="40" t="s">
        <v>614</v>
      </c>
      <c r="D279" s="40" t="s">
        <v>782</v>
      </c>
      <c r="E279" s="40" t="s">
        <v>694</v>
      </c>
      <c r="F279" s="40" t="s">
        <v>617</v>
      </c>
      <c r="G279" s="40" t="s">
        <v>618</v>
      </c>
      <c r="H279" s="40">
        <v>58.1</v>
      </c>
      <c r="I279" s="40" t="s">
        <v>786</v>
      </c>
      <c r="J279" s="40" t="s">
        <v>625</v>
      </c>
    </row>
    <row r="280" spans="1:10">
      <c r="A280" s="40">
        <v>278</v>
      </c>
      <c r="B280" s="40" t="s">
        <v>613</v>
      </c>
      <c r="C280" s="40" t="s">
        <v>614</v>
      </c>
      <c r="D280" s="40" t="s">
        <v>782</v>
      </c>
      <c r="E280" s="40" t="s">
        <v>695</v>
      </c>
      <c r="F280" s="40" t="s">
        <v>617</v>
      </c>
      <c r="G280" s="40" t="s">
        <v>618</v>
      </c>
      <c r="H280" s="40">
        <v>58.65</v>
      </c>
      <c r="I280" s="40" t="s">
        <v>787</v>
      </c>
      <c r="J280" s="40" t="s">
        <v>788</v>
      </c>
    </row>
    <row r="281" spans="1:10">
      <c r="A281" s="40">
        <v>279</v>
      </c>
      <c r="B281" s="40" t="s">
        <v>613</v>
      </c>
      <c r="C281" s="40" t="s">
        <v>614</v>
      </c>
      <c r="D281" s="40" t="s">
        <v>782</v>
      </c>
      <c r="E281" s="40" t="s">
        <v>696</v>
      </c>
      <c r="F281" s="40" t="s">
        <v>617</v>
      </c>
      <c r="G281" s="40" t="s">
        <v>618</v>
      </c>
      <c r="H281" s="40">
        <v>56.55</v>
      </c>
      <c r="I281" s="40" t="s">
        <v>790</v>
      </c>
      <c r="J281" s="40" t="s">
        <v>791</v>
      </c>
    </row>
    <row r="282" spans="1:10">
      <c r="A282" s="40">
        <v>280</v>
      </c>
      <c r="B282" s="40" t="s">
        <v>613</v>
      </c>
      <c r="C282" s="40" t="s">
        <v>614</v>
      </c>
      <c r="D282" s="40" t="s">
        <v>782</v>
      </c>
      <c r="E282" s="40" t="s">
        <v>697</v>
      </c>
      <c r="F282" s="40" t="s">
        <v>617</v>
      </c>
      <c r="G282" s="40" t="s">
        <v>618</v>
      </c>
      <c r="H282" s="40">
        <v>59.04</v>
      </c>
      <c r="I282" s="40" t="s">
        <v>783</v>
      </c>
      <c r="J282" s="40" t="s">
        <v>634</v>
      </c>
    </row>
    <row r="283" spans="1:10">
      <c r="A283" s="40">
        <v>281</v>
      </c>
      <c r="B283" s="40" t="s">
        <v>613</v>
      </c>
      <c r="C283" s="40" t="s">
        <v>614</v>
      </c>
      <c r="D283" s="40" t="s">
        <v>782</v>
      </c>
      <c r="E283" s="40" t="s">
        <v>698</v>
      </c>
      <c r="F283" s="40" t="s">
        <v>617</v>
      </c>
      <c r="G283" s="40" t="s">
        <v>618</v>
      </c>
      <c r="H283" s="40">
        <v>57.6</v>
      </c>
      <c r="I283" s="40" t="s">
        <v>784</v>
      </c>
      <c r="J283" s="40" t="s">
        <v>625</v>
      </c>
    </row>
    <row r="284" spans="1:10">
      <c r="A284" s="40">
        <v>282</v>
      </c>
      <c r="B284" s="40" t="s">
        <v>613</v>
      </c>
      <c r="C284" s="40" t="s">
        <v>614</v>
      </c>
      <c r="D284" s="40" t="s">
        <v>782</v>
      </c>
      <c r="E284" s="40" t="s">
        <v>699</v>
      </c>
      <c r="F284" s="40" t="s">
        <v>617</v>
      </c>
      <c r="G284" s="40" t="s">
        <v>618</v>
      </c>
      <c r="H284" s="40">
        <v>57.5</v>
      </c>
      <c r="I284" s="40" t="s">
        <v>785</v>
      </c>
      <c r="J284" s="40" t="s">
        <v>625</v>
      </c>
    </row>
    <row r="285" spans="1:10">
      <c r="A285" s="40">
        <v>283</v>
      </c>
      <c r="B285" s="40" t="s">
        <v>613</v>
      </c>
      <c r="C285" s="40" t="s">
        <v>614</v>
      </c>
      <c r="D285" s="40" t="s">
        <v>782</v>
      </c>
      <c r="E285" s="40" t="s">
        <v>700</v>
      </c>
      <c r="F285" s="40" t="s">
        <v>617</v>
      </c>
      <c r="G285" s="40" t="s">
        <v>618</v>
      </c>
      <c r="H285" s="40">
        <v>58.1</v>
      </c>
      <c r="I285" s="40" t="s">
        <v>786</v>
      </c>
      <c r="J285" s="40" t="s">
        <v>625</v>
      </c>
    </row>
    <row r="286" spans="1:10">
      <c r="A286" s="40">
        <v>284</v>
      </c>
      <c r="B286" s="40" t="s">
        <v>613</v>
      </c>
      <c r="C286" s="40" t="s">
        <v>614</v>
      </c>
      <c r="D286" s="40" t="s">
        <v>782</v>
      </c>
      <c r="E286" s="40" t="s">
        <v>701</v>
      </c>
      <c r="F286" s="40" t="s">
        <v>617</v>
      </c>
      <c r="G286" s="40" t="s">
        <v>618</v>
      </c>
      <c r="H286" s="40">
        <v>58.65</v>
      </c>
      <c r="I286" s="40" t="s">
        <v>787</v>
      </c>
      <c r="J286" s="40" t="s">
        <v>788</v>
      </c>
    </row>
    <row r="287" spans="1:10">
      <c r="A287" s="40">
        <v>285</v>
      </c>
      <c r="B287" s="40" t="s">
        <v>613</v>
      </c>
      <c r="C287" s="40" t="s">
        <v>614</v>
      </c>
      <c r="D287" s="40" t="s">
        <v>782</v>
      </c>
      <c r="E287" s="40" t="s">
        <v>702</v>
      </c>
      <c r="F287" s="40" t="s">
        <v>617</v>
      </c>
      <c r="G287" s="40" t="s">
        <v>618</v>
      </c>
      <c r="H287" s="40">
        <v>56.55</v>
      </c>
      <c r="I287" s="40" t="s">
        <v>790</v>
      </c>
      <c r="J287" s="40" t="s">
        <v>791</v>
      </c>
    </row>
    <row r="288" spans="1:10">
      <c r="A288" s="40">
        <v>286</v>
      </c>
      <c r="B288" s="40" t="s">
        <v>613</v>
      </c>
      <c r="C288" s="40" t="s">
        <v>614</v>
      </c>
      <c r="D288" s="40" t="s">
        <v>782</v>
      </c>
      <c r="E288" s="40" t="s">
        <v>703</v>
      </c>
      <c r="F288" s="40" t="s">
        <v>617</v>
      </c>
      <c r="G288" s="40" t="s">
        <v>618</v>
      </c>
      <c r="H288" s="40">
        <v>59.04</v>
      </c>
      <c r="I288" s="40" t="s">
        <v>783</v>
      </c>
      <c r="J288" s="40" t="s">
        <v>634</v>
      </c>
    </row>
    <row r="289" spans="1:10">
      <c r="A289" s="40">
        <v>287</v>
      </c>
      <c r="B289" s="40" t="s">
        <v>613</v>
      </c>
      <c r="C289" s="40" t="s">
        <v>614</v>
      </c>
      <c r="D289" s="40" t="s">
        <v>782</v>
      </c>
      <c r="E289" s="40" t="s">
        <v>704</v>
      </c>
      <c r="F289" s="40" t="s">
        <v>617</v>
      </c>
      <c r="G289" s="40" t="s">
        <v>618</v>
      </c>
      <c r="H289" s="40">
        <v>57.6</v>
      </c>
      <c r="I289" s="40" t="s">
        <v>784</v>
      </c>
      <c r="J289" s="40" t="s">
        <v>625</v>
      </c>
    </row>
    <row r="290" spans="1:10">
      <c r="A290" s="40">
        <v>288</v>
      </c>
      <c r="B290" s="40" t="s">
        <v>613</v>
      </c>
      <c r="C290" s="40" t="s">
        <v>614</v>
      </c>
      <c r="D290" s="40" t="s">
        <v>782</v>
      </c>
      <c r="E290" s="40" t="s">
        <v>705</v>
      </c>
      <c r="F290" s="40" t="s">
        <v>617</v>
      </c>
      <c r="G290" s="40" t="s">
        <v>618</v>
      </c>
      <c r="H290" s="40">
        <v>57.5</v>
      </c>
      <c r="I290" s="40" t="s">
        <v>785</v>
      </c>
      <c r="J290" s="40" t="s">
        <v>625</v>
      </c>
    </row>
    <row r="291" spans="1:10">
      <c r="A291" s="40">
        <v>289</v>
      </c>
      <c r="B291" s="40" t="s">
        <v>613</v>
      </c>
      <c r="C291" s="40" t="s">
        <v>614</v>
      </c>
      <c r="D291" s="40" t="s">
        <v>782</v>
      </c>
      <c r="E291" s="40" t="s">
        <v>706</v>
      </c>
      <c r="F291" s="40" t="s">
        <v>617</v>
      </c>
      <c r="G291" s="40" t="s">
        <v>618</v>
      </c>
      <c r="H291" s="40">
        <v>58.1</v>
      </c>
      <c r="I291" s="40" t="s">
        <v>786</v>
      </c>
      <c r="J291" s="40" t="s">
        <v>625</v>
      </c>
    </row>
    <row r="292" spans="1:10">
      <c r="A292" s="40">
        <v>290</v>
      </c>
      <c r="B292" s="40" t="s">
        <v>613</v>
      </c>
      <c r="C292" s="40" t="s">
        <v>614</v>
      </c>
      <c r="D292" s="40" t="s">
        <v>782</v>
      </c>
      <c r="E292" s="40" t="s">
        <v>707</v>
      </c>
      <c r="F292" s="40" t="s">
        <v>617</v>
      </c>
      <c r="G292" s="40" t="s">
        <v>618</v>
      </c>
      <c r="H292" s="40">
        <v>58.65</v>
      </c>
      <c r="I292" s="40" t="s">
        <v>787</v>
      </c>
      <c r="J292" s="40" t="s">
        <v>788</v>
      </c>
    </row>
    <row r="293" spans="1:10">
      <c r="A293" s="40">
        <v>291</v>
      </c>
      <c r="B293" s="40" t="s">
        <v>613</v>
      </c>
      <c r="C293" s="40" t="s">
        <v>614</v>
      </c>
      <c r="D293" s="40" t="s">
        <v>782</v>
      </c>
      <c r="E293" s="40" t="s">
        <v>708</v>
      </c>
      <c r="F293" s="40" t="s">
        <v>617</v>
      </c>
      <c r="G293" s="40" t="s">
        <v>618</v>
      </c>
      <c r="H293" s="40">
        <v>56.55</v>
      </c>
      <c r="I293" s="40" t="s">
        <v>790</v>
      </c>
      <c r="J293" s="40" t="s">
        <v>791</v>
      </c>
    </row>
    <row r="294" spans="1:10">
      <c r="A294" s="40">
        <v>292</v>
      </c>
      <c r="B294" s="40" t="s">
        <v>613</v>
      </c>
      <c r="C294" s="40" t="s">
        <v>614</v>
      </c>
      <c r="D294" s="40" t="s">
        <v>782</v>
      </c>
      <c r="E294" s="40" t="s">
        <v>709</v>
      </c>
      <c r="F294" s="40" t="s">
        <v>617</v>
      </c>
      <c r="G294" s="40" t="s">
        <v>618</v>
      </c>
      <c r="H294" s="40">
        <v>59.04</v>
      </c>
      <c r="I294" s="40" t="s">
        <v>783</v>
      </c>
      <c r="J294" s="40" t="s">
        <v>634</v>
      </c>
    </row>
    <row r="295" spans="1:10">
      <c r="A295" s="40">
        <v>293</v>
      </c>
      <c r="B295" s="40" t="s">
        <v>613</v>
      </c>
      <c r="C295" s="40" t="s">
        <v>614</v>
      </c>
      <c r="D295" s="40" t="s">
        <v>782</v>
      </c>
      <c r="E295" s="40" t="s">
        <v>710</v>
      </c>
      <c r="F295" s="40" t="s">
        <v>617</v>
      </c>
      <c r="G295" s="40" t="s">
        <v>618</v>
      </c>
      <c r="H295" s="40">
        <v>57.6</v>
      </c>
      <c r="I295" s="40" t="s">
        <v>784</v>
      </c>
      <c r="J295" s="40" t="s">
        <v>625</v>
      </c>
    </row>
    <row r="296" spans="1:10">
      <c r="A296" s="40">
        <v>294</v>
      </c>
      <c r="B296" s="40" t="s">
        <v>613</v>
      </c>
      <c r="C296" s="40" t="s">
        <v>614</v>
      </c>
      <c r="D296" s="40" t="s">
        <v>782</v>
      </c>
      <c r="E296" s="40" t="s">
        <v>711</v>
      </c>
      <c r="F296" s="40" t="s">
        <v>617</v>
      </c>
      <c r="G296" s="40" t="s">
        <v>618</v>
      </c>
      <c r="H296" s="40">
        <v>57.5</v>
      </c>
      <c r="I296" s="40" t="s">
        <v>785</v>
      </c>
      <c r="J296" s="40" t="s">
        <v>625</v>
      </c>
    </row>
    <row r="297" spans="1:10">
      <c r="A297" s="40">
        <v>295</v>
      </c>
      <c r="B297" s="40" t="s">
        <v>613</v>
      </c>
      <c r="C297" s="40" t="s">
        <v>614</v>
      </c>
      <c r="D297" s="40" t="s">
        <v>782</v>
      </c>
      <c r="E297" s="40" t="s">
        <v>712</v>
      </c>
      <c r="F297" s="40" t="s">
        <v>617</v>
      </c>
      <c r="G297" s="40" t="s">
        <v>618</v>
      </c>
      <c r="H297" s="40">
        <v>58.1</v>
      </c>
      <c r="I297" s="40" t="s">
        <v>786</v>
      </c>
      <c r="J297" s="40" t="s">
        <v>625</v>
      </c>
    </row>
    <row r="298" spans="1:10">
      <c r="A298" s="40">
        <v>296</v>
      </c>
      <c r="B298" s="40" t="s">
        <v>613</v>
      </c>
      <c r="C298" s="40" t="s">
        <v>614</v>
      </c>
      <c r="D298" s="40" t="s">
        <v>782</v>
      </c>
      <c r="E298" s="40" t="s">
        <v>713</v>
      </c>
      <c r="F298" s="40" t="s">
        <v>617</v>
      </c>
      <c r="G298" s="40" t="s">
        <v>618</v>
      </c>
      <c r="H298" s="40">
        <v>58.65</v>
      </c>
      <c r="I298" s="40" t="s">
        <v>787</v>
      </c>
      <c r="J298" s="40" t="s">
        <v>788</v>
      </c>
    </row>
    <row r="299" spans="1:10">
      <c r="A299" s="40">
        <v>297</v>
      </c>
      <c r="B299" s="40" t="s">
        <v>613</v>
      </c>
      <c r="C299" s="40" t="s">
        <v>614</v>
      </c>
      <c r="D299" s="40" t="s">
        <v>782</v>
      </c>
      <c r="E299" s="40" t="s">
        <v>714</v>
      </c>
      <c r="F299" s="40" t="s">
        <v>617</v>
      </c>
      <c r="G299" s="40" t="s">
        <v>618</v>
      </c>
      <c r="H299" s="40">
        <v>56.55</v>
      </c>
      <c r="I299" s="40" t="s">
        <v>790</v>
      </c>
      <c r="J299" s="40" t="s">
        <v>791</v>
      </c>
    </row>
    <row r="300" spans="1:10">
      <c r="A300" s="40">
        <v>298</v>
      </c>
      <c r="B300" s="40" t="s">
        <v>613</v>
      </c>
      <c r="C300" s="40" t="s">
        <v>614</v>
      </c>
      <c r="D300" s="40" t="s">
        <v>782</v>
      </c>
      <c r="E300" s="40" t="s">
        <v>715</v>
      </c>
      <c r="F300" s="40" t="s">
        <v>617</v>
      </c>
      <c r="G300" s="40" t="s">
        <v>618</v>
      </c>
      <c r="H300" s="40">
        <v>59.04</v>
      </c>
      <c r="I300" s="40" t="s">
        <v>783</v>
      </c>
      <c r="J300" s="40" t="s">
        <v>634</v>
      </c>
    </row>
    <row r="301" spans="1:10">
      <c r="A301" s="40">
        <v>299</v>
      </c>
      <c r="B301" s="40" t="s">
        <v>613</v>
      </c>
      <c r="C301" s="40" t="s">
        <v>614</v>
      </c>
      <c r="D301" s="40" t="s">
        <v>782</v>
      </c>
      <c r="E301" s="40" t="s">
        <v>716</v>
      </c>
      <c r="F301" s="40" t="s">
        <v>617</v>
      </c>
      <c r="G301" s="40" t="s">
        <v>618</v>
      </c>
      <c r="H301" s="40">
        <v>57.6</v>
      </c>
      <c r="I301" s="40" t="s">
        <v>784</v>
      </c>
      <c r="J301" s="40" t="s">
        <v>625</v>
      </c>
    </row>
    <row r="302" spans="1:10">
      <c r="A302" s="40">
        <v>300</v>
      </c>
      <c r="B302" s="40" t="s">
        <v>613</v>
      </c>
      <c r="C302" s="40" t="s">
        <v>614</v>
      </c>
      <c r="D302" s="40" t="s">
        <v>782</v>
      </c>
      <c r="E302" s="40" t="s">
        <v>717</v>
      </c>
      <c r="F302" s="40" t="s">
        <v>617</v>
      </c>
      <c r="G302" s="40" t="s">
        <v>618</v>
      </c>
      <c r="H302" s="40">
        <v>57.5</v>
      </c>
      <c r="I302" s="40" t="s">
        <v>785</v>
      </c>
      <c r="J302" s="40" t="s">
        <v>625</v>
      </c>
    </row>
    <row r="303" spans="1:10">
      <c r="A303" s="40">
        <v>301</v>
      </c>
      <c r="B303" s="40" t="s">
        <v>613</v>
      </c>
      <c r="C303" s="40" t="s">
        <v>614</v>
      </c>
      <c r="D303" s="40" t="s">
        <v>782</v>
      </c>
      <c r="E303" s="40" t="s">
        <v>718</v>
      </c>
      <c r="F303" s="40" t="s">
        <v>617</v>
      </c>
      <c r="G303" s="40" t="s">
        <v>618</v>
      </c>
      <c r="H303" s="40">
        <v>58.1</v>
      </c>
      <c r="I303" s="40" t="s">
        <v>786</v>
      </c>
      <c r="J303" s="40" t="s">
        <v>625</v>
      </c>
    </row>
    <row r="304" spans="1:10">
      <c r="A304" s="40">
        <v>302</v>
      </c>
      <c r="B304" s="40" t="s">
        <v>613</v>
      </c>
      <c r="C304" s="40" t="s">
        <v>614</v>
      </c>
      <c r="D304" s="40" t="s">
        <v>782</v>
      </c>
      <c r="E304" s="40" t="s">
        <v>719</v>
      </c>
      <c r="F304" s="40" t="s">
        <v>617</v>
      </c>
      <c r="G304" s="40" t="s">
        <v>618</v>
      </c>
      <c r="H304" s="40">
        <v>58.65</v>
      </c>
      <c r="I304" s="40" t="s">
        <v>787</v>
      </c>
      <c r="J304" s="40" t="s">
        <v>788</v>
      </c>
    </row>
    <row r="305" spans="1:10">
      <c r="A305" s="40">
        <v>303</v>
      </c>
      <c r="B305" s="40" t="s">
        <v>613</v>
      </c>
      <c r="C305" s="40" t="s">
        <v>614</v>
      </c>
      <c r="D305" s="40" t="s">
        <v>782</v>
      </c>
      <c r="E305" s="40" t="s">
        <v>720</v>
      </c>
      <c r="F305" s="40" t="s">
        <v>617</v>
      </c>
      <c r="G305" s="40" t="s">
        <v>618</v>
      </c>
      <c r="H305" s="40">
        <v>56.55</v>
      </c>
      <c r="I305" s="40" t="s">
        <v>790</v>
      </c>
      <c r="J305" s="40" t="s">
        <v>791</v>
      </c>
    </row>
    <row r="306" spans="1:10">
      <c r="A306" s="40">
        <v>304</v>
      </c>
      <c r="B306" s="40" t="s">
        <v>613</v>
      </c>
      <c r="C306" s="40" t="s">
        <v>614</v>
      </c>
      <c r="D306" s="40" t="s">
        <v>782</v>
      </c>
      <c r="E306" s="40" t="s">
        <v>721</v>
      </c>
      <c r="F306" s="40" t="s">
        <v>617</v>
      </c>
      <c r="G306" s="40" t="s">
        <v>618</v>
      </c>
      <c r="H306" s="40">
        <v>59.04</v>
      </c>
      <c r="I306" s="40" t="s">
        <v>783</v>
      </c>
      <c r="J306" s="40" t="s">
        <v>634</v>
      </c>
    </row>
    <row r="307" spans="1:10">
      <c r="A307" s="40">
        <v>305</v>
      </c>
      <c r="B307" s="40" t="s">
        <v>613</v>
      </c>
      <c r="C307" s="40" t="s">
        <v>614</v>
      </c>
      <c r="D307" s="40" t="s">
        <v>782</v>
      </c>
      <c r="E307" s="40" t="s">
        <v>722</v>
      </c>
      <c r="F307" s="40" t="s">
        <v>617</v>
      </c>
      <c r="G307" s="40" t="s">
        <v>618</v>
      </c>
      <c r="H307" s="40">
        <v>57.6</v>
      </c>
      <c r="I307" s="40" t="s">
        <v>784</v>
      </c>
      <c r="J307" s="40" t="s">
        <v>625</v>
      </c>
    </row>
    <row r="308" spans="1:10">
      <c r="A308" s="40">
        <v>306</v>
      </c>
      <c r="B308" s="40" t="s">
        <v>613</v>
      </c>
      <c r="C308" s="40" t="s">
        <v>614</v>
      </c>
      <c r="D308" s="40" t="s">
        <v>782</v>
      </c>
      <c r="E308" s="40" t="s">
        <v>723</v>
      </c>
      <c r="F308" s="40" t="s">
        <v>617</v>
      </c>
      <c r="G308" s="40" t="s">
        <v>618</v>
      </c>
      <c r="H308" s="40">
        <v>57.5</v>
      </c>
      <c r="I308" s="40" t="s">
        <v>785</v>
      </c>
      <c r="J308" s="40" t="s">
        <v>625</v>
      </c>
    </row>
    <row r="309" spans="1:10">
      <c r="A309" s="40">
        <v>307</v>
      </c>
      <c r="B309" s="40" t="s">
        <v>613</v>
      </c>
      <c r="C309" s="40" t="s">
        <v>614</v>
      </c>
      <c r="D309" s="40" t="s">
        <v>782</v>
      </c>
      <c r="E309" s="40" t="s">
        <v>724</v>
      </c>
      <c r="F309" s="40" t="s">
        <v>617</v>
      </c>
      <c r="G309" s="40" t="s">
        <v>618</v>
      </c>
      <c r="H309" s="40">
        <v>58.1</v>
      </c>
      <c r="I309" s="40" t="s">
        <v>786</v>
      </c>
      <c r="J309" s="40" t="s">
        <v>625</v>
      </c>
    </row>
    <row r="310" spans="1:10">
      <c r="A310" s="40">
        <v>308</v>
      </c>
      <c r="B310" s="40" t="s">
        <v>613</v>
      </c>
      <c r="C310" s="40" t="s">
        <v>614</v>
      </c>
      <c r="D310" s="40" t="s">
        <v>782</v>
      </c>
      <c r="E310" s="40" t="s">
        <v>725</v>
      </c>
      <c r="F310" s="40" t="s">
        <v>617</v>
      </c>
      <c r="G310" s="40" t="s">
        <v>618</v>
      </c>
      <c r="H310" s="40">
        <v>58.65</v>
      </c>
      <c r="I310" s="40" t="s">
        <v>787</v>
      </c>
      <c r="J310" s="40" t="s">
        <v>788</v>
      </c>
    </row>
    <row r="311" spans="1:10">
      <c r="A311" s="40">
        <v>309</v>
      </c>
      <c r="B311" s="40" t="s">
        <v>613</v>
      </c>
      <c r="C311" s="40" t="s">
        <v>614</v>
      </c>
      <c r="D311" s="40" t="s">
        <v>782</v>
      </c>
      <c r="E311" s="40" t="s">
        <v>726</v>
      </c>
      <c r="F311" s="40" t="s">
        <v>617</v>
      </c>
      <c r="G311" s="40" t="s">
        <v>618</v>
      </c>
      <c r="H311" s="40">
        <v>56.55</v>
      </c>
      <c r="I311" s="40" t="s">
        <v>790</v>
      </c>
      <c r="J311" s="40" t="s">
        <v>791</v>
      </c>
    </row>
    <row r="312" spans="1:10">
      <c r="A312" s="40">
        <v>310</v>
      </c>
      <c r="B312" s="40" t="s">
        <v>613</v>
      </c>
      <c r="C312" s="40" t="s">
        <v>614</v>
      </c>
      <c r="D312" s="40" t="s">
        <v>782</v>
      </c>
      <c r="E312" s="40" t="s">
        <v>727</v>
      </c>
      <c r="F312" s="40" t="s">
        <v>617</v>
      </c>
      <c r="G312" s="40" t="s">
        <v>618</v>
      </c>
      <c r="H312" s="40">
        <v>59.04</v>
      </c>
      <c r="I312" s="40" t="s">
        <v>783</v>
      </c>
      <c r="J312" s="40" t="s">
        <v>634</v>
      </c>
    </row>
    <row r="313" spans="1:10">
      <c r="A313" s="40">
        <v>311</v>
      </c>
      <c r="B313" s="40" t="s">
        <v>613</v>
      </c>
      <c r="C313" s="40" t="s">
        <v>614</v>
      </c>
      <c r="D313" s="40" t="s">
        <v>782</v>
      </c>
      <c r="E313" s="40" t="s">
        <v>728</v>
      </c>
      <c r="F313" s="40" t="s">
        <v>617</v>
      </c>
      <c r="G313" s="40" t="s">
        <v>618</v>
      </c>
      <c r="H313" s="40">
        <v>57.6</v>
      </c>
      <c r="I313" s="40" t="s">
        <v>784</v>
      </c>
      <c r="J313" s="40" t="s">
        <v>625</v>
      </c>
    </row>
    <row r="314" spans="1:10">
      <c r="A314" s="40">
        <v>312</v>
      </c>
      <c r="B314" s="40" t="s">
        <v>613</v>
      </c>
      <c r="C314" s="40" t="s">
        <v>614</v>
      </c>
      <c r="D314" s="40" t="s">
        <v>782</v>
      </c>
      <c r="E314" s="40" t="s">
        <v>729</v>
      </c>
      <c r="F314" s="40" t="s">
        <v>617</v>
      </c>
      <c r="G314" s="40" t="s">
        <v>618</v>
      </c>
      <c r="H314" s="40">
        <v>57.5</v>
      </c>
      <c r="I314" s="40" t="s">
        <v>785</v>
      </c>
      <c r="J314" s="40" t="s">
        <v>625</v>
      </c>
    </row>
    <row r="315" spans="1:10">
      <c r="A315" s="40">
        <v>313</v>
      </c>
      <c r="B315" s="40" t="s">
        <v>613</v>
      </c>
      <c r="C315" s="40" t="s">
        <v>614</v>
      </c>
      <c r="D315" s="40" t="s">
        <v>782</v>
      </c>
      <c r="E315" s="40" t="s">
        <v>730</v>
      </c>
      <c r="F315" s="40" t="s">
        <v>617</v>
      </c>
      <c r="G315" s="40" t="s">
        <v>618</v>
      </c>
      <c r="H315" s="40">
        <v>58.1</v>
      </c>
      <c r="I315" s="40" t="s">
        <v>786</v>
      </c>
      <c r="J315" s="40" t="s">
        <v>625</v>
      </c>
    </row>
    <row r="316" spans="1:10">
      <c r="A316" s="40">
        <v>314</v>
      </c>
      <c r="B316" s="40" t="s">
        <v>613</v>
      </c>
      <c r="C316" s="40" t="s">
        <v>614</v>
      </c>
      <c r="D316" s="40" t="s">
        <v>782</v>
      </c>
      <c r="E316" s="40" t="s">
        <v>731</v>
      </c>
      <c r="F316" s="40" t="s">
        <v>617</v>
      </c>
      <c r="G316" s="40" t="s">
        <v>618</v>
      </c>
      <c r="H316" s="40">
        <v>58.65</v>
      </c>
      <c r="I316" s="40" t="s">
        <v>787</v>
      </c>
      <c r="J316" s="40" t="s">
        <v>788</v>
      </c>
    </row>
    <row r="317" spans="1:10">
      <c r="A317" s="40">
        <v>315</v>
      </c>
      <c r="B317" s="40" t="s">
        <v>613</v>
      </c>
      <c r="C317" s="40" t="s">
        <v>614</v>
      </c>
      <c r="D317" s="40" t="s">
        <v>782</v>
      </c>
      <c r="E317" s="40" t="s">
        <v>732</v>
      </c>
      <c r="F317" s="40" t="s">
        <v>617</v>
      </c>
      <c r="G317" s="40" t="s">
        <v>618</v>
      </c>
      <c r="H317" s="40">
        <v>56.55</v>
      </c>
      <c r="I317" s="40" t="s">
        <v>790</v>
      </c>
      <c r="J317" s="40" t="s">
        <v>791</v>
      </c>
    </row>
    <row r="318" spans="1:10">
      <c r="A318" s="40">
        <v>316</v>
      </c>
      <c r="B318" s="40" t="s">
        <v>613</v>
      </c>
      <c r="C318" s="40" t="s">
        <v>614</v>
      </c>
      <c r="D318" s="40" t="s">
        <v>782</v>
      </c>
      <c r="E318" s="40" t="s">
        <v>733</v>
      </c>
      <c r="F318" s="40" t="s">
        <v>617</v>
      </c>
      <c r="G318" s="40" t="s">
        <v>618</v>
      </c>
      <c r="H318" s="40">
        <v>59.04</v>
      </c>
      <c r="I318" s="40" t="s">
        <v>783</v>
      </c>
      <c r="J318" s="40" t="s">
        <v>634</v>
      </c>
    </row>
    <row r="319" spans="1:10">
      <c r="A319" s="40">
        <v>317</v>
      </c>
      <c r="B319" s="40" t="s">
        <v>613</v>
      </c>
      <c r="C319" s="40" t="s">
        <v>614</v>
      </c>
      <c r="D319" s="40" t="s">
        <v>782</v>
      </c>
      <c r="E319" s="40" t="s">
        <v>734</v>
      </c>
      <c r="F319" s="40" t="s">
        <v>617</v>
      </c>
      <c r="G319" s="40" t="s">
        <v>618</v>
      </c>
      <c r="H319" s="40">
        <v>57.6</v>
      </c>
      <c r="I319" s="40" t="s">
        <v>784</v>
      </c>
      <c r="J319" s="40" t="s">
        <v>625</v>
      </c>
    </row>
    <row r="320" spans="1:10">
      <c r="A320" s="40">
        <v>318</v>
      </c>
      <c r="B320" s="40" t="s">
        <v>613</v>
      </c>
      <c r="C320" s="40" t="s">
        <v>614</v>
      </c>
      <c r="D320" s="40" t="s">
        <v>782</v>
      </c>
      <c r="E320" s="40" t="s">
        <v>735</v>
      </c>
      <c r="F320" s="40" t="s">
        <v>617</v>
      </c>
      <c r="G320" s="40" t="s">
        <v>618</v>
      </c>
      <c r="H320" s="40">
        <v>57.5</v>
      </c>
      <c r="I320" s="40" t="s">
        <v>785</v>
      </c>
      <c r="J320" s="40" t="s">
        <v>625</v>
      </c>
    </row>
    <row r="321" spans="1:10">
      <c r="A321" s="40">
        <v>319</v>
      </c>
      <c r="B321" s="40" t="s">
        <v>613</v>
      </c>
      <c r="C321" s="40" t="s">
        <v>614</v>
      </c>
      <c r="D321" s="40" t="s">
        <v>782</v>
      </c>
      <c r="E321" s="40" t="s">
        <v>736</v>
      </c>
      <c r="F321" s="40" t="s">
        <v>617</v>
      </c>
      <c r="G321" s="40" t="s">
        <v>618</v>
      </c>
      <c r="H321" s="40">
        <v>58.1</v>
      </c>
      <c r="I321" s="40" t="s">
        <v>786</v>
      </c>
      <c r="J321" s="40" t="s">
        <v>625</v>
      </c>
    </row>
    <row r="322" spans="1:10">
      <c r="A322" s="40">
        <v>320</v>
      </c>
      <c r="B322" s="40" t="s">
        <v>613</v>
      </c>
      <c r="C322" s="40" t="s">
        <v>614</v>
      </c>
      <c r="D322" s="40" t="s">
        <v>782</v>
      </c>
      <c r="E322" s="40" t="s">
        <v>737</v>
      </c>
      <c r="F322" s="40" t="s">
        <v>617</v>
      </c>
      <c r="G322" s="40" t="s">
        <v>618</v>
      </c>
      <c r="H322" s="40">
        <v>58.65</v>
      </c>
      <c r="I322" s="40" t="s">
        <v>787</v>
      </c>
      <c r="J322" s="40" t="s">
        <v>788</v>
      </c>
    </row>
    <row r="323" spans="1:10">
      <c r="A323" s="40">
        <v>321</v>
      </c>
      <c r="B323" s="40" t="s">
        <v>613</v>
      </c>
      <c r="C323" s="40" t="s">
        <v>614</v>
      </c>
      <c r="D323" s="40" t="s">
        <v>782</v>
      </c>
      <c r="E323" s="40" t="s">
        <v>738</v>
      </c>
      <c r="F323" s="40" t="s">
        <v>617</v>
      </c>
      <c r="G323" s="40" t="s">
        <v>618</v>
      </c>
      <c r="H323" s="40">
        <v>56.55</v>
      </c>
      <c r="I323" s="40" t="s">
        <v>790</v>
      </c>
      <c r="J323" s="40" t="s">
        <v>791</v>
      </c>
    </row>
    <row r="324" spans="1:10">
      <c r="A324" s="40">
        <v>322</v>
      </c>
      <c r="B324" s="40" t="s">
        <v>613</v>
      </c>
      <c r="C324" s="40" t="s">
        <v>614</v>
      </c>
      <c r="D324" s="40" t="s">
        <v>782</v>
      </c>
      <c r="E324" s="40" t="s">
        <v>739</v>
      </c>
      <c r="F324" s="40" t="s">
        <v>617</v>
      </c>
      <c r="G324" s="40" t="s">
        <v>618</v>
      </c>
      <c r="H324" s="40">
        <v>59.04</v>
      </c>
      <c r="I324" s="40" t="s">
        <v>783</v>
      </c>
      <c r="J324" s="40" t="s">
        <v>634</v>
      </c>
    </row>
    <row r="325" spans="1:10">
      <c r="A325" s="40">
        <v>323</v>
      </c>
      <c r="B325" s="40" t="s">
        <v>613</v>
      </c>
      <c r="C325" s="40" t="s">
        <v>614</v>
      </c>
      <c r="D325" s="40" t="s">
        <v>782</v>
      </c>
      <c r="E325" s="40" t="s">
        <v>740</v>
      </c>
      <c r="F325" s="40" t="s">
        <v>617</v>
      </c>
      <c r="G325" s="40" t="s">
        <v>618</v>
      </c>
      <c r="H325" s="40">
        <v>57.6</v>
      </c>
      <c r="I325" s="40" t="s">
        <v>784</v>
      </c>
      <c r="J325" s="40" t="s">
        <v>625</v>
      </c>
    </row>
    <row r="326" spans="1:10">
      <c r="A326" s="40">
        <v>324</v>
      </c>
      <c r="B326" s="40" t="s">
        <v>613</v>
      </c>
      <c r="C326" s="40" t="s">
        <v>614</v>
      </c>
      <c r="D326" s="40" t="s">
        <v>782</v>
      </c>
      <c r="E326" s="40" t="s">
        <v>741</v>
      </c>
      <c r="F326" s="40" t="s">
        <v>617</v>
      </c>
      <c r="G326" s="40" t="s">
        <v>618</v>
      </c>
      <c r="H326" s="40">
        <v>57.5</v>
      </c>
      <c r="I326" s="40" t="s">
        <v>785</v>
      </c>
      <c r="J326" s="40" t="s">
        <v>625</v>
      </c>
    </row>
    <row r="327" spans="1:10">
      <c r="A327" s="40">
        <v>325</v>
      </c>
      <c r="B327" s="40" t="s">
        <v>613</v>
      </c>
      <c r="C327" s="40" t="s">
        <v>614</v>
      </c>
      <c r="D327" s="40" t="s">
        <v>782</v>
      </c>
      <c r="E327" s="40" t="s">
        <v>742</v>
      </c>
      <c r="F327" s="40" t="s">
        <v>617</v>
      </c>
      <c r="G327" s="40" t="s">
        <v>618</v>
      </c>
      <c r="H327" s="40">
        <v>58.1</v>
      </c>
      <c r="I327" s="40" t="s">
        <v>786</v>
      </c>
      <c r="J327" s="40" t="s">
        <v>625</v>
      </c>
    </row>
    <row r="328" spans="1:10">
      <c r="A328" s="40">
        <v>326</v>
      </c>
      <c r="B328" s="40" t="s">
        <v>613</v>
      </c>
      <c r="C328" s="40" t="s">
        <v>614</v>
      </c>
      <c r="D328" s="40" t="s">
        <v>782</v>
      </c>
      <c r="E328" s="40" t="s">
        <v>743</v>
      </c>
      <c r="F328" s="40" t="s">
        <v>617</v>
      </c>
      <c r="G328" s="40" t="s">
        <v>618</v>
      </c>
      <c r="H328" s="40">
        <v>58.65</v>
      </c>
      <c r="I328" s="40" t="s">
        <v>787</v>
      </c>
      <c r="J328" s="40" t="s">
        <v>788</v>
      </c>
    </row>
    <row r="329" spans="1:10">
      <c r="A329" s="40">
        <v>327</v>
      </c>
      <c r="B329" s="40" t="s">
        <v>613</v>
      </c>
      <c r="C329" s="40" t="s">
        <v>614</v>
      </c>
      <c r="D329" s="40" t="s">
        <v>782</v>
      </c>
      <c r="E329" s="40" t="s">
        <v>744</v>
      </c>
      <c r="F329" s="40" t="s">
        <v>617</v>
      </c>
      <c r="G329" s="40" t="s">
        <v>618</v>
      </c>
      <c r="H329" s="40">
        <v>56.55</v>
      </c>
      <c r="I329" s="40" t="s">
        <v>790</v>
      </c>
      <c r="J329" s="40" t="s">
        <v>791</v>
      </c>
    </row>
    <row r="330" spans="1:10">
      <c r="A330" s="40">
        <v>328</v>
      </c>
      <c r="B330" s="40" t="s">
        <v>613</v>
      </c>
      <c r="C330" s="40" t="s">
        <v>614</v>
      </c>
      <c r="D330" s="40" t="s">
        <v>782</v>
      </c>
      <c r="E330" s="40" t="s">
        <v>745</v>
      </c>
      <c r="F330" s="40" t="s">
        <v>617</v>
      </c>
      <c r="G330" s="40" t="s">
        <v>618</v>
      </c>
      <c r="H330" s="40">
        <v>59.04</v>
      </c>
      <c r="I330" s="40" t="s">
        <v>783</v>
      </c>
      <c r="J330" s="40" t="s">
        <v>634</v>
      </c>
    </row>
    <row r="331" spans="1:10">
      <c r="A331" s="40">
        <v>329</v>
      </c>
      <c r="B331" s="40" t="s">
        <v>613</v>
      </c>
      <c r="C331" s="40" t="s">
        <v>614</v>
      </c>
      <c r="D331" s="40" t="s">
        <v>782</v>
      </c>
      <c r="E331" s="40" t="s">
        <v>746</v>
      </c>
      <c r="F331" s="40" t="s">
        <v>617</v>
      </c>
      <c r="G331" s="40" t="s">
        <v>618</v>
      </c>
      <c r="H331" s="40">
        <v>57.6</v>
      </c>
      <c r="I331" s="40" t="s">
        <v>784</v>
      </c>
      <c r="J331" s="40" t="s">
        <v>625</v>
      </c>
    </row>
    <row r="332" spans="1:10">
      <c r="A332" s="40">
        <v>330</v>
      </c>
      <c r="B332" s="40" t="s">
        <v>613</v>
      </c>
      <c r="C332" s="40" t="s">
        <v>614</v>
      </c>
      <c r="D332" s="40" t="s">
        <v>782</v>
      </c>
      <c r="E332" s="40" t="s">
        <v>747</v>
      </c>
      <c r="F332" s="40" t="s">
        <v>617</v>
      </c>
      <c r="G332" s="40" t="s">
        <v>618</v>
      </c>
      <c r="H332" s="40">
        <v>57.5</v>
      </c>
      <c r="I332" s="40" t="s">
        <v>785</v>
      </c>
      <c r="J332" s="40" t="s">
        <v>625</v>
      </c>
    </row>
    <row r="333" spans="1:10">
      <c r="A333" s="40">
        <v>331</v>
      </c>
      <c r="B333" s="40" t="s">
        <v>613</v>
      </c>
      <c r="C333" s="40" t="s">
        <v>614</v>
      </c>
      <c r="D333" s="40" t="s">
        <v>782</v>
      </c>
      <c r="E333" s="40" t="s">
        <v>748</v>
      </c>
      <c r="F333" s="40" t="s">
        <v>617</v>
      </c>
      <c r="G333" s="40" t="s">
        <v>618</v>
      </c>
      <c r="H333" s="40">
        <v>58.1</v>
      </c>
      <c r="I333" s="40" t="s">
        <v>786</v>
      </c>
      <c r="J333" s="40" t="s">
        <v>625</v>
      </c>
    </row>
    <row r="334" spans="1:10">
      <c r="A334" s="40">
        <v>332</v>
      </c>
      <c r="B334" s="40" t="s">
        <v>613</v>
      </c>
      <c r="C334" s="40" t="s">
        <v>614</v>
      </c>
      <c r="D334" s="40" t="s">
        <v>782</v>
      </c>
      <c r="E334" s="40" t="s">
        <v>749</v>
      </c>
      <c r="F334" s="40" t="s">
        <v>617</v>
      </c>
      <c r="G334" s="40" t="s">
        <v>618</v>
      </c>
      <c r="H334" s="40">
        <v>58.65</v>
      </c>
      <c r="I334" s="40" t="s">
        <v>787</v>
      </c>
      <c r="J334" s="40" t="s">
        <v>788</v>
      </c>
    </row>
    <row r="335" spans="1:10">
      <c r="A335" s="40">
        <v>333</v>
      </c>
      <c r="B335" s="40" t="s">
        <v>613</v>
      </c>
      <c r="C335" s="40" t="s">
        <v>614</v>
      </c>
      <c r="D335" s="40" t="s">
        <v>782</v>
      </c>
      <c r="E335" s="40" t="s">
        <v>750</v>
      </c>
      <c r="F335" s="40" t="s">
        <v>617</v>
      </c>
      <c r="G335" s="40" t="s">
        <v>618</v>
      </c>
      <c r="H335" s="40">
        <v>56.55</v>
      </c>
      <c r="I335" s="40" t="s">
        <v>790</v>
      </c>
      <c r="J335" s="40" t="s">
        <v>791</v>
      </c>
    </row>
    <row r="336" spans="1:10">
      <c r="A336" s="40">
        <v>334</v>
      </c>
      <c r="B336" s="40" t="s">
        <v>613</v>
      </c>
      <c r="C336" s="40" t="s">
        <v>614</v>
      </c>
      <c r="D336" s="40" t="s">
        <v>782</v>
      </c>
      <c r="E336" s="40" t="s">
        <v>751</v>
      </c>
      <c r="F336" s="40" t="s">
        <v>617</v>
      </c>
      <c r="G336" s="40" t="s">
        <v>618</v>
      </c>
      <c r="H336" s="40">
        <v>59.04</v>
      </c>
      <c r="I336" s="40" t="s">
        <v>783</v>
      </c>
      <c r="J336" s="40" t="s">
        <v>634</v>
      </c>
    </row>
    <row r="337" spans="1:10">
      <c r="A337" s="40">
        <v>335</v>
      </c>
      <c r="B337" s="40" t="s">
        <v>613</v>
      </c>
      <c r="C337" s="40" t="s">
        <v>614</v>
      </c>
      <c r="D337" s="40" t="s">
        <v>782</v>
      </c>
      <c r="E337" s="40" t="s">
        <v>752</v>
      </c>
      <c r="F337" s="40" t="s">
        <v>617</v>
      </c>
      <c r="G337" s="40" t="s">
        <v>618</v>
      </c>
      <c r="H337" s="40">
        <v>57.6</v>
      </c>
      <c r="I337" s="40" t="s">
        <v>784</v>
      </c>
      <c r="J337" s="40" t="s">
        <v>625</v>
      </c>
    </row>
    <row r="338" spans="1:10">
      <c r="A338" s="40">
        <v>336</v>
      </c>
      <c r="B338" s="40" t="s">
        <v>613</v>
      </c>
      <c r="C338" s="40" t="s">
        <v>614</v>
      </c>
      <c r="D338" s="40" t="s">
        <v>782</v>
      </c>
      <c r="E338" s="40" t="s">
        <v>753</v>
      </c>
      <c r="F338" s="40" t="s">
        <v>617</v>
      </c>
      <c r="G338" s="40" t="s">
        <v>618</v>
      </c>
      <c r="H338" s="40">
        <v>57.5</v>
      </c>
      <c r="I338" s="40" t="s">
        <v>785</v>
      </c>
      <c r="J338" s="40" t="s">
        <v>625</v>
      </c>
    </row>
    <row r="339" spans="1:10">
      <c r="A339" s="40">
        <v>337</v>
      </c>
      <c r="B339" s="40" t="s">
        <v>613</v>
      </c>
      <c r="C339" s="40" t="s">
        <v>614</v>
      </c>
      <c r="D339" s="40" t="s">
        <v>782</v>
      </c>
      <c r="E339" s="40" t="s">
        <v>754</v>
      </c>
      <c r="F339" s="40" t="s">
        <v>617</v>
      </c>
      <c r="G339" s="40" t="s">
        <v>618</v>
      </c>
      <c r="H339" s="40">
        <v>58.1</v>
      </c>
      <c r="I339" s="40" t="s">
        <v>786</v>
      </c>
      <c r="J339" s="40" t="s">
        <v>625</v>
      </c>
    </row>
    <row r="340" spans="1:10">
      <c r="A340" s="40">
        <v>338</v>
      </c>
      <c r="B340" s="40" t="s">
        <v>613</v>
      </c>
      <c r="C340" s="40" t="s">
        <v>614</v>
      </c>
      <c r="D340" s="40" t="s">
        <v>782</v>
      </c>
      <c r="E340" s="40" t="s">
        <v>755</v>
      </c>
      <c r="F340" s="40" t="s">
        <v>617</v>
      </c>
      <c r="G340" s="40" t="s">
        <v>618</v>
      </c>
      <c r="H340" s="40">
        <v>58.65</v>
      </c>
      <c r="I340" s="40" t="s">
        <v>787</v>
      </c>
      <c r="J340" s="40" t="s">
        <v>788</v>
      </c>
    </row>
    <row r="341" spans="1:10">
      <c r="A341" s="40">
        <v>339</v>
      </c>
      <c r="B341" s="40" t="s">
        <v>613</v>
      </c>
      <c r="C341" s="40" t="s">
        <v>614</v>
      </c>
      <c r="D341" s="40" t="s">
        <v>782</v>
      </c>
      <c r="E341" s="40" t="s">
        <v>756</v>
      </c>
      <c r="F341" s="40" t="s">
        <v>617</v>
      </c>
      <c r="G341" s="40" t="s">
        <v>618</v>
      </c>
      <c r="H341" s="40">
        <v>56.55</v>
      </c>
      <c r="I341" s="40" t="s">
        <v>790</v>
      </c>
      <c r="J341" s="40" t="s">
        <v>791</v>
      </c>
    </row>
    <row r="342" spans="1:10">
      <c r="A342" s="40">
        <v>340</v>
      </c>
      <c r="B342" s="40" t="s">
        <v>613</v>
      </c>
      <c r="C342" s="40" t="s">
        <v>614</v>
      </c>
      <c r="D342" s="40" t="s">
        <v>782</v>
      </c>
      <c r="E342" s="40" t="s">
        <v>757</v>
      </c>
      <c r="F342" s="40" t="s">
        <v>617</v>
      </c>
      <c r="G342" s="40" t="s">
        <v>618</v>
      </c>
      <c r="H342" s="40">
        <v>59.04</v>
      </c>
      <c r="I342" s="40" t="s">
        <v>783</v>
      </c>
      <c r="J342" s="40" t="s">
        <v>634</v>
      </c>
    </row>
    <row r="343" spans="1:10">
      <c r="A343" s="40">
        <v>341</v>
      </c>
      <c r="B343" s="40" t="s">
        <v>613</v>
      </c>
      <c r="C343" s="40" t="s">
        <v>614</v>
      </c>
      <c r="D343" s="40" t="s">
        <v>782</v>
      </c>
      <c r="E343" s="40" t="s">
        <v>758</v>
      </c>
      <c r="F343" s="40" t="s">
        <v>617</v>
      </c>
      <c r="G343" s="40" t="s">
        <v>618</v>
      </c>
      <c r="H343" s="40">
        <v>57.6</v>
      </c>
      <c r="I343" s="40" t="s">
        <v>784</v>
      </c>
      <c r="J343" s="40" t="s">
        <v>625</v>
      </c>
    </row>
    <row r="344" spans="1:10">
      <c r="A344" s="40">
        <v>342</v>
      </c>
      <c r="B344" s="40" t="s">
        <v>613</v>
      </c>
      <c r="C344" s="40" t="s">
        <v>614</v>
      </c>
      <c r="D344" s="40" t="s">
        <v>782</v>
      </c>
      <c r="E344" s="40" t="s">
        <v>759</v>
      </c>
      <c r="F344" s="40" t="s">
        <v>617</v>
      </c>
      <c r="G344" s="40" t="s">
        <v>618</v>
      </c>
      <c r="H344" s="40">
        <v>57.5</v>
      </c>
      <c r="I344" s="40" t="s">
        <v>785</v>
      </c>
      <c r="J344" s="40" t="s">
        <v>625</v>
      </c>
    </row>
    <row r="345" spans="1:10">
      <c r="A345" s="40">
        <v>343</v>
      </c>
      <c r="B345" s="40" t="s">
        <v>613</v>
      </c>
      <c r="C345" s="40" t="s">
        <v>614</v>
      </c>
      <c r="D345" s="40" t="s">
        <v>782</v>
      </c>
      <c r="E345" s="40" t="s">
        <v>760</v>
      </c>
      <c r="F345" s="40" t="s">
        <v>617</v>
      </c>
      <c r="G345" s="40" t="s">
        <v>618</v>
      </c>
      <c r="H345" s="40">
        <v>58.1</v>
      </c>
      <c r="I345" s="40" t="s">
        <v>786</v>
      </c>
      <c r="J345" s="40" t="s">
        <v>625</v>
      </c>
    </row>
    <row r="346" spans="1:10">
      <c r="A346" s="40">
        <v>344</v>
      </c>
      <c r="B346" s="40" t="s">
        <v>613</v>
      </c>
      <c r="C346" s="40" t="s">
        <v>614</v>
      </c>
      <c r="D346" s="40" t="s">
        <v>782</v>
      </c>
      <c r="E346" s="40" t="s">
        <v>761</v>
      </c>
      <c r="F346" s="40" t="s">
        <v>617</v>
      </c>
      <c r="G346" s="40" t="s">
        <v>618</v>
      </c>
      <c r="H346" s="40">
        <v>58.65</v>
      </c>
      <c r="I346" s="40" t="s">
        <v>787</v>
      </c>
      <c r="J346" s="40" t="s">
        <v>788</v>
      </c>
    </row>
    <row r="347" spans="1:10">
      <c r="A347" s="40">
        <v>345</v>
      </c>
      <c r="B347" s="40" t="s">
        <v>613</v>
      </c>
      <c r="C347" s="40" t="s">
        <v>614</v>
      </c>
      <c r="D347" s="40" t="s">
        <v>782</v>
      </c>
      <c r="E347" s="40" t="s">
        <v>762</v>
      </c>
      <c r="F347" s="40" t="s">
        <v>617</v>
      </c>
      <c r="G347" s="40" t="s">
        <v>618</v>
      </c>
      <c r="H347" s="40">
        <v>56.55</v>
      </c>
      <c r="I347" s="40" t="s">
        <v>790</v>
      </c>
      <c r="J347" s="40" t="s">
        <v>791</v>
      </c>
    </row>
    <row r="348" spans="1:10">
      <c r="A348" s="40">
        <v>346</v>
      </c>
      <c r="B348" s="40" t="s">
        <v>613</v>
      </c>
      <c r="C348" s="40" t="s">
        <v>614</v>
      </c>
      <c r="D348" s="40" t="s">
        <v>782</v>
      </c>
      <c r="E348" s="40" t="s">
        <v>763</v>
      </c>
      <c r="F348" s="40" t="s">
        <v>617</v>
      </c>
      <c r="G348" s="40" t="s">
        <v>618</v>
      </c>
      <c r="H348" s="40">
        <v>59.04</v>
      </c>
      <c r="I348" s="40" t="s">
        <v>783</v>
      </c>
      <c r="J348" s="40" t="s">
        <v>634</v>
      </c>
    </row>
    <row r="349" spans="1:10">
      <c r="A349" s="40">
        <v>347</v>
      </c>
      <c r="B349" s="40" t="s">
        <v>613</v>
      </c>
      <c r="C349" s="40" t="s">
        <v>614</v>
      </c>
      <c r="D349" s="40" t="s">
        <v>782</v>
      </c>
      <c r="E349" s="40" t="s">
        <v>764</v>
      </c>
      <c r="F349" s="40" t="s">
        <v>617</v>
      </c>
      <c r="G349" s="40" t="s">
        <v>618</v>
      </c>
      <c r="H349" s="40">
        <v>57.6</v>
      </c>
      <c r="I349" s="40" t="s">
        <v>784</v>
      </c>
      <c r="J349" s="40" t="s">
        <v>625</v>
      </c>
    </row>
    <row r="350" spans="1:10">
      <c r="A350" s="40">
        <v>348</v>
      </c>
      <c r="B350" s="40" t="s">
        <v>613</v>
      </c>
      <c r="C350" s="40" t="s">
        <v>614</v>
      </c>
      <c r="D350" s="40" t="s">
        <v>782</v>
      </c>
      <c r="E350" s="40" t="s">
        <v>765</v>
      </c>
      <c r="F350" s="40" t="s">
        <v>617</v>
      </c>
      <c r="G350" s="40" t="s">
        <v>618</v>
      </c>
      <c r="H350" s="40">
        <v>57.5</v>
      </c>
      <c r="I350" s="40" t="s">
        <v>785</v>
      </c>
      <c r="J350" s="40" t="s">
        <v>625</v>
      </c>
    </row>
    <row r="351" spans="1:10">
      <c r="A351" s="40">
        <v>349</v>
      </c>
      <c r="B351" s="40" t="s">
        <v>613</v>
      </c>
      <c r="C351" s="40" t="s">
        <v>614</v>
      </c>
      <c r="D351" s="40" t="s">
        <v>782</v>
      </c>
      <c r="E351" s="40" t="s">
        <v>766</v>
      </c>
      <c r="F351" s="40" t="s">
        <v>617</v>
      </c>
      <c r="G351" s="40" t="s">
        <v>618</v>
      </c>
      <c r="H351" s="40">
        <v>58.1</v>
      </c>
      <c r="I351" s="40" t="s">
        <v>786</v>
      </c>
      <c r="J351" s="40" t="s">
        <v>625</v>
      </c>
    </row>
    <row r="352" spans="1:10">
      <c r="A352" s="40">
        <v>350</v>
      </c>
      <c r="B352" s="40" t="s">
        <v>613</v>
      </c>
      <c r="C352" s="40" t="s">
        <v>614</v>
      </c>
      <c r="D352" s="40" t="s">
        <v>782</v>
      </c>
      <c r="E352" s="40" t="s">
        <v>767</v>
      </c>
      <c r="F352" s="40" t="s">
        <v>617</v>
      </c>
      <c r="G352" s="40" t="s">
        <v>618</v>
      </c>
      <c r="H352" s="40">
        <v>58.65</v>
      </c>
      <c r="I352" s="40" t="s">
        <v>787</v>
      </c>
      <c r="J352" s="40" t="s">
        <v>788</v>
      </c>
    </row>
    <row r="353" spans="1:10">
      <c r="A353" s="40">
        <v>351</v>
      </c>
      <c r="B353" s="40" t="s">
        <v>613</v>
      </c>
      <c r="C353" s="40" t="s">
        <v>614</v>
      </c>
      <c r="D353" s="40" t="s">
        <v>782</v>
      </c>
      <c r="E353" s="40" t="s">
        <v>768</v>
      </c>
      <c r="F353" s="40" t="s">
        <v>617</v>
      </c>
      <c r="G353" s="40" t="s">
        <v>618</v>
      </c>
      <c r="H353" s="40">
        <v>56.55</v>
      </c>
      <c r="I353" s="40" t="s">
        <v>790</v>
      </c>
      <c r="J353" s="40" t="s">
        <v>791</v>
      </c>
    </row>
    <row r="354" spans="1:10">
      <c r="A354" s="40">
        <v>352</v>
      </c>
      <c r="B354" s="40" t="s">
        <v>613</v>
      </c>
      <c r="C354" s="40" t="s">
        <v>614</v>
      </c>
      <c r="D354" s="40" t="s">
        <v>782</v>
      </c>
      <c r="E354" s="40" t="s">
        <v>769</v>
      </c>
      <c r="F354" s="40" t="s">
        <v>617</v>
      </c>
      <c r="G354" s="40" t="s">
        <v>618</v>
      </c>
      <c r="H354" s="40">
        <v>59.04</v>
      </c>
      <c r="I354" s="40" t="s">
        <v>783</v>
      </c>
      <c r="J354" s="40" t="s">
        <v>634</v>
      </c>
    </row>
    <row r="355" spans="1:10">
      <c r="A355" s="40">
        <v>353</v>
      </c>
      <c r="B355" s="40" t="s">
        <v>613</v>
      </c>
      <c r="C355" s="40" t="s">
        <v>614</v>
      </c>
      <c r="D355" s="40" t="s">
        <v>782</v>
      </c>
      <c r="E355" s="40" t="s">
        <v>770</v>
      </c>
      <c r="F355" s="40" t="s">
        <v>617</v>
      </c>
      <c r="G355" s="40" t="s">
        <v>618</v>
      </c>
      <c r="H355" s="40">
        <v>57.6</v>
      </c>
      <c r="I355" s="40" t="s">
        <v>784</v>
      </c>
      <c r="J355" s="40" t="s">
        <v>625</v>
      </c>
    </row>
    <row r="356" spans="1:10">
      <c r="A356" s="40">
        <v>354</v>
      </c>
      <c r="B356" s="40" t="s">
        <v>613</v>
      </c>
      <c r="C356" s="40" t="s">
        <v>614</v>
      </c>
      <c r="D356" s="40" t="s">
        <v>782</v>
      </c>
      <c r="E356" s="40" t="s">
        <v>771</v>
      </c>
      <c r="F356" s="40" t="s">
        <v>617</v>
      </c>
      <c r="G356" s="40" t="s">
        <v>618</v>
      </c>
      <c r="H356" s="40">
        <v>57.5</v>
      </c>
      <c r="I356" s="40" t="s">
        <v>785</v>
      </c>
      <c r="J356" s="40" t="s">
        <v>625</v>
      </c>
    </row>
    <row r="357" spans="1:10">
      <c r="A357" s="40">
        <v>355</v>
      </c>
      <c r="B357" s="40" t="s">
        <v>613</v>
      </c>
      <c r="C357" s="40" t="s">
        <v>614</v>
      </c>
      <c r="D357" s="40" t="s">
        <v>782</v>
      </c>
      <c r="E357" s="40" t="s">
        <v>772</v>
      </c>
      <c r="F357" s="40" t="s">
        <v>617</v>
      </c>
      <c r="G357" s="40" t="s">
        <v>618</v>
      </c>
      <c r="H357" s="40">
        <v>58.1</v>
      </c>
      <c r="I357" s="40" t="s">
        <v>786</v>
      </c>
      <c r="J357" s="40" t="s">
        <v>625</v>
      </c>
    </row>
    <row r="358" spans="1:10">
      <c r="A358" s="40">
        <v>356</v>
      </c>
      <c r="B358" s="40" t="s">
        <v>613</v>
      </c>
      <c r="C358" s="40" t="s">
        <v>614</v>
      </c>
      <c r="D358" s="40" t="s">
        <v>782</v>
      </c>
      <c r="E358" s="40" t="s">
        <v>773</v>
      </c>
      <c r="F358" s="40" t="s">
        <v>617</v>
      </c>
      <c r="G358" s="40" t="s">
        <v>618</v>
      </c>
      <c r="H358" s="40">
        <v>58.65</v>
      </c>
      <c r="I358" s="40" t="s">
        <v>787</v>
      </c>
      <c r="J358" s="40" t="s">
        <v>788</v>
      </c>
    </row>
    <row r="359" spans="1:10">
      <c r="A359" s="40">
        <v>357</v>
      </c>
      <c r="B359" s="40" t="s">
        <v>613</v>
      </c>
      <c r="C359" s="40" t="s">
        <v>614</v>
      </c>
      <c r="D359" s="40" t="s">
        <v>782</v>
      </c>
      <c r="E359" s="40" t="s">
        <v>774</v>
      </c>
      <c r="F359" s="40" t="s">
        <v>617</v>
      </c>
      <c r="G359" s="40" t="s">
        <v>618</v>
      </c>
      <c r="H359" s="40">
        <v>56.55</v>
      </c>
      <c r="I359" s="40" t="s">
        <v>790</v>
      </c>
      <c r="J359" s="40" t="s">
        <v>791</v>
      </c>
    </row>
  </sheetData>
  <autoFilter ref="A2:J359" xr:uid="{8E95CE2D-CF81-4C56-9EF3-B2026EE5B2D9}"/>
  <mergeCells count="1">
    <mergeCell ref="A1:J1"/>
  </mergeCells>
  <phoneticPr fontId="7" type="noConversion"/>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
  <sheetViews>
    <sheetView workbookViewId="0">
      <selection activeCell="I6" sqref="I6"/>
    </sheetView>
  </sheetViews>
  <sheetFormatPr defaultColWidth="9" defaultRowHeight="18"/>
  <cols>
    <col min="1" max="1" width="9" style="63"/>
    <col min="2" max="2" width="12.25" style="63" customWidth="1"/>
    <col min="3" max="3" width="10.875" style="63" customWidth="1"/>
    <col min="4" max="4" width="10.75" style="63" customWidth="1"/>
    <col min="5" max="5" width="10" style="63" customWidth="1"/>
    <col min="6" max="6" width="10.625" style="63" customWidth="1"/>
    <col min="7" max="9" width="13.25" style="63" customWidth="1"/>
    <col min="10" max="10" width="15.125" style="63" customWidth="1"/>
    <col min="11" max="11" width="11.875" style="63" customWidth="1"/>
    <col min="12" max="12" width="12.875" style="63" customWidth="1"/>
    <col min="13" max="16384" width="9" style="63"/>
  </cols>
  <sheetData>
    <row r="1" spans="1:12">
      <c r="A1" s="130" t="s">
        <v>224</v>
      </c>
      <c r="B1" s="130"/>
      <c r="C1" s="130"/>
      <c r="D1" s="130"/>
      <c r="E1" s="64"/>
      <c r="F1" s="64"/>
      <c r="G1" s="64"/>
      <c r="H1" s="64"/>
      <c r="I1" s="68"/>
      <c r="J1" s="68"/>
      <c r="K1" s="68"/>
      <c r="L1" s="68"/>
    </row>
    <row r="2" spans="1:12" ht="16.5" customHeight="1">
      <c r="A2" s="64" t="s">
        <v>209</v>
      </c>
      <c r="B2" s="91" t="s">
        <v>595</v>
      </c>
      <c r="C2" s="91" t="s">
        <v>596</v>
      </c>
      <c r="D2" s="91" t="s">
        <v>597</v>
      </c>
      <c r="E2" s="91" t="s">
        <v>598</v>
      </c>
      <c r="F2" s="91" t="s">
        <v>599</v>
      </c>
      <c r="G2" s="91" t="s">
        <v>600</v>
      </c>
      <c r="H2" s="96" t="s">
        <v>792</v>
      </c>
      <c r="I2" s="64" t="s">
        <v>794</v>
      </c>
      <c r="J2" s="91" t="s">
        <v>601</v>
      </c>
      <c r="K2" s="91" t="s">
        <v>602</v>
      </c>
      <c r="L2" s="64" t="s">
        <v>793</v>
      </c>
    </row>
    <row r="3" spans="1:12" ht="16.5" customHeight="1">
      <c r="A3" s="65">
        <v>1</v>
      </c>
      <c r="B3" s="64" t="s">
        <v>604</v>
      </c>
      <c r="C3" s="91">
        <f>房源表!H359</f>
        <v>20373.249999999982</v>
      </c>
      <c r="D3" s="91">
        <v>2011</v>
      </c>
      <c r="E3" s="91">
        <f>D3+60</f>
        <v>2071</v>
      </c>
      <c r="F3" s="91">
        <v>2011</v>
      </c>
      <c r="G3" s="91">
        <f>E3-F3</f>
        <v>60</v>
      </c>
      <c r="H3" s="91">
        <v>7100</v>
      </c>
      <c r="I3" s="91">
        <f>ROUND(C3*H3/10000,2)</f>
        <v>14465.01</v>
      </c>
      <c r="J3" s="91">
        <f>ROUND(I3/G3,2)</f>
        <v>241.08</v>
      </c>
      <c r="K3" s="91">
        <v>1.95</v>
      </c>
      <c r="L3" s="91">
        <f>ROUND(K3*C3*12/10000,2)</f>
        <v>47.67</v>
      </c>
    </row>
    <row r="6" spans="1:12">
      <c r="B6" s="64" t="s">
        <v>210</v>
      </c>
      <c r="C6" s="64" t="s">
        <v>211</v>
      </c>
      <c r="D6" s="64" t="s">
        <v>228</v>
      </c>
      <c r="E6" s="64" t="s">
        <v>603</v>
      </c>
      <c r="F6" s="64" t="s">
        <v>229</v>
      </c>
    </row>
    <row r="7" spans="1:12">
      <c r="B7" s="64" t="str">
        <f>B3</f>
        <v>东泽园</v>
      </c>
      <c r="C7" s="64">
        <v>2011</v>
      </c>
      <c r="D7" s="64">
        <v>2024</v>
      </c>
      <c r="E7" s="64">
        <f>D7-C7</f>
        <v>13</v>
      </c>
      <c r="F7" s="92">
        <f>ROUND(1-E7/60,2)</f>
        <v>0.78</v>
      </c>
    </row>
  </sheetData>
  <mergeCells count="1">
    <mergeCell ref="A1:D1"/>
  </mergeCells>
  <phoneticPr fontId="21" type="noConversion"/>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4"/>
  <sheetViews>
    <sheetView topLeftCell="A16" zoomScaleNormal="100" zoomScaleSheetLayoutView="100" workbookViewId="0">
      <selection activeCell="I28" sqref="I28"/>
    </sheetView>
  </sheetViews>
  <sheetFormatPr defaultColWidth="9" defaultRowHeight="14.25"/>
  <cols>
    <col min="1" max="2" width="9" style="22"/>
    <col min="3" max="3" width="18.625" style="22" customWidth="1"/>
    <col min="4" max="4" width="4.875" style="22" customWidth="1"/>
    <col min="5" max="5" width="21.125" style="22" customWidth="1"/>
    <col min="6" max="6" width="5.5" style="22" customWidth="1"/>
    <col min="7" max="7" width="20.5" style="22" customWidth="1"/>
    <col min="8" max="8" width="7.125" style="22" customWidth="1"/>
    <col min="9" max="9" width="21.5" style="22" customWidth="1"/>
    <col min="10" max="10" width="7.125" style="22" customWidth="1"/>
    <col min="11" max="16384" width="9" style="22"/>
  </cols>
  <sheetData>
    <row r="1" spans="1:11">
      <c r="A1" s="132" t="s">
        <v>133</v>
      </c>
      <c r="B1" s="132"/>
      <c r="C1" s="132"/>
      <c r="D1" s="132"/>
      <c r="E1" s="132"/>
      <c r="F1" s="132"/>
      <c r="G1" s="132"/>
      <c r="H1" s="132"/>
      <c r="I1" s="98">
        <v>45455</v>
      </c>
    </row>
    <row r="2" spans="1:11">
      <c r="A2" s="34"/>
      <c r="B2" s="34"/>
      <c r="C2" s="34"/>
      <c r="D2" s="34"/>
      <c r="E2" s="34"/>
      <c r="F2" s="34"/>
      <c r="G2" s="34"/>
      <c r="H2" s="34"/>
      <c r="I2" s="34"/>
      <c r="J2" s="34"/>
    </row>
    <row r="3" spans="1:11">
      <c r="A3" s="133" t="s">
        <v>132</v>
      </c>
      <c r="B3" s="134"/>
      <c r="C3" s="131" t="s">
        <v>131</v>
      </c>
      <c r="D3" s="131"/>
      <c r="E3" s="131" t="s">
        <v>130</v>
      </c>
      <c r="F3" s="131"/>
      <c r="G3" s="131" t="s">
        <v>129</v>
      </c>
      <c r="H3" s="131"/>
      <c r="I3" s="131" t="s">
        <v>128</v>
      </c>
      <c r="J3" s="131"/>
    </row>
    <row r="4" spans="1:11">
      <c r="A4" s="131" t="s">
        <v>127</v>
      </c>
      <c r="B4" s="131"/>
      <c r="C4" s="138" t="s">
        <v>48</v>
      </c>
      <c r="D4" s="134"/>
      <c r="E4" s="135" t="str">
        <f>案例汇总!B3</f>
        <v>华纺星海家园</v>
      </c>
      <c r="F4" s="134"/>
      <c r="G4" s="135" t="str">
        <f>案例汇总!B62</f>
        <v>东泽园</v>
      </c>
      <c r="H4" s="134"/>
      <c r="I4" s="135" t="str">
        <f>案例汇总!B29</f>
        <v>富东嘉园</v>
      </c>
      <c r="J4" s="134"/>
    </row>
    <row r="5" spans="1:11" ht="30" customHeight="1">
      <c r="A5" s="131" t="s">
        <v>126</v>
      </c>
      <c r="B5" s="131"/>
      <c r="C5" s="133" t="s">
        <v>125</v>
      </c>
      <c r="D5" s="134"/>
      <c r="E5" s="136">
        <f>案例汇总!K59</f>
        <v>67.349999999999994</v>
      </c>
      <c r="F5" s="137"/>
      <c r="G5" s="136">
        <f>案例汇总!K62</f>
        <v>64.69</v>
      </c>
      <c r="H5" s="137"/>
      <c r="I5" s="136">
        <f>案例汇总!K61</f>
        <v>61.35</v>
      </c>
      <c r="J5" s="137"/>
    </row>
    <row r="6" spans="1:11">
      <c r="A6" s="131" t="s">
        <v>124</v>
      </c>
      <c r="B6" s="131"/>
      <c r="C6" s="33" t="s">
        <v>123</v>
      </c>
      <c r="D6" s="32">
        <v>100</v>
      </c>
      <c r="E6" s="33" t="s">
        <v>123</v>
      </c>
      <c r="F6" s="32">
        <v>100</v>
      </c>
      <c r="G6" s="33" t="s">
        <v>123</v>
      </c>
      <c r="H6" s="32">
        <v>100</v>
      </c>
      <c r="I6" s="33" t="s">
        <v>123</v>
      </c>
      <c r="J6" s="32">
        <v>100</v>
      </c>
    </row>
    <row r="7" spans="1:11">
      <c r="A7" s="131" t="s">
        <v>122</v>
      </c>
      <c r="B7" s="131"/>
      <c r="C7" s="28" t="s">
        <v>121</v>
      </c>
      <c r="D7" s="28">
        <v>100</v>
      </c>
      <c r="E7" s="28" t="s">
        <v>121</v>
      </c>
      <c r="F7" s="28">
        <v>100</v>
      </c>
      <c r="G7" s="28" t="s">
        <v>121</v>
      </c>
      <c r="H7" s="28">
        <f>IF(G7=C7,100,"请调整")</f>
        <v>100</v>
      </c>
      <c r="I7" s="28" t="s">
        <v>121</v>
      </c>
      <c r="J7" s="28">
        <f>IF(I7=G7,100,"请调整")</f>
        <v>100</v>
      </c>
    </row>
    <row r="8" spans="1:11" ht="72">
      <c r="A8" s="142" t="s">
        <v>120</v>
      </c>
      <c r="B8" s="27" t="s">
        <v>119</v>
      </c>
      <c r="C8" s="27" t="s">
        <v>917</v>
      </c>
      <c r="D8" s="28">
        <v>100</v>
      </c>
      <c r="E8" s="27" t="s">
        <v>919</v>
      </c>
      <c r="F8" s="28">
        <v>100</v>
      </c>
      <c r="G8" s="27" t="s">
        <v>159</v>
      </c>
      <c r="H8" s="28">
        <v>100</v>
      </c>
      <c r="I8" s="27" t="s">
        <v>920</v>
      </c>
      <c r="J8" s="28">
        <v>100</v>
      </c>
      <c r="K8" s="31">
        <v>3</v>
      </c>
    </row>
    <row r="9" spans="1:11" ht="120">
      <c r="A9" s="143"/>
      <c r="B9" s="27" t="s">
        <v>118</v>
      </c>
      <c r="C9" s="27" t="s">
        <v>161</v>
      </c>
      <c r="D9" s="28">
        <v>100</v>
      </c>
      <c r="E9" s="27" t="s">
        <v>149</v>
      </c>
      <c r="F9" s="28">
        <v>100</v>
      </c>
      <c r="G9" s="27" t="s">
        <v>160</v>
      </c>
      <c r="H9" s="28">
        <v>100</v>
      </c>
      <c r="I9" s="27" t="s">
        <v>160</v>
      </c>
      <c r="J9" s="28">
        <v>100</v>
      </c>
      <c r="K9" s="31">
        <v>3</v>
      </c>
    </row>
    <row r="10" spans="1:11" ht="48">
      <c r="A10" s="143"/>
      <c r="B10" s="27" t="s">
        <v>117</v>
      </c>
      <c r="C10" s="27" t="s">
        <v>918</v>
      </c>
      <c r="D10" s="28">
        <v>100</v>
      </c>
      <c r="E10" s="27" t="s">
        <v>150</v>
      </c>
      <c r="F10" s="28">
        <v>100</v>
      </c>
      <c r="G10" s="27" t="s">
        <v>150</v>
      </c>
      <c r="H10" s="28">
        <v>100</v>
      </c>
      <c r="I10" s="27" t="s">
        <v>150</v>
      </c>
      <c r="J10" s="28">
        <v>100</v>
      </c>
      <c r="K10" s="29">
        <v>5</v>
      </c>
    </row>
    <row r="11" spans="1:11" ht="48">
      <c r="A11" s="143"/>
      <c r="B11" s="27" t="s">
        <v>116</v>
      </c>
      <c r="C11" s="27" t="s">
        <v>157</v>
      </c>
      <c r="D11" s="28">
        <v>100</v>
      </c>
      <c r="E11" s="27" t="s">
        <v>151</v>
      </c>
      <c r="F11" s="28">
        <v>100</v>
      </c>
      <c r="G11" s="27" t="s">
        <v>157</v>
      </c>
      <c r="H11" s="28">
        <v>100</v>
      </c>
      <c r="I11" s="27" t="s">
        <v>157</v>
      </c>
      <c r="J11" s="28">
        <v>100</v>
      </c>
      <c r="K11" s="31">
        <v>3</v>
      </c>
    </row>
    <row r="12" spans="1:11" ht="36">
      <c r="A12" s="144"/>
      <c r="B12" s="27" t="s">
        <v>115</v>
      </c>
      <c r="C12" s="27" t="s">
        <v>198</v>
      </c>
      <c r="D12" s="28">
        <v>100</v>
      </c>
      <c r="E12" s="28" t="s">
        <v>114</v>
      </c>
      <c r="F12" s="28">
        <v>100</v>
      </c>
      <c r="G12" s="28" t="s">
        <v>114</v>
      </c>
      <c r="H12" s="28">
        <v>100</v>
      </c>
      <c r="I12" s="28" t="s">
        <v>114</v>
      </c>
      <c r="J12" s="28">
        <v>100</v>
      </c>
      <c r="K12" s="26">
        <v>5</v>
      </c>
    </row>
    <row r="13" spans="1:11" ht="24">
      <c r="A13" s="145" t="s">
        <v>113</v>
      </c>
      <c r="B13" s="27" t="s">
        <v>112</v>
      </c>
      <c r="C13" s="27" t="s">
        <v>199</v>
      </c>
      <c r="D13" s="28">
        <v>100</v>
      </c>
      <c r="E13" s="28" t="s">
        <v>111</v>
      </c>
      <c r="F13" s="28">
        <v>100</v>
      </c>
      <c r="G13" s="28" t="s">
        <v>111</v>
      </c>
      <c r="H13" s="28">
        <v>100</v>
      </c>
      <c r="I13" s="28" t="s">
        <v>111</v>
      </c>
      <c r="J13" s="28">
        <v>100</v>
      </c>
      <c r="K13" s="26">
        <v>1</v>
      </c>
    </row>
    <row r="14" spans="1:11">
      <c r="A14" s="146"/>
      <c r="B14" s="27" t="s">
        <v>110</v>
      </c>
      <c r="C14" s="28" t="s">
        <v>109</v>
      </c>
      <c r="D14" s="28">
        <v>100</v>
      </c>
      <c r="E14" s="27" t="s">
        <v>156</v>
      </c>
      <c r="F14" s="28">
        <v>100</v>
      </c>
      <c r="G14" s="27" t="s">
        <v>158</v>
      </c>
      <c r="H14" s="30">
        <v>100</v>
      </c>
      <c r="I14" s="27" t="s">
        <v>108</v>
      </c>
      <c r="J14" s="28">
        <v>100</v>
      </c>
      <c r="K14" s="26">
        <v>5</v>
      </c>
    </row>
    <row r="15" spans="1:11">
      <c r="A15" s="146"/>
      <c r="B15" s="28" t="s">
        <v>107</v>
      </c>
      <c r="C15" s="28" t="s">
        <v>106</v>
      </c>
      <c r="D15" s="28">
        <v>100</v>
      </c>
      <c r="E15" s="28" t="s">
        <v>106</v>
      </c>
      <c r="F15" s="28">
        <v>100</v>
      </c>
      <c r="G15" s="28" t="s">
        <v>106</v>
      </c>
      <c r="H15" s="28">
        <v>100</v>
      </c>
      <c r="I15" s="28" t="s">
        <v>106</v>
      </c>
      <c r="J15" s="28">
        <v>100</v>
      </c>
      <c r="K15" s="26">
        <v>1</v>
      </c>
    </row>
    <row r="16" spans="1:11" ht="36">
      <c r="A16" s="146"/>
      <c r="B16" s="27" t="s">
        <v>105</v>
      </c>
      <c r="C16" s="103" t="s">
        <v>104</v>
      </c>
      <c r="D16" s="28">
        <v>100</v>
      </c>
      <c r="E16" s="103" t="s">
        <v>906</v>
      </c>
      <c r="F16" s="104">
        <v>99.5</v>
      </c>
      <c r="G16" s="103" t="s">
        <v>103</v>
      </c>
      <c r="H16" s="104">
        <f>F16</f>
        <v>99.5</v>
      </c>
      <c r="I16" s="103" t="s">
        <v>103</v>
      </c>
      <c r="J16" s="104">
        <f>F16</f>
        <v>99.5</v>
      </c>
      <c r="K16" s="26">
        <v>0.5</v>
      </c>
    </row>
    <row r="17" spans="1:12" s="94" customFormat="1" ht="36">
      <c r="A17" s="146"/>
      <c r="B17" s="27" t="s">
        <v>102</v>
      </c>
      <c r="C17" s="27" t="s">
        <v>960</v>
      </c>
      <c r="D17" s="28">
        <v>100</v>
      </c>
      <c r="E17" s="27" t="s">
        <v>960</v>
      </c>
      <c r="F17" s="28">
        <v>100</v>
      </c>
      <c r="G17" s="27" t="s">
        <v>960</v>
      </c>
      <c r="H17" s="28">
        <v>100</v>
      </c>
      <c r="I17" s="183" t="s">
        <v>961</v>
      </c>
      <c r="J17" s="181">
        <v>101</v>
      </c>
      <c r="K17" s="105">
        <v>1</v>
      </c>
    </row>
    <row r="18" spans="1:12">
      <c r="A18" s="146"/>
      <c r="B18" s="109" t="s">
        <v>152</v>
      </c>
      <c r="C18" s="109" t="s">
        <v>869</v>
      </c>
      <c r="D18" s="110">
        <v>100</v>
      </c>
      <c r="E18" s="109" t="s">
        <v>162</v>
      </c>
      <c r="F18" s="111">
        <v>105</v>
      </c>
      <c r="G18" s="109" t="s">
        <v>162</v>
      </c>
      <c r="H18" s="111">
        <v>105</v>
      </c>
      <c r="I18" s="183" t="s">
        <v>162</v>
      </c>
      <c r="J18" s="181">
        <v>105</v>
      </c>
      <c r="K18" s="105">
        <v>2.5</v>
      </c>
    </row>
    <row r="19" spans="1:12">
      <c r="A19" s="146"/>
      <c r="B19" s="109" t="s">
        <v>163</v>
      </c>
      <c r="C19" s="109" t="s">
        <v>905</v>
      </c>
      <c r="D19" s="110">
        <v>100</v>
      </c>
      <c r="E19" s="109" t="s">
        <v>164</v>
      </c>
      <c r="F19" s="111">
        <v>102</v>
      </c>
      <c r="G19" s="109" t="s">
        <v>164</v>
      </c>
      <c r="H19" s="111">
        <v>102</v>
      </c>
      <c r="I19" s="183" t="s">
        <v>955</v>
      </c>
      <c r="J19" s="182">
        <v>100</v>
      </c>
      <c r="K19" s="105">
        <v>1</v>
      </c>
    </row>
    <row r="20" spans="1:12">
      <c r="A20" s="146"/>
      <c r="B20" s="27" t="s">
        <v>101</v>
      </c>
      <c r="C20" s="27" t="s">
        <v>100</v>
      </c>
      <c r="D20" s="28">
        <v>100</v>
      </c>
      <c r="E20" s="27" t="s">
        <v>100</v>
      </c>
      <c r="F20" s="28">
        <v>100</v>
      </c>
      <c r="G20" s="27" t="s">
        <v>100</v>
      </c>
      <c r="H20" s="28">
        <v>100</v>
      </c>
      <c r="I20" s="27" t="s">
        <v>100</v>
      </c>
      <c r="J20" s="28">
        <v>100</v>
      </c>
      <c r="K20" s="26">
        <v>1</v>
      </c>
    </row>
    <row r="21" spans="1:12">
      <c r="A21" s="146"/>
      <c r="B21" s="27" t="s">
        <v>202</v>
      </c>
      <c r="C21" s="27" t="s">
        <v>901</v>
      </c>
      <c r="D21" s="28">
        <v>100</v>
      </c>
      <c r="E21" s="184" t="s">
        <v>901</v>
      </c>
      <c r="F21" s="185">
        <v>100</v>
      </c>
      <c r="G21" s="183" t="s">
        <v>953</v>
      </c>
      <c r="H21" s="182">
        <v>100</v>
      </c>
      <c r="I21" s="183" t="s">
        <v>954</v>
      </c>
      <c r="J21" s="182">
        <v>100</v>
      </c>
      <c r="K21" s="26">
        <v>1</v>
      </c>
    </row>
    <row r="22" spans="1:12" ht="24">
      <c r="A22" s="146"/>
      <c r="B22" s="27" t="s">
        <v>99</v>
      </c>
      <c r="C22" s="27" t="s">
        <v>165</v>
      </c>
      <c r="D22" s="28">
        <v>100</v>
      </c>
      <c r="E22" s="27" t="s">
        <v>166</v>
      </c>
      <c r="F22" s="104">
        <v>105</v>
      </c>
      <c r="G22" s="27" t="s">
        <v>166</v>
      </c>
      <c r="H22" s="104">
        <f>F22</f>
        <v>105</v>
      </c>
      <c r="I22" s="27" t="s">
        <v>166</v>
      </c>
      <c r="J22" s="104">
        <f>H22</f>
        <v>105</v>
      </c>
      <c r="K22" s="26">
        <v>1</v>
      </c>
    </row>
    <row r="23" spans="1:12" ht="36">
      <c r="A23" s="146"/>
      <c r="B23" s="27" t="s">
        <v>98</v>
      </c>
      <c r="C23" s="27" t="s">
        <v>200</v>
      </c>
      <c r="D23" s="28">
        <v>100</v>
      </c>
      <c r="E23" s="27" t="s">
        <v>201</v>
      </c>
      <c r="F23" s="104">
        <f>100+K23*2</f>
        <v>105</v>
      </c>
      <c r="G23" s="27" t="str">
        <f>E23</f>
        <v>使用品牌家具、家电；虽然使用较长时间，但功能正常，一般</v>
      </c>
      <c r="H23" s="104">
        <f>100+K23*2</f>
        <v>105</v>
      </c>
      <c r="I23" s="27" t="str">
        <f>G23</f>
        <v>使用品牌家具、家电；虽然使用较长时间，但功能正常，一般</v>
      </c>
      <c r="J23" s="104">
        <f>H23</f>
        <v>105</v>
      </c>
      <c r="K23" s="26">
        <v>2.5</v>
      </c>
    </row>
    <row r="24" spans="1:12">
      <c r="A24" s="139" t="s">
        <v>97</v>
      </c>
      <c r="B24" s="139"/>
      <c r="C24" s="131" t="s">
        <v>95</v>
      </c>
      <c r="D24" s="131"/>
      <c r="E24" s="140">
        <f>E5</f>
        <v>67.349999999999994</v>
      </c>
      <c r="F24" s="140"/>
      <c r="G24" s="140">
        <f>G5</f>
        <v>64.69</v>
      </c>
      <c r="H24" s="140"/>
      <c r="I24" s="140">
        <f>I5</f>
        <v>61.35</v>
      </c>
      <c r="J24" s="140"/>
    </row>
    <row r="25" spans="1:12">
      <c r="A25" s="139" t="s">
        <v>96</v>
      </c>
      <c r="B25" s="139"/>
      <c r="C25" s="131" t="s">
        <v>95</v>
      </c>
      <c r="D25" s="131"/>
      <c r="E25" s="147">
        <f>ROUND(E24*POWER(100,COUNT(F6:F23))/PRODUCT(F6:F23),2)</f>
        <v>57.33</v>
      </c>
      <c r="F25" s="147"/>
      <c r="G25" s="147">
        <f>ROUND(G24*POWER(100,COUNT(H6:H23))/PRODUCT(H6:H23),2)</f>
        <v>55.06</v>
      </c>
      <c r="H25" s="147"/>
      <c r="I25" s="147">
        <f>ROUND(I24*POWER(100,COUNT(J6:J23))/PRODUCT(J6:J23),2)</f>
        <v>52.74</v>
      </c>
      <c r="J25" s="147"/>
      <c r="L25" s="188">
        <f>E25-I25</f>
        <v>4.5899999999999963</v>
      </c>
    </row>
    <row r="26" spans="1:12">
      <c r="A26" s="141" t="str">
        <f>CONCATENATE("估价对象比较价值=(",TEXT(E25,"G/通用格式"),"+",TEXT(G25,"G/通用格式"),"+",TEXT(I25,"G/通用格式"),")","/",3,"=",ROUND((E25+G25+I25)/3,2))</f>
        <v>估价对象比较价值=(57.33+55.06+52.74)/3=55.04</v>
      </c>
      <c r="B26" s="141"/>
      <c r="C26" s="141"/>
      <c r="D26" s="141"/>
      <c r="E26" s="141"/>
      <c r="F26" s="141"/>
      <c r="G26" s="141"/>
      <c r="H26" s="141"/>
      <c r="I26" s="25"/>
      <c r="J26" s="25"/>
      <c r="L26" s="22">
        <f>L25/I25</f>
        <v>8.7030716723549409E-2</v>
      </c>
    </row>
    <row r="28" spans="1:12">
      <c r="C28" s="22">
        <f>ROUND((E25+G25+I25)/3,2)</f>
        <v>55.04</v>
      </c>
      <c r="E28" s="22">
        <f>ROUND(E25/E24,4)</f>
        <v>0.85119999999999996</v>
      </c>
      <c r="G28" s="22">
        <f>ROUND(G25/G24,4)</f>
        <v>0.85109999999999997</v>
      </c>
      <c r="I28" s="22">
        <f>ROUND(I25/I24,4)</f>
        <v>0.85970000000000002</v>
      </c>
    </row>
    <row r="29" spans="1:12">
      <c r="B29" s="22">
        <v>1.95</v>
      </c>
      <c r="C29" s="22">
        <f>C28+B29</f>
        <v>56.99</v>
      </c>
    </row>
    <row r="30" spans="1:12">
      <c r="E30" s="22">
        <f>E24*E28</f>
        <v>57.328319999999991</v>
      </c>
      <c r="G30" s="22">
        <f>G24*G28</f>
        <v>55.057658999999994</v>
      </c>
      <c r="I30" s="22">
        <f>I24*I28</f>
        <v>52.742595000000001</v>
      </c>
    </row>
    <row r="31" spans="1:12">
      <c r="C31" s="24"/>
    </row>
    <row r="32" spans="1:12">
      <c r="C32" s="23"/>
      <c r="E32" s="22">
        <f>(100^18)/PRODUCT(F6:F23)</f>
        <v>0.85115538332000817</v>
      </c>
      <c r="G32" s="22">
        <f>(100^18)/PRODUCT(H6:H23)</f>
        <v>0.85115538332000817</v>
      </c>
      <c r="I32" s="22">
        <f>(100^18)/PRODUCT(J6:J23)</f>
        <v>0.85958266434297836</v>
      </c>
    </row>
    <row r="36" spans="3:11">
      <c r="C36" s="22">
        <f>1-(2024-2011)/60</f>
        <v>0.78333333333333333</v>
      </c>
      <c r="E36" s="22" t="s">
        <v>907</v>
      </c>
      <c r="G36" s="22" t="s">
        <v>908</v>
      </c>
      <c r="I36" s="22" t="s">
        <v>909</v>
      </c>
      <c r="K36" s="22" t="s">
        <v>910</v>
      </c>
    </row>
    <row r="37" spans="3:11">
      <c r="E37" s="22">
        <v>102</v>
      </c>
      <c r="G37" s="22">
        <v>100</v>
      </c>
      <c r="I37" s="22">
        <v>98</v>
      </c>
      <c r="K37" s="22">
        <v>96</v>
      </c>
    </row>
    <row r="40" spans="3:11">
      <c r="E40" s="22" t="s">
        <v>956</v>
      </c>
      <c r="G40" s="22" t="s">
        <v>957</v>
      </c>
      <c r="I40" s="22" t="s">
        <v>958</v>
      </c>
      <c r="K40" s="22" t="s">
        <v>959</v>
      </c>
    </row>
    <row r="41" spans="3:11">
      <c r="E41" s="22">
        <v>101</v>
      </c>
      <c r="G41" s="22">
        <v>100</v>
      </c>
      <c r="I41" s="22">
        <v>99</v>
      </c>
      <c r="K41" s="22">
        <v>98</v>
      </c>
    </row>
    <row r="44" spans="3:11">
      <c r="E44" s="22" t="s">
        <v>901</v>
      </c>
      <c r="I44" s="22" t="s">
        <v>902</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7"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0"/>
  <sheetViews>
    <sheetView tabSelected="1" zoomScale="110" zoomScaleNormal="110" workbookViewId="0">
      <selection activeCell="D15" sqref="D15"/>
    </sheetView>
  </sheetViews>
  <sheetFormatPr defaultColWidth="22.875" defaultRowHeight="14.25"/>
  <cols>
    <col min="1" max="1" width="8" style="22" customWidth="1"/>
    <col min="2" max="2" width="18.5" style="22" customWidth="1"/>
    <col min="3" max="3" width="15.5" style="22" customWidth="1"/>
    <col min="4" max="4" width="55" style="22" customWidth="1"/>
    <col min="5" max="5" width="10.25" style="22" customWidth="1"/>
    <col min="6" max="6" width="16.125" style="22" customWidth="1"/>
    <col min="7" max="8" width="11" style="22" customWidth="1"/>
    <col min="9" max="16384" width="22.875" style="22"/>
  </cols>
  <sheetData>
    <row r="1" spans="1:9">
      <c r="A1" s="57" t="s">
        <v>1</v>
      </c>
      <c r="B1" s="57" t="s">
        <v>203</v>
      </c>
      <c r="C1" s="57" t="s">
        <v>204</v>
      </c>
      <c r="D1" s="57" t="s">
        <v>205</v>
      </c>
    </row>
    <row r="2" spans="1:9" ht="62.25">
      <c r="A2" s="58">
        <v>1</v>
      </c>
      <c r="B2" s="57" t="s">
        <v>214</v>
      </c>
      <c r="C2" s="69">
        <f>E2/60</f>
        <v>250.62112500000001</v>
      </c>
      <c r="D2" s="75" t="s">
        <v>935</v>
      </c>
      <c r="E2" s="22">
        <f>150372675/10000</f>
        <v>15037.2675</v>
      </c>
      <c r="F2" s="41"/>
    </row>
    <row r="3" spans="1:9">
      <c r="A3" s="58">
        <v>2</v>
      </c>
      <c r="B3" s="57" t="s">
        <v>215</v>
      </c>
      <c r="C3" s="58">
        <f>C4+C5+C6</f>
        <v>84.34</v>
      </c>
      <c r="D3" s="76" t="s">
        <v>206</v>
      </c>
    </row>
    <row r="4" spans="1:9" ht="38.25">
      <c r="A4" s="58">
        <v>2.1</v>
      </c>
      <c r="B4" s="57" t="s">
        <v>216</v>
      </c>
      <c r="C4" s="69">
        <f>F4</f>
        <v>36.67</v>
      </c>
      <c r="D4" s="118" t="s">
        <v>930</v>
      </c>
      <c r="E4" s="60">
        <f>项目信息!C3</f>
        <v>20373.249999999982</v>
      </c>
      <c r="F4" s="22">
        <f>ROUND(E4*1.5*12/10000,2)</f>
        <v>36.67</v>
      </c>
    </row>
    <row r="5" spans="1:9" ht="36">
      <c r="A5" s="58">
        <v>2.2000000000000002</v>
      </c>
      <c r="B5" s="87" t="s">
        <v>217</v>
      </c>
      <c r="C5" s="88">
        <v>0</v>
      </c>
      <c r="D5" s="90" t="s">
        <v>904</v>
      </c>
      <c r="E5" s="66">
        <f>ROUND(24013.73*0.01%,2)</f>
        <v>2.4</v>
      </c>
      <c r="F5" s="77">
        <v>1E-3</v>
      </c>
      <c r="I5" s="22" t="s">
        <v>903</v>
      </c>
    </row>
    <row r="6" spans="1:9" ht="36">
      <c r="A6" s="58">
        <v>2.2999999999999998</v>
      </c>
      <c r="B6" s="57" t="s">
        <v>218</v>
      </c>
      <c r="C6" s="58">
        <f>项目信息!L3</f>
        <v>47.67</v>
      </c>
      <c r="D6" s="75" t="s">
        <v>931</v>
      </c>
      <c r="E6" s="22" t="s">
        <v>225</v>
      </c>
      <c r="H6" s="67"/>
    </row>
    <row r="7" spans="1:9">
      <c r="A7" s="58">
        <v>3</v>
      </c>
      <c r="B7" s="57" t="s">
        <v>219</v>
      </c>
      <c r="C7" s="58">
        <f>C8+C9+C10</f>
        <v>35.39</v>
      </c>
      <c r="D7" s="76" t="s">
        <v>207</v>
      </c>
    </row>
    <row r="8" spans="1:9" ht="36.75">
      <c r="A8" s="58">
        <v>3.1</v>
      </c>
      <c r="B8" s="57" t="s">
        <v>220</v>
      </c>
      <c r="C8" s="58">
        <f>E8</f>
        <v>27.87</v>
      </c>
      <c r="D8" s="75" t="s">
        <v>962</v>
      </c>
      <c r="E8" s="22">
        <f>ROUND(测算表!C29*12*E4*2%/10000,2)</f>
        <v>27.87</v>
      </c>
      <c r="F8" s="22">
        <f>测算表!C29</f>
        <v>56.99</v>
      </c>
    </row>
    <row r="9" spans="1:9" ht="57">
      <c r="A9" s="58">
        <v>3.2</v>
      </c>
      <c r="B9" s="87" t="s">
        <v>221</v>
      </c>
      <c r="C9" s="89">
        <v>0</v>
      </c>
      <c r="D9" s="90" t="s">
        <v>933</v>
      </c>
      <c r="E9" s="22">
        <f>ROUND(E2*0.7*4.2%*0.9,2)</f>
        <v>397.89</v>
      </c>
      <c r="F9" s="22">
        <f>4.2%*0.9</f>
        <v>3.78E-2</v>
      </c>
      <c r="G9" s="78" t="s">
        <v>227</v>
      </c>
    </row>
    <row r="10" spans="1:9" ht="57">
      <c r="A10" s="58">
        <v>3.3</v>
      </c>
      <c r="B10" s="57" t="s">
        <v>222</v>
      </c>
      <c r="C10" s="58">
        <f>ROUND(C2*3%,2)</f>
        <v>7.52</v>
      </c>
      <c r="D10" s="75" t="s">
        <v>934</v>
      </c>
      <c r="E10" s="78" t="s">
        <v>226</v>
      </c>
    </row>
    <row r="11" spans="1:9" ht="20.25" customHeight="1">
      <c r="A11" s="58">
        <v>4</v>
      </c>
      <c r="B11" s="57" t="s">
        <v>223</v>
      </c>
      <c r="C11" s="69">
        <f>C2+C3+C7</f>
        <v>370.35112500000002</v>
      </c>
      <c r="D11" s="59" t="s">
        <v>208</v>
      </c>
    </row>
    <row r="12" spans="1:9" ht="25.5">
      <c r="A12" s="58">
        <v>5</v>
      </c>
      <c r="B12" s="57" t="s">
        <v>212</v>
      </c>
      <c r="C12" s="58">
        <f>ROUND(C11*10000/E4/12,0)</f>
        <v>15</v>
      </c>
      <c r="D12" s="59" t="s">
        <v>213</v>
      </c>
    </row>
    <row r="20" spans="4:4">
      <c r="D20" s="22" t="s">
        <v>932</v>
      </c>
    </row>
  </sheetData>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CE2D-CF81-4C56-9EF3-B2026EE5B2D9}">
  <sheetPr>
    <tabColor theme="9"/>
  </sheetPr>
  <dimension ref="A1:T359"/>
  <sheetViews>
    <sheetView workbookViewId="0">
      <pane xSplit="5" ySplit="1" topLeftCell="H2" activePane="bottomRight" state="frozen"/>
      <selection pane="topRight" activeCell="F1" sqref="F1"/>
      <selection pane="bottomLeft" activeCell="A2" sqref="A2"/>
      <selection pane="bottomRight" activeCell="H47" sqref="H47"/>
    </sheetView>
  </sheetViews>
  <sheetFormatPr defaultColWidth="9" defaultRowHeight="14.25"/>
  <cols>
    <col min="1" max="1" width="6.75" style="29" customWidth="1"/>
    <col min="2" max="2" width="25.125" style="29" customWidth="1"/>
    <col min="3" max="4" width="5.625" style="29" customWidth="1"/>
    <col min="5" max="5" width="6.875" style="29" customWidth="1"/>
    <col min="6" max="6" width="6.25" style="29" customWidth="1"/>
    <col min="7" max="7" width="7.5" style="29" customWidth="1"/>
    <col min="8" max="8" width="9" style="29"/>
    <col min="9" max="10" width="9.5" style="29" customWidth="1"/>
    <col min="11" max="13" width="9" style="22"/>
    <col min="14" max="14" width="11.375" style="22" bestFit="1" customWidth="1"/>
    <col min="15" max="16384" width="9" style="22"/>
  </cols>
  <sheetData>
    <row r="1" spans="1:20">
      <c r="A1" s="40" t="s">
        <v>1</v>
      </c>
      <c r="B1" s="40" t="s">
        <v>180</v>
      </c>
      <c r="C1" s="40" t="s">
        <v>605</v>
      </c>
      <c r="D1" s="40" t="s">
        <v>606</v>
      </c>
      <c r="E1" s="40" t="s">
        <v>607</v>
      </c>
      <c r="F1" s="40" t="s">
        <v>608</v>
      </c>
      <c r="G1" s="40" t="s">
        <v>609</v>
      </c>
      <c r="H1" s="40" t="s">
        <v>610</v>
      </c>
      <c r="I1" s="40" t="s">
        <v>611</v>
      </c>
      <c r="J1" s="40" t="s">
        <v>612</v>
      </c>
      <c r="K1" s="22" t="s">
        <v>897</v>
      </c>
    </row>
    <row r="2" spans="1:20">
      <c r="A2" s="40">
        <v>1</v>
      </c>
      <c r="B2" s="40" t="s">
        <v>613</v>
      </c>
      <c r="C2" s="40" t="s">
        <v>614</v>
      </c>
      <c r="D2" s="40" t="s">
        <v>615</v>
      </c>
      <c r="E2" s="40" t="s">
        <v>616</v>
      </c>
      <c r="F2" s="40" t="s">
        <v>617</v>
      </c>
      <c r="G2" s="40" t="s">
        <v>618</v>
      </c>
      <c r="H2" s="40">
        <v>56.16</v>
      </c>
      <c r="I2" s="40" t="s">
        <v>619</v>
      </c>
      <c r="J2" s="40" t="s">
        <v>620</v>
      </c>
      <c r="K2" s="22" t="s">
        <v>898</v>
      </c>
    </row>
    <row r="3" spans="1:20">
      <c r="A3" s="40">
        <v>2</v>
      </c>
      <c r="B3" s="40" t="s">
        <v>613</v>
      </c>
      <c r="C3" s="40" t="s">
        <v>614</v>
      </c>
      <c r="D3" s="40" t="s">
        <v>615</v>
      </c>
      <c r="E3" s="40" t="s">
        <v>621</v>
      </c>
      <c r="F3" s="40" t="s">
        <v>617</v>
      </c>
      <c r="G3" s="40" t="s">
        <v>618</v>
      </c>
      <c r="H3" s="40">
        <v>58.25</v>
      </c>
      <c r="I3" s="40" t="s">
        <v>622</v>
      </c>
      <c r="J3" s="40" t="s">
        <v>620</v>
      </c>
      <c r="K3" s="22" t="s">
        <v>898</v>
      </c>
    </row>
    <row r="4" spans="1:20">
      <c r="A4" s="40">
        <v>3</v>
      </c>
      <c r="B4" s="40" t="s">
        <v>613</v>
      </c>
      <c r="C4" s="40" t="s">
        <v>614</v>
      </c>
      <c r="D4" s="40" t="s">
        <v>615</v>
      </c>
      <c r="E4" s="40" t="s">
        <v>623</v>
      </c>
      <c r="F4" s="40" t="s">
        <v>617</v>
      </c>
      <c r="G4" s="40" t="s">
        <v>618</v>
      </c>
      <c r="H4" s="40">
        <v>57.98</v>
      </c>
      <c r="I4" s="40" t="s">
        <v>624</v>
      </c>
      <c r="J4" s="40" t="s">
        <v>625</v>
      </c>
      <c r="K4" s="22" t="s">
        <v>898</v>
      </c>
      <c r="L4" s="40" t="s">
        <v>896</v>
      </c>
      <c r="M4" s="40" t="s">
        <v>58</v>
      </c>
      <c r="N4" s="40" t="s">
        <v>870</v>
      </c>
      <c r="O4" s="40" t="s">
        <v>872</v>
      </c>
      <c r="P4" s="40" t="s">
        <v>873</v>
      </c>
      <c r="Q4" s="40" t="s">
        <v>891</v>
      </c>
      <c r="R4" s="114" t="s">
        <v>912</v>
      </c>
      <c r="S4" s="114" t="s">
        <v>913</v>
      </c>
    </row>
    <row r="5" spans="1:20">
      <c r="A5" s="40">
        <v>4</v>
      </c>
      <c r="B5" s="40" t="s">
        <v>613</v>
      </c>
      <c r="C5" s="40" t="s">
        <v>614</v>
      </c>
      <c r="D5" s="40" t="s">
        <v>615</v>
      </c>
      <c r="E5" s="40" t="s">
        <v>626</v>
      </c>
      <c r="F5" s="40" t="s">
        <v>617</v>
      </c>
      <c r="G5" s="40" t="s">
        <v>618</v>
      </c>
      <c r="H5" s="40">
        <v>57.64</v>
      </c>
      <c r="I5" s="40" t="s">
        <v>627</v>
      </c>
      <c r="J5" s="40" t="s">
        <v>625</v>
      </c>
      <c r="K5" s="22" t="s">
        <v>898</v>
      </c>
      <c r="L5" s="40" t="s">
        <v>628</v>
      </c>
      <c r="M5" s="40">
        <f>COUNTIF($I$2:$I$358,L5)</f>
        <v>20</v>
      </c>
      <c r="N5" s="40" t="s">
        <v>871</v>
      </c>
      <c r="O5" s="40">
        <f>SUMIF($I$2:$I$358,L5,$H$2:$H$358)</f>
        <v>1130.3399999999997</v>
      </c>
      <c r="P5" s="40" t="s">
        <v>849</v>
      </c>
      <c r="Q5" s="40" t="s">
        <v>892</v>
      </c>
      <c r="R5" s="115">
        <f>M5/$M$24</f>
        <v>5.6022408963585436E-2</v>
      </c>
      <c r="S5" s="115">
        <f>O5/$O$24</f>
        <v>5.5481575104610208E-2</v>
      </c>
    </row>
    <row r="6" spans="1:20">
      <c r="A6" s="40">
        <v>5</v>
      </c>
      <c r="B6" s="40" t="s">
        <v>613</v>
      </c>
      <c r="C6" s="40" t="s">
        <v>614</v>
      </c>
      <c r="D6" s="40" t="s">
        <v>615</v>
      </c>
      <c r="E6" s="40" t="s">
        <v>629</v>
      </c>
      <c r="F6" s="40" t="s">
        <v>617</v>
      </c>
      <c r="G6" s="40" t="s">
        <v>618</v>
      </c>
      <c r="H6" s="40">
        <v>57.48</v>
      </c>
      <c r="I6" s="40" t="s">
        <v>630</v>
      </c>
      <c r="J6" s="40" t="s">
        <v>625</v>
      </c>
      <c r="K6" s="22" t="s">
        <v>898</v>
      </c>
      <c r="L6" s="40" t="s">
        <v>631</v>
      </c>
      <c r="M6" s="40">
        <f t="shared" ref="M6:M23" si="0">COUNTIF($I$2:$I$358,L6)</f>
        <v>1</v>
      </c>
      <c r="N6" s="40">
        <v>46.13</v>
      </c>
      <c r="O6" s="40">
        <f t="shared" ref="O6:O23" si="1">SUMIF($I$2:$I$358,L6,$H$2:$H$358)</f>
        <v>46.13</v>
      </c>
      <c r="P6" s="40" t="s">
        <v>804</v>
      </c>
      <c r="Q6" s="40" t="s">
        <v>895</v>
      </c>
      <c r="R6" s="115">
        <f t="shared" ref="R6:R24" si="2">M6/$M$24</f>
        <v>2.8011204481792717E-3</v>
      </c>
      <c r="S6" s="115">
        <f t="shared" ref="S6:S24" si="3">O6/$O$24</f>
        <v>2.2642435546611369E-3</v>
      </c>
    </row>
    <row r="7" spans="1:20">
      <c r="A7" s="40">
        <v>6</v>
      </c>
      <c r="B7" s="40" t="s">
        <v>613</v>
      </c>
      <c r="C7" s="40" t="s">
        <v>614</v>
      </c>
      <c r="D7" s="40" t="s">
        <v>615</v>
      </c>
      <c r="E7" s="40" t="s">
        <v>632</v>
      </c>
      <c r="F7" s="40" t="s">
        <v>617</v>
      </c>
      <c r="G7" s="40" t="s">
        <v>618</v>
      </c>
      <c r="H7" s="40">
        <v>58.92</v>
      </c>
      <c r="I7" s="40" t="s">
        <v>633</v>
      </c>
      <c r="J7" s="40" t="s">
        <v>634</v>
      </c>
      <c r="K7" s="22" t="s">
        <v>898</v>
      </c>
      <c r="L7" s="40" t="s">
        <v>635</v>
      </c>
      <c r="M7" s="40">
        <f t="shared" si="0"/>
        <v>21</v>
      </c>
      <c r="N7" s="40" t="s">
        <v>875</v>
      </c>
      <c r="O7" s="40">
        <f t="shared" si="1"/>
        <v>1229.8500000000001</v>
      </c>
      <c r="P7" s="40" t="s">
        <v>804</v>
      </c>
      <c r="Q7" s="40" t="s">
        <v>892</v>
      </c>
      <c r="R7" s="115">
        <f t="shared" si="2"/>
        <v>5.8823529411764705E-2</v>
      </c>
      <c r="S7" s="115">
        <f t="shared" si="3"/>
        <v>6.0365920999349655E-2</v>
      </c>
    </row>
    <row r="8" spans="1:20">
      <c r="A8" s="40">
        <v>7</v>
      </c>
      <c r="B8" s="40" t="s">
        <v>613</v>
      </c>
      <c r="C8" s="40" t="s">
        <v>614</v>
      </c>
      <c r="D8" s="40" t="s">
        <v>615</v>
      </c>
      <c r="E8" s="40" t="s">
        <v>636</v>
      </c>
      <c r="F8" s="40" t="s">
        <v>637</v>
      </c>
      <c r="G8" s="40" t="s">
        <v>618</v>
      </c>
      <c r="H8" s="40">
        <v>67.930000000000007</v>
      </c>
      <c r="I8" s="40" t="s">
        <v>638</v>
      </c>
      <c r="J8" s="40" t="s">
        <v>639</v>
      </c>
      <c r="K8" s="22" t="s">
        <v>898</v>
      </c>
      <c r="L8" s="40" t="s">
        <v>640</v>
      </c>
      <c r="M8" s="40">
        <f t="shared" si="0"/>
        <v>21</v>
      </c>
      <c r="N8" s="40" t="s">
        <v>876</v>
      </c>
      <c r="O8" s="40">
        <f t="shared" si="1"/>
        <v>1225.3100000000004</v>
      </c>
      <c r="P8" s="40" t="s">
        <v>806</v>
      </c>
      <c r="Q8" s="40" t="s">
        <v>892</v>
      </c>
      <c r="R8" s="115">
        <f t="shared" si="2"/>
        <v>5.8823529411764705E-2</v>
      </c>
      <c r="S8" s="115">
        <f t="shared" si="3"/>
        <v>6.0143079773722928E-2</v>
      </c>
    </row>
    <row r="9" spans="1:20">
      <c r="A9" s="40">
        <v>8</v>
      </c>
      <c r="B9" s="40" t="s">
        <v>613</v>
      </c>
      <c r="C9" s="40" t="s">
        <v>614</v>
      </c>
      <c r="D9" s="40" t="s">
        <v>615</v>
      </c>
      <c r="E9" s="40" t="s">
        <v>641</v>
      </c>
      <c r="F9" s="40" t="s">
        <v>617</v>
      </c>
      <c r="G9" s="40" t="s">
        <v>618</v>
      </c>
      <c r="H9" s="40">
        <v>58.2</v>
      </c>
      <c r="I9" s="40" t="s">
        <v>622</v>
      </c>
      <c r="J9" s="40" t="s">
        <v>620</v>
      </c>
      <c r="K9" s="22" t="s">
        <v>898</v>
      </c>
      <c r="L9" s="40" t="s">
        <v>642</v>
      </c>
      <c r="M9" s="40">
        <f t="shared" si="0"/>
        <v>21</v>
      </c>
      <c r="N9" s="40" t="s">
        <v>877</v>
      </c>
      <c r="O9" s="40">
        <f t="shared" si="1"/>
        <v>1219.6199999999999</v>
      </c>
      <c r="P9" s="40" t="s">
        <v>797</v>
      </c>
      <c r="Q9" s="40" t="s">
        <v>892</v>
      </c>
      <c r="R9" s="115">
        <f t="shared" si="2"/>
        <v>5.8823529411764705E-2</v>
      </c>
      <c r="S9" s="115">
        <f t="shared" si="3"/>
        <v>5.9863791982133444E-2</v>
      </c>
    </row>
    <row r="10" spans="1:20">
      <c r="A10" s="40">
        <v>9</v>
      </c>
      <c r="B10" s="40" t="s">
        <v>613</v>
      </c>
      <c r="C10" s="40" t="s">
        <v>614</v>
      </c>
      <c r="D10" s="40" t="s">
        <v>615</v>
      </c>
      <c r="E10" s="40" t="s">
        <v>643</v>
      </c>
      <c r="F10" s="40" t="s">
        <v>617</v>
      </c>
      <c r="G10" s="40" t="s">
        <v>618</v>
      </c>
      <c r="H10" s="40">
        <v>58.09</v>
      </c>
      <c r="I10" s="40" t="s">
        <v>624</v>
      </c>
      <c r="J10" s="40" t="s">
        <v>625</v>
      </c>
      <c r="K10" s="22" t="s">
        <v>898</v>
      </c>
      <c r="L10" s="40" t="s">
        <v>644</v>
      </c>
      <c r="M10" s="40">
        <f t="shared" si="0"/>
        <v>21</v>
      </c>
      <c r="N10" s="40" t="s">
        <v>874</v>
      </c>
      <c r="O10" s="40">
        <f t="shared" si="1"/>
        <v>1219.2699999999993</v>
      </c>
      <c r="P10" s="40" t="s">
        <v>797</v>
      </c>
      <c r="Q10" s="40" t="s">
        <v>892</v>
      </c>
      <c r="R10" s="115">
        <f t="shared" si="2"/>
        <v>5.8823529411764705E-2</v>
      </c>
      <c r="S10" s="115">
        <f t="shared" si="3"/>
        <v>5.9846612592492583E-2</v>
      </c>
    </row>
    <row r="11" spans="1:20">
      <c r="A11" s="40">
        <v>10</v>
      </c>
      <c r="B11" s="40" t="s">
        <v>613</v>
      </c>
      <c r="C11" s="40" t="s">
        <v>614</v>
      </c>
      <c r="D11" s="40" t="s">
        <v>615</v>
      </c>
      <c r="E11" s="40" t="s">
        <v>645</v>
      </c>
      <c r="F11" s="40" t="s">
        <v>617</v>
      </c>
      <c r="G11" s="40" t="s">
        <v>618</v>
      </c>
      <c r="H11" s="40">
        <v>57.69</v>
      </c>
      <c r="I11" s="40" t="s">
        <v>627</v>
      </c>
      <c r="J11" s="40" t="s">
        <v>625</v>
      </c>
      <c r="K11" s="22" t="s">
        <v>898</v>
      </c>
      <c r="L11" s="40" t="s">
        <v>646</v>
      </c>
      <c r="M11" s="40">
        <f t="shared" si="0"/>
        <v>21</v>
      </c>
      <c r="N11" s="40" t="s">
        <v>878</v>
      </c>
      <c r="O11" s="40">
        <f t="shared" si="1"/>
        <v>1208.25</v>
      </c>
      <c r="P11" s="40" t="s">
        <v>797</v>
      </c>
      <c r="Q11" s="40" t="s">
        <v>892</v>
      </c>
      <c r="R11" s="115">
        <f t="shared" si="2"/>
        <v>5.8823529411764705E-2</v>
      </c>
      <c r="S11" s="115">
        <f t="shared" si="3"/>
        <v>5.9305707238658543E-2</v>
      </c>
    </row>
    <row r="12" spans="1:20">
      <c r="A12" s="40">
        <v>11</v>
      </c>
      <c r="B12" s="40" t="s">
        <v>613</v>
      </c>
      <c r="C12" s="40" t="s">
        <v>614</v>
      </c>
      <c r="D12" s="40" t="s">
        <v>615</v>
      </c>
      <c r="E12" s="40" t="s">
        <v>647</v>
      </c>
      <c r="F12" s="40" t="s">
        <v>617</v>
      </c>
      <c r="G12" s="40" t="s">
        <v>618</v>
      </c>
      <c r="H12" s="40">
        <v>57.61</v>
      </c>
      <c r="I12" s="40" t="s">
        <v>630</v>
      </c>
      <c r="J12" s="40" t="s">
        <v>625</v>
      </c>
      <c r="K12" s="22" t="s">
        <v>898</v>
      </c>
      <c r="L12" s="40" t="s">
        <v>648</v>
      </c>
      <c r="M12" s="40">
        <f t="shared" si="0"/>
        <v>21</v>
      </c>
      <c r="N12" s="40" t="s">
        <v>879</v>
      </c>
      <c r="O12" s="40">
        <f t="shared" si="1"/>
        <v>1210.2499999999995</v>
      </c>
      <c r="P12" s="40" t="s">
        <v>797</v>
      </c>
      <c r="Q12" s="40" t="s">
        <v>892</v>
      </c>
      <c r="R12" s="115">
        <f t="shared" si="2"/>
        <v>5.8823529411764705E-2</v>
      </c>
      <c r="S12" s="115">
        <f t="shared" si="3"/>
        <v>5.9403875179463252E-2</v>
      </c>
      <c r="T12" s="22">
        <f>MAX(O7:O21)</f>
        <v>1241.1399999999999</v>
      </c>
    </row>
    <row r="13" spans="1:20">
      <c r="A13" s="40">
        <v>12</v>
      </c>
      <c r="B13" s="40" t="s">
        <v>613</v>
      </c>
      <c r="C13" s="40" t="s">
        <v>614</v>
      </c>
      <c r="D13" s="40" t="s">
        <v>615</v>
      </c>
      <c r="E13" s="40" t="s">
        <v>649</v>
      </c>
      <c r="F13" s="40" t="s">
        <v>617</v>
      </c>
      <c r="G13" s="40" t="s">
        <v>618</v>
      </c>
      <c r="H13" s="40">
        <v>58.72</v>
      </c>
      <c r="I13" s="40" t="s">
        <v>633</v>
      </c>
      <c r="J13" s="40" t="s">
        <v>634</v>
      </c>
      <c r="K13" s="22" t="s">
        <v>898</v>
      </c>
      <c r="L13" s="40" t="s">
        <v>650</v>
      </c>
      <c r="M13" s="40">
        <f t="shared" si="0"/>
        <v>21</v>
      </c>
      <c r="N13" s="40" t="s">
        <v>880</v>
      </c>
      <c r="O13" s="40">
        <f t="shared" si="1"/>
        <v>1209.6199999999999</v>
      </c>
      <c r="P13" s="40" t="s">
        <v>797</v>
      </c>
      <c r="Q13" s="40" t="s">
        <v>892</v>
      </c>
      <c r="R13" s="115">
        <f t="shared" si="2"/>
        <v>5.8823529411764705E-2</v>
      </c>
      <c r="S13" s="115">
        <f t="shared" si="3"/>
        <v>5.9372952278109785E-2</v>
      </c>
    </row>
    <row r="14" spans="1:20">
      <c r="A14" s="40">
        <v>13</v>
      </c>
      <c r="B14" s="40" t="s">
        <v>613</v>
      </c>
      <c r="C14" s="40" t="s">
        <v>614</v>
      </c>
      <c r="D14" s="40" t="s">
        <v>615</v>
      </c>
      <c r="E14" s="40" t="s">
        <v>651</v>
      </c>
      <c r="F14" s="40" t="s">
        <v>637</v>
      </c>
      <c r="G14" s="40" t="s">
        <v>618</v>
      </c>
      <c r="H14" s="40">
        <v>67.930000000000007</v>
      </c>
      <c r="I14" s="40" t="s">
        <v>638</v>
      </c>
      <c r="J14" s="40" t="s">
        <v>639</v>
      </c>
      <c r="K14" s="22" t="s">
        <v>898</v>
      </c>
      <c r="L14" s="40" t="s">
        <v>652</v>
      </c>
      <c r="M14" s="40">
        <f t="shared" si="0"/>
        <v>21</v>
      </c>
      <c r="N14" s="40" t="s">
        <v>881</v>
      </c>
      <c r="O14" s="40">
        <f t="shared" si="1"/>
        <v>1207.4700000000003</v>
      </c>
      <c r="P14" s="40" t="s">
        <v>797</v>
      </c>
      <c r="Q14" s="40" t="s">
        <v>892</v>
      </c>
      <c r="R14" s="115">
        <f t="shared" si="2"/>
        <v>5.8823529411764705E-2</v>
      </c>
      <c r="S14" s="115">
        <f t="shared" si="3"/>
        <v>5.9267421741744715E-2</v>
      </c>
    </row>
    <row r="15" spans="1:20">
      <c r="A15" s="40">
        <v>14</v>
      </c>
      <c r="B15" s="40" t="s">
        <v>613</v>
      </c>
      <c r="C15" s="40" t="s">
        <v>614</v>
      </c>
      <c r="D15" s="40" t="s">
        <v>615</v>
      </c>
      <c r="E15" s="40" t="s">
        <v>653</v>
      </c>
      <c r="F15" s="40" t="s">
        <v>617</v>
      </c>
      <c r="G15" s="40" t="s">
        <v>618</v>
      </c>
      <c r="H15" s="40">
        <v>58.2</v>
      </c>
      <c r="I15" s="40" t="s">
        <v>622</v>
      </c>
      <c r="J15" s="40" t="s">
        <v>620</v>
      </c>
      <c r="K15" s="22" t="s">
        <v>898</v>
      </c>
      <c r="L15" s="40" t="s">
        <v>654</v>
      </c>
      <c r="M15" s="40">
        <f t="shared" si="0"/>
        <v>21</v>
      </c>
      <c r="N15" s="40" t="s">
        <v>882</v>
      </c>
      <c r="O15" s="40">
        <f t="shared" si="1"/>
        <v>1239.3199999999997</v>
      </c>
      <c r="P15" s="40" t="s">
        <v>831</v>
      </c>
      <c r="Q15" s="40" t="s">
        <v>892</v>
      </c>
      <c r="R15" s="115">
        <f t="shared" si="2"/>
        <v>5.8823529411764705E-2</v>
      </c>
      <c r="S15" s="115">
        <f t="shared" si="3"/>
        <v>6.0830746199060037E-2</v>
      </c>
    </row>
    <row r="16" spans="1:20">
      <c r="A16" s="40">
        <v>15</v>
      </c>
      <c r="B16" s="40" t="s">
        <v>613</v>
      </c>
      <c r="C16" s="40" t="s">
        <v>614</v>
      </c>
      <c r="D16" s="40" t="s">
        <v>615</v>
      </c>
      <c r="E16" s="40" t="s">
        <v>655</v>
      </c>
      <c r="F16" s="40" t="s">
        <v>617</v>
      </c>
      <c r="G16" s="40" t="s">
        <v>618</v>
      </c>
      <c r="H16" s="40">
        <v>58.09</v>
      </c>
      <c r="I16" s="40" t="s">
        <v>624</v>
      </c>
      <c r="J16" s="40" t="s">
        <v>625</v>
      </c>
      <c r="K16" s="22" t="s">
        <v>898</v>
      </c>
      <c r="L16" s="108" t="s">
        <v>656</v>
      </c>
      <c r="M16" s="108">
        <f t="shared" si="0"/>
        <v>21</v>
      </c>
      <c r="N16" s="108" t="s">
        <v>883</v>
      </c>
      <c r="O16" s="108">
        <f t="shared" si="1"/>
        <v>1241.1399999999999</v>
      </c>
      <c r="P16" s="40" t="s">
        <v>831</v>
      </c>
      <c r="Q16" s="108" t="s">
        <v>892</v>
      </c>
      <c r="R16" s="115">
        <f t="shared" si="2"/>
        <v>5.8823529411764705E-2</v>
      </c>
      <c r="S16" s="115">
        <f t="shared" si="3"/>
        <v>6.092007902519235E-2</v>
      </c>
    </row>
    <row r="17" spans="1:19">
      <c r="A17" s="40">
        <v>16</v>
      </c>
      <c r="B17" s="40" t="s">
        <v>613</v>
      </c>
      <c r="C17" s="40" t="s">
        <v>614</v>
      </c>
      <c r="D17" s="40" t="s">
        <v>615</v>
      </c>
      <c r="E17" s="40" t="s">
        <v>657</v>
      </c>
      <c r="F17" s="40" t="s">
        <v>617</v>
      </c>
      <c r="G17" s="40" t="s">
        <v>618</v>
      </c>
      <c r="H17" s="40">
        <v>57.69</v>
      </c>
      <c r="I17" s="40" t="s">
        <v>627</v>
      </c>
      <c r="J17" s="40" t="s">
        <v>625</v>
      </c>
      <c r="K17" s="22" t="s">
        <v>898</v>
      </c>
      <c r="L17" s="40" t="s">
        <v>658</v>
      </c>
      <c r="M17" s="40">
        <f t="shared" si="0"/>
        <v>21</v>
      </c>
      <c r="N17" s="40" t="s">
        <v>884</v>
      </c>
      <c r="O17" s="40">
        <f t="shared" si="1"/>
        <v>1201.4000000000001</v>
      </c>
      <c r="P17" s="40" t="s">
        <v>831</v>
      </c>
      <c r="Q17" s="40" t="s">
        <v>892</v>
      </c>
      <c r="R17" s="115">
        <f t="shared" si="2"/>
        <v>5.8823529411764705E-2</v>
      </c>
      <c r="S17" s="115">
        <f t="shared" si="3"/>
        <v>5.8969482041402344E-2</v>
      </c>
    </row>
    <row r="18" spans="1:19">
      <c r="A18" s="40">
        <v>17</v>
      </c>
      <c r="B18" s="40" t="s">
        <v>613</v>
      </c>
      <c r="C18" s="40" t="s">
        <v>614</v>
      </c>
      <c r="D18" s="40" t="s">
        <v>615</v>
      </c>
      <c r="E18" s="40" t="s">
        <v>659</v>
      </c>
      <c r="F18" s="40" t="s">
        <v>617</v>
      </c>
      <c r="G18" s="40" t="s">
        <v>618</v>
      </c>
      <c r="H18" s="40">
        <v>57.61</v>
      </c>
      <c r="I18" s="40" t="s">
        <v>630</v>
      </c>
      <c r="J18" s="40" t="s">
        <v>625</v>
      </c>
      <c r="K18" s="22" t="s">
        <v>898</v>
      </c>
      <c r="L18" s="40" t="s">
        <v>660</v>
      </c>
      <c r="M18" s="40">
        <f t="shared" si="0"/>
        <v>21</v>
      </c>
      <c r="N18" s="40" t="s">
        <v>885</v>
      </c>
      <c r="O18" s="40">
        <f t="shared" si="1"/>
        <v>1203.4600000000003</v>
      </c>
      <c r="P18" s="40" t="s">
        <v>831</v>
      </c>
      <c r="Q18" s="40" t="s">
        <v>892</v>
      </c>
      <c r="R18" s="115">
        <f t="shared" si="2"/>
        <v>5.8823529411764705E-2</v>
      </c>
      <c r="S18" s="115">
        <f t="shared" si="3"/>
        <v>5.9070595020431223E-2</v>
      </c>
    </row>
    <row r="19" spans="1:19">
      <c r="A19" s="40">
        <v>18</v>
      </c>
      <c r="B19" s="40" t="s">
        <v>613</v>
      </c>
      <c r="C19" s="40" t="s">
        <v>614</v>
      </c>
      <c r="D19" s="40" t="s">
        <v>615</v>
      </c>
      <c r="E19" s="40" t="s">
        <v>661</v>
      </c>
      <c r="F19" s="40" t="s">
        <v>617</v>
      </c>
      <c r="G19" s="40" t="s">
        <v>618</v>
      </c>
      <c r="H19" s="40">
        <v>58.72</v>
      </c>
      <c r="I19" s="40" t="s">
        <v>633</v>
      </c>
      <c r="J19" s="40" t="s">
        <v>634</v>
      </c>
      <c r="K19" s="22" t="s">
        <v>898</v>
      </c>
      <c r="L19" s="40" t="s">
        <v>662</v>
      </c>
      <c r="M19" s="40">
        <f t="shared" si="0"/>
        <v>21</v>
      </c>
      <c r="N19" s="40" t="s">
        <v>893</v>
      </c>
      <c r="O19" s="40">
        <f t="shared" si="1"/>
        <v>999.01</v>
      </c>
      <c r="P19" s="40" t="s">
        <v>797</v>
      </c>
      <c r="Q19" s="40" t="s">
        <v>895</v>
      </c>
      <c r="R19" s="115">
        <f t="shared" si="2"/>
        <v>5.8823529411764705E-2</v>
      </c>
      <c r="S19" s="115">
        <f t="shared" si="3"/>
        <v>4.9035377271667513E-2</v>
      </c>
    </row>
    <row r="20" spans="1:19">
      <c r="A20" s="40">
        <v>19</v>
      </c>
      <c r="B20" s="40" t="s">
        <v>613</v>
      </c>
      <c r="C20" s="40" t="s">
        <v>614</v>
      </c>
      <c r="D20" s="40" t="s">
        <v>615</v>
      </c>
      <c r="E20" s="40" t="s">
        <v>663</v>
      </c>
      <c r="F20" s="40" t="s">
        <v>637</v>
      </c>
      <c r="G20" s="40" t="s">
        <v>618</v>
      </c>
      <c r="H20" s="40">
        <v>67.930000000000007</v>
      </c>
      <c r="I20" s="40" t="s">
        <v>638</v>
      </c>
      <c r="J20" s="40" t="s">
        <v>639</v>
      </c>
      <c r="K20" s="22" t="s">
        <v>898</v>
      </c>
      <c r="L20" s="40" t="s">
        <v>664</v>
      </c>
      <c r="M20" s="40">
        <f t="shared" si="0"/>
        <v>21</v>
      </c>
      <c r="N20" s="40" t="s">
        <v>887</v>
      </c>
      <c r="O20" s="40">
        <f t="shared" si="1"/>
        <v>994.48999999999944</v>
      </c>
      <c r="P20" s="40" t="s">
        <v>797</v>
      </c>
      <c r="Q20" s="40" t="s">
        <v>895</v>
      </c>
      <c r="R20" s="115">
        <f t="shared" si="2"/>
        <v>5.8823529411764705E-2</v>
      </c>
      <c r="S20" s="115">
        <f t="shared" si="3"/>
        <v>4.8813517725448792E-2</v>
      </c>
    </row>
    <row r="21" spans="1:19">
      <c r="A21" s="40">
        <v>20</v>
      </c>
      <c r="B21" s="40" t="s">
        <v>613</v>
      </c>
      <c r="C21" s="40" t="s">
        <v>614</v>
      </c>
      <c r="D21" s="40" t="s">
        <v>615</v>
      </c>
      <c r="E21" s="40" t="s">
        <v>665</v>
      </c>
      <c r="F21" s="40" t="s">
        <v>617</v>
      </c>
      <c r="G21" s="40" t="s">
        <v>618</v>
      </c>
      <c r="H21" s="40">
        <v>58.2</v>
      </c>
      <c r="I21" s="40" t="s">
        <v>622</v>
      </c>
      <c r="J21" s="40" t="s">
        <v>620</v>
      </c>
      <c r="K21" s="22" t="s">
        <v>898</v>
      </c>
      <c r="L21" s="40" t="s">
        <v>666</v>
      </c>
      <c r="M21" s="40">
        <f t="shared" si="0"/>
        <v>21</v>
      </c>
      <c r="N21" s="40" t="s">
        <v>888</v>
      </c>
      <c r="O21" s="40">
        <f t="shared" si="1"/>
        <v>1165.5699999999997</v>
      </c>
      <c r="P21" s="40" t="s">
        <v>797</v>
      </c>
      <c r="Q21" s="40" t="s">
        <v>892</v>
      </c>
      <c r="R21" s="115">
        <f t="shared" si="2"/>
        <v>5.8823529411764705E-2</v>
      </c>
      <c r="S21" s="115">
        <f t="shared" si="3"/>
        <v>5.7210803381885555E-2</v>
      </c>
    </row>
    <row r="22" spans="1:19">
      <c r="A22" s="40">
        <v>21</v>
      </c>
      <c r="B22" s="40" t="s">
        <v>613</v>
      </c>
      <c r="C22" s="40" t="s">
        <v>614</v>
      </c>
      <c r="D22" s="40" t="s">
        <v>615</v>
      </c>
      <c r="E22" s="40" t="s">
        <v>667</v>
      </c>
      <c r="F22" s="40" t="s">
        <v>617</v>
      </c>
      <c r="G22" s="40" t="s">
        <v>618</v>
      </c>
      <c r="H22" s="40">
        <v>58.09</v>
      </c>
      <c r="I22" s="40" t="s">
        <v>624</v>
      </c>
      <c r="J22" s="40" t="s">
        <v>625</v>
      </c>
      <c r="K22" s="22" t="s">
        <v>898</v>
      </c>
      <c r="L22" s="40" t="s">
        <v>668</v>
      </c>
      <c r="M22" s="40">
        <f t="shared" si="0"/>
        <v>20</v>
      </c>
      <c r="N22" s="40" t="s">
        <v>889</v>
      </c>
      <c r="O22" s="40">
        <f t="shared" si="1"/>
        <v>1366.5900000000004</v>
      </c>
      <c r="P22" s="40" t="s">
        <v>815</v>
      </c>
      <c r="Q22" s="40" t="s">
        <v>894</v>
      </c>
      <c r="R22" s="115">
        <f t="shared" si="2"/>
        <v>5.6022408963585436E-2</v>
      </c>
      <c r="S22" s="115">
        <f t="shared" si="3"/>
        <v>6.7077663112169172E-2</v>
      </c>
    </row>
    <row r="23" spans="1:19">
      <c r="A23" s="40">
        <v>22</v>
      </c>
      <c r="B23" s="40" t="s">
        <v>613</v>
      </c>
      <c r="C23" s="40" t="s">
        <v>614</v>
      </c>
      <c r="D23" s="40" t="s">
        <v>615</v>
      </c>
      <c r="E23" s="40" t="s">
        <v>669</v>
      </c>
      <c r="F23" s="40" t="s">
        <v>617</v>
      </c>
      <c r="G23" s="40" t="s">
        <v>618</v>
      </c>
      <c r="H23" s="40">
        <v>57.69</v>
      </c>
      <c r="I23" s="40" t="s">
        <v>627</v>
      </c>
      <c r="J23" s="40" t="s">
        <v>625</v>
      </c>
      <c r="K23" s="22" t="s">
        <v>898</v>
      </c>
      <c r="L23" s="40" t="s">
        <v>670</v>
      </c>
      <c r="M23" s="40">
        <f t="shared" si="0"/>
        <v>1</v>
      </c>
      <c r="N23" s="40">
        <v>56.16</v>
      </c>
      <c r="O23" s="40">
        <f t="shared" si="1"/>
        <v>56.16</v>
      </c>
      <c r="P23" s="40" t="s">
        <v>806</v>
      </c>
      <c r="Q23" s="40" t="s">
        <v>892</v>
      </c>
      <c r="R23" s="115">
        <f t="shared" si="2"/>
        <v>2.8011204481792717E-3</v>
      </c>
      <c r="S23" s="115">
        <f t="shared" si="3"/>
        <v>2.7565557777968664E-3</v>
      </c>
    </row>
    <row r="24" spans="1:19">
      <c r="A24" s="40">
        <v>23</v>
      </c>
      <c r="B24" s="40" t="s">
        <v>613</v>
      </c>
      <c r="C24" s="40" t="s">
        <v>614</v>
      </c>
      <c r="D24" s="40" t="s">
        <v>615</v>
      </c>
      <c r="E24" s="40" t="s">
        <v>671</v>
      </c>
      <c r="F24" s="40" t="s">
        <v>617</v>
      </c>
      <c r="G24" s="40" t="s">
        <v>618</v>
      </c>
      <c r="H24" s="40">
        <v>57.61</v>
      </c>
      <c r="I24" s="40" t="s">
        <v>630</v>
      </c>
      <c r="J24" s="40" t="s">
        <v>625</v>
      </c>
      <c r="K24" s="22" t="s">
        <v>898</v>
      </c>
      <c r="L24" s="40"/>
      <c r="M24" s="107">
        <f>SUM(M5:M23)</f>
        <v>357</v>
      </c>
      <c r="N24" s="107"/>
      <c r="O24" s="107">
        <f>SUM(O5:O23)</f>
        <v>20373.249999999996</v>
      </c>
      <c r="P24" s="107"/>
      <c r="Q24" s="107"/>
      <c r="R24" s="115">
        <f t="shared" si="2"/>
        <v>1</v>
      </c>
      <c r="S24" s="115">
        <f t="shared" si="3"/>
        <v>1</v>
      </c>
    </row>
    <row r="25" spans="1:19">
      <c r="A25" s="40">
        <v>24</v>
      </c>
      <c r="B25" s="40" t="s">
        <v>613</v>
      </c>
      <c r="C25" s="40" t="s">
        <v>614</v>
      </c>
      <c r="D25" s="40" t="s">
        <v>615</v>
      </c>
      <c r="E25" s="40" t="s">
        <v>672</v>
      </c>
      <c r="F25" s="40" t="s">
        <v>617</v>
      </c>
      <c r="G25" s="40" t="s">
        <v>618</v>
      </c>
      <c r="H25" s="40">
        <v>58.72</v>
      </c>
      <c r="I25" s="40" t="s">
        <v>633</v>
      </c>
      <c r="J25" s="40" t="s">
        <v>634</v>
      </c>
      <c r="K25" s="22" t="s">
        <v>898</v>
      </c>
    </row>
    <row r="26" spans="1:19">
      <c r="A26" s="40">
        <v>25</v>
      </c>
      <c r="B26" s="40" t="s">
        <v>613</v>
      </c>
      <c r="C26" s="40" t="s">
        <v>614</v>
      </c>
      <c r="D26" s="40" t="s">
        <v>615</v>
      </c>
      <c r="E26" s="40" t="s">
        <v>673</v>
      </c>
      <c r="F26" s="40" t="s">
        <v>637</v>
      </c>
      <c r="G26" s="40" t="s">
        <v>618</v>
      </c>
      <c r="H26" s="40">
        <v>68.400000000000006</v>
      </c>
      <c r="I26" s="40" t="s">
        <v>638</v>
      </c>
      <c r="J26" s="40" t="s">
        <v>639</v>
      </c>
      <c r="K26" s="22" t="s">
        <v>898</v>
      </c>
    </row>
    <row r="27" spans="1:19">
      <c r="A27" s="40">
        <v>26</v>
      </c>
      <c r="B27" s="40" t="s">
        <v>613</v>
      </c>
      <c r="C27" s="40" t="s">
        <v>614</v>
      </c>
      <c r="D27" s="40" t="s">
        <v>615</v>
      </c>
      <c r="E27" s="40" t="s">
        <v>674</v>
      </c>
      <c r="F27" s="40" t="s">
        <v>617</v>
      </c>
      <c r="G27" s="40" t="s">
        <v>618</v>
      </c>
      <c r="H27" s="40">
        <v>58.38</v>
      </c>
      <c r="I27" s="40" t="s">
        <v>622</v>
      </c>
      <c r="J27" s="40" t="s">
        <v>620</v>
      </c>
      <c r="K27" s="22" t="s">
        <v>898</v>
      </c>
      <c r="M27" s="22" t="s">
        <v>898</v>
      </c>
      <c r="N27" s="22">
        <f>COUNTIF($K$2:$K$358,M27)</f>
        <v>119</v>
      </c>
      <c r="O27" s="22">
        <f>SUMIF($K$2:$K$358,M27,$H$2:$H$358)</f>
        <v>6768.0500000000029</v>
      </c>
      <c r="Q27" s="22" t="s">
        <v>797</v>
      </c>
      <c r="R27" s="22">
        <f t="shared" ref="R27:R32" si="4">SUMIF($P$5:$P$23,Q27,$M$5:$M$23)</f>
        <v>189</v>
      </c>
      <c r="S27" s="113">
        <f t="shared" ref="S27:S32" si="5">R27/$R$33</f>
        <v>0.52941176470588236</v>
      </c>
    </row>
    <row r="28" spans="1:19">
      <c r="A28" s="40">
        <v>27</v>
      </c>
      <c r="B28" s="40" t="s">
        <v>613</v>
      </c>
      <c r="C28" s="40" t="s">
        <v>614</v>
      </c>
      <c r="D28" s="40" t="s">
        <v>615</v>
      </c>
      <c r="E28" s="40" t="s">
        <v>675</v>
      </c>
      <c r="F28" s="40" t="s">
        <v>617</v>
      </c>
      <c r="G28" s="40" t="s">
        <v>618</v>
      </c>
      <c r="H28" s="40">
        <v>58.06</v>
      </c>
      <c r="I28" s="40" t="s">
        <v>624</v>
      </c>
      <c r="J28" s="40" t="s">
        <v>625</v>
      </c>
      <c r="K28" s="22" t="s">
        <v>898</v>
      </c>
      <c r="M28" s="22" t="s">
        <v>899</v>
      </c>
      <c r="N28" s="22">
        <f>COUNTIF($K$2:$K$358,M28)</f>
        <v>119</v>
      </c>
      <c r="O28" s="22">
        <f>SUMIF($K$2:$K$358,M28,$H$2:$H$358)</f>
        <v>6802.6000000000049</v>
      </c>
      <c r="Q28" s="22" t="s">
        <v>831</v>
      </c>
      <c r="R28" s="22">
        <f t="shared" si="4"/>
        <v>84</v>
      </c>
      <c r="S28" s="113">
        <f t="shared" si="5"/>
        <v>0.23529411764705882</v>
      </c>
    </row>
    <row r="29" spans="1:19">
      <c r="A29" s="40">
        <v>28</v>
      </c>
      <c r="B29" s="40" t="s">
        <v>613</v>
      </c>
      <c r="C29" s="40" t="s">
        <v>614</v>
      </c>
      <c r="D29" s="40" t="s">
        <v>615</v>
      </c>
      <c r="E29" s="40" t="s">
        <v>676</v>
      </c>
      <c r="F29" s="40" t="s">
        <v>617</v>
      </c>
      <c r="G29" s="40" t="s">
        <v>618</v>
      </c>
      <c r="H29" s="40">
        <v>57.62</v>
      </c>
      <c r="I29" s="40" t="s">
        <v>627</v>
      </c>
      <c r="J29" s="40" t="s">
        <v>625</v>
      </c>
      <c r="K29" s="22" t="s">
        <v>898</v>
      </c>
      <c r="M29" s="22" t="s">
        <v>900</v>
      </c>
      <c r="N29" s="22">
        <f>COUNTIF($K$2:$K$358,M29)</f>
        <v>119</v>
      </c>
      <c r="O29" s="22">
        <f>SUMIF($K$2:$K$358,M29,$H$2:$H$358)</f>
        <v>6802.6000000000049</v>
      </c>
      <c r="Q29" s="22" t="s">
        <v>849</v>
      </c>
      <c r="R29" s="22">
        <f t="shared" si="4"/>
        <v>20</v>
      </c>
      <c r="S29" s="113">
        <f t="shared" si="5"/>
        <v>5.6022408963585436E-2</v>
      </c>
    </row>
    <row r="30" spans="1:19">
      <c r="A30" s="40">
        <v>29</v>
      </c>
      <c r="B30" s="40" t="s">
        <v>613</v>
      </c>
      <c r="C30" s="40" t="s">
        <v>614</v>
      </c>
      <c r="D30" s="40" t="s">
        <v>615</v>
      </c>
      <c r="E30" s="40" t="s">
        <v>677</v>
      </c>
      <c r="F30" s="40" t="s">
        <v>617</v>
      </c>
      <c r="G30" s="40" t="s">
        <v>618</v>
      </c>
      <c r="H30" s="40">
        <v>57.48</v>
      </c>
      <c r="I30" s="40" t="s">
        <v>630</v>
      </c>
      <c r="J30" s="40" t="s">
        <v>625</v>
      </c>
      <c r="K30" s="22" t="s">
        <v>898</v>
      </c>
      <c r="N30" s="106">
        <f>SUM(N27:N29)</f>
        <v>357</v>
      </c>
      <c r="O30" s="106">
        <f>SUM(O27:O29)</f>
        <v>20373.250000000015</v>
      </c>
      <c r="Q30" s="22" t="s">
        <v>815</v>
      </c>
      <c r="R30" s="22">
        <f t="shared" si="4"/>
        <v>20</v>
      </c>
      <c r="S30" s="113">
        <f t="shared" si="5"/>
        <v>5.6022408963585436E-2</v>
      </c>
    </row>
    <row r="31" spans="1:19">
      <c r="A31" s="40">
        <v>30</v>
      </c>
      <c r="B31" s="40" t="s">
        <v>613</v>
      </c>
      <c r="C31" s="40" t="s">
        <v>614</v>
      </c>
      <c r="D31" s="40" t="s">
        <v>615</v>
      </c>
      <c r="E31" s="40" t="s">
        <v>678</v>
      </c>
      <c r="F31" s="40" t="s">
        <v>617</v>
      </c>
      <c r="G31" s="40" t="s">
        <v>618</v>
      </c>
      <c r="H31" s="40">
        <v>59.18</v>
      </c>
      <c r="I31" s="40" t="s">
        <v>633</v>
      </c>
      <c r="J31" s="40" t="s">
        <v>634</v>
      </c>
      <c r="K31" s="22" t="s">
        <v>898</v>
      </c>
      <c r="M31" s="22" t="s">
        <v>914</v>
      </c>
      <c r="N31" s="22">
        <f>COUNTIF($F$2:$F$358,M31)</f>
        <v>43</v>
      </c>
      <c r="Q31" s="22" t="s">
        <v>806</v>
      </c>
      <c r="R31" s="22">
        <f t="shared" si="4"/>
        <v>22</v>
      </c>
      <c r="S31" s="113">
        <f t="shared" si="5"/>
        <v>6.1624649859943981E-2</v>
      </c>
    </row>
    <row r="32" spans="1:19">
      <c r="A32" s="40">
        <v>31</v>
      </c>
      <c r="B32" s="40" t="s">
        <v>613</v>
      </c>
      <c r="C32" s="40" t="s">
        <v>614</v>
      </c>
      <c r="D32" s="40" t="s">
        <v>615</v>
      </c>
      <c r="E32" s="40" t="s">
        <v>679</v>
      </c>
      <c r="F32" s="40" t="s">
        <v>637</v>
      </c>
      <c r="G32" s="40" t="s">
        <v>618</v>
      </c>
      <c r="H32" s="40">
        <v>68.400000000000006</v>
      </c>
      <c r="I32" s="40" t="s">
        <v>638</v>
      </c>
      <c r="J32" s="40" t="s">
        <v>639</v>
      </c>
      <c r="K32" s="22" t="s">
        <v>898</v>
      </c>
      <c r="M32" s="22" t="s">
        <v>915</v>
      </c>
      <c r="N32" s="22">
        <f>COUNTIF($F$2:$F$358,M32)</f>
        <v>294</v>
      </c>
      <c r="Q32" s="22" t="s">
        <v>804</v>
      </c>
      <c r="R32" s="22">
        <f t="shared" si="4"/>
        <v>22</v>
      </c>
      <c r="S32" s="113">
        <f t="shared" si="5"/>
        <v>6.1624649859943981E-2</v>
      </c>
    </row>
    <row r="33" spans="1:19">
      <c r="A33" s="40">
        <v>32</v>
      </c>
      <c r="B33" s="40" t="s">
        <v>613</v>
      </c>
      <c r="C33" s="40" t="s">
        <v>614</v>
      </c>
      <c r="D33" s="40" t="s">
        <v>615</v>
      </c>
      <c r="E33" s="40" t="s">
        <v>680</v>
      </c>
      <c r="F33" s="40" t="s">
        <v>617</v>
      </c>
      <c r="G33" s="40" t="s">
        <v>618</v>
      </c>
      <c r="H33" s="40">
        <v>58.38</v>
      </c>
      <c r="I33" s="40" t="s">
        <v>622</v>
      </c>
      <c r="J33" s="40" t="s">
        <v>620</v>
      </c>
      <c r="K33" s="22" t="s">
        <v>898</v>
      </c>
      <c r="M33" s="22" t="s">
        <v>916</v>
      </c>
      <c r="N33" s="22">
        <f>COUNTIF($F$2:$F$358,M33)</f>
        <v>20</v>
      </c>
      <c r="R33" s="106">
        <f>SUM(R27:R32)</f>
        <v>357</v>
      </c>
      <c r="S33" s="106"/>
    </row>
    <row r="34" spans="1:19">
      <c r="A34" s="40">
        <v>33</v>
      </c>
      <c r="B34" s="40" t="s">
        <v>613</v>
      </c>
      <c r="C34" s="40" t="s">
        <v>614</v>
      </c>
      <c r="D34" s="40" t="s">
        <v>615</v>
      </c>
      <c r="E34" s="40" t="s">
        <v>681</v>
      </c>
      <c r="F34" s="40" t="s">
        <v>617</v>
      </c>
      <c r="G34" s="40" t="s">
        <v>618</v>
      </c>
      <c r="H34" s="40">
        <v>58.06</v>
      </c>
      <c r="I34" s="40" t="s">
        <v>624</v>
      </c>
      <c r="J34" s="40" t="s">
        <v>625</v>
      </c>
      <c r="K34" s="22" t="s">
        <v>898</v>
      </c>
    </row>
    <row r="35" spans="1:19">
      <c r="A35" s="40">
        <v>34</v>
      </c>
      <c r="B35" s="40" t="s">
        <v>613</v>
      </c>
      <c r="C35" s="40" t="s">
        <v>614</v>
      </c>
      <c r="D35" s="40" t="s">
        <v>615</v>
      </c>
      <c r="E35" s="40" t="s">
        <v>682</v>
      </c>
      <c r="F35" s="40" t="s">
        <v>617</v>
      </c>
      <c r="G35" s="40" t="s">
        <v>618</v>
      </c>
      <c r="H35" s="40">
        <v>57.62</v>
      </c>
      <c r="I35" s="40" t="s">
        <v>627</v>
      </c>
      <c r="J35" s="40" t="s">
        <v>625</v>
      </c>
      <c r="K35" s="22" t="s">
        <v>898</v>
      </c>
    </row>
    <row r="36" spans="1:19">
      <c r="A36" s="40">
        <v>35</v>
      </c>
      <c r="B36" s="40" t="s">
        <v>613</v>
      </c>
      <c r="C36" s="40" t="s">
        <v>614</v>
      </c>
      <c r="D36" s="40" t="s">
        <v>615</v>
      </c>
      <c r="E36" s="40" t="s">
        <v>683</v>
      </c>
      <c r="F36" s="40" t="s">
        <v>617</v>
      </c>
      <c r="G36" s="40" t="s">
        <v>618</v>
      </c>
      <c r="H36" s="40">
        <v>57.48</v>
      </c>
      <c r="I36" s="40" t="s">
        <v>630</v>
      </c>
      <c r="J36" s="40" t="s">
        <v>625</v>
      </c>
      <c r="K36" s="22" t="s">
        <v>898</v>
      </c>
    </row>
    <row r="37" spans="1:19">
      <c r="A37" s="40">
        <v>36</v>
      </c>
      <c r="B37" s="40" t="s">
        <v>613</v>
      </c>
      <c r="C37" s="40" t="s">
        <v>614</v>
      </c>
      <c r="D37" s="40" t="s">
        <v>615</v>
      </c>
      <c r="E37" s="40" t="s">
        <v>684</v>
      </c>
      <c r="F37" s="40" t="s">
        <v>617</v>
      </c>
      <c r="G37" s="40" t="s">
        <v>618</v>
      </c>
      <c r="H37" s="40">
        <v>59.18</v>
      </c>
      <c r="I37" s="40" t="s">
        <v>633</v>
      </c>
      <c r="J37" s="40" t="s">
        <v>634</v>
      </c>
      <c r="K37" s="22" t="s">
        <v>898</v>
      </c>
    </row>
    <row r="38" spans="1:19">
      <c r="A38" s="40">
        <v>37</v>
      </c>
      <c r="B38" s="40" t="s">
        <v>613</v>
      </c>
      <c r="C38" s="40" t="s">
        <v>614</v>
      </c>
      <c r="D38" s="40" t="s">
        <v>615</v>
      </c>
      <c r="E38" s="40" t="s">
        <v>685</v>
      </c>
      <c r="F38" s="40" t="s">
        <v>637</v>
      </c>
      <c r="G38" s="40" t="s">
        <v>618</v>
      </c>
      <c r="H38" s="40">
        <v>68.400000000000006</v>
      </c>
      <c r="I38" s="40" t="s">
        <v>638</v>
      </c>
      <c r="J38" s="40" t="s">
        <v>639</v>
      </c>
      <c r="K38" s="22" t="s">
        <v>898</v>
      </c>
    </row>
    <row r="39" spans="1:19">
      <c r="A39" s="40">
        <v>38</v>
      </c>
      <c r="B39" s="40" t="s">
        <v>613</v>
      </c>
      <c r="C39" s="40" t="s">
        <v>614</v>
      </c>
      <c r="D39" s="40" t="s">
        <v>615</v>
      </c>
      <c r="E39" s="40" t="s">
        <v>686</v>
      </c>
      <c r="F39" s="40" t="s">
        <v>617</v>
      </c>
      <c r="G39" s="40" t="s">
        <v>618</v>
      </c>
      <c r="H39" s="40">
        <v>58.38</v>
      </c>
      <c r="I39" s="40" t="s">
        <v>622</v>
      </c>
      <c r="J39" s="40" t="s">
        <v>620</v>
      </c>
      <c r="K39" s="22" t="s">
        <v>898</v>
      </c>
    </row>
    <row r="40" spans="1:19">
      <c r="A40" s="40">
        <v>39</v>
      </c>
      <c r="B40" s="40" t="s">
        <v>613</v>
      </c>
      <c r="C40" s="40" t="s">
        <v>614</v>
      </c>
      <c r="D40" s="40" t="s">
        <v>615</v>
      </c>
      <c r="E40" s="40" t="s">
        <v>687</v>
      </c>
      <c r="F40" s="40" t="s">
        <v>617</v>
      </c>
      <c r="G40" s="40" t="s">
        <v>618</v>
      </c>
      <c r="H40" s="40">
        <v>58.06</v>
      </c>
      <c r="I40" s="40" t="s">
        <v>624</v>
      </c>
      <c r="J40" s="40" t="s">
        <v>625</v>
      </c>
      <c r="K40" s="22" t="s">
        <v>898</v>
      </c>
    </row>
    <row r="41" spans="1:19">
      <c r="A41" s="40">
        <v>40</v>
      </c>
      <c r="B41" s="40" t="s">
        <v>613</v>
      </c>
      <c r="C41" s="40" t="s">
        <v>614</v>
      </c>
      <c r="D41" s="40" t="s">
        <v>615</v>
      </c>
      <c r="E41" s="40" t="s">
        <v>688</v>
      </c>
      <c r="F41" s="40" t="s">
        <v>617</v>
      </c>
      <c r="G41" s="40" t="s">
        <v>618</v>
      </c>
      <c r="H41" s="40">
        <v>57.62</v>
      </c>
      <c r="I41" s="40" t="s">
        <v>627</v>
      </c>
      <c r="J41" s="40" t="s">
        <v>625</v>
      </c>
      <c r="K41" s="22" t="s">
        <v>898</v>
      </c>
    </row>
    <row r="42" spans="1:19">
      <c r="A42" s="40">
        <v>41</v>
      </c>
      <c r="B42" s="40" t="s">
        <v>613</v>
      </c>
      <c r="C42" s="40" t="s">
        <v>614</v>
      </c>
      <c r="D42" s="40" t="s">
        <v>615</v>
      </c>
      <c r="E42" s="40" t="s">
        <v>689</v>
      </c>
      <c r="F42" s="40" t="s">
        <v>617</v>
      </c>
      <c r="G42" s="40" t="s">
        <v>618</v>
      </c>
      <c r="H42" s="40">
        <v>57.48</v>
      </c>
      <c r="I42" s="40" t="s">
        <v>630</v>
      </c>
      <c r="J42" s="40" t="s">
        <v>625</v>
      </c>
      <c r="K42" s="22" t="s">
        <v>898</v>
      </c>
    </row>
    <row r="43" spans="1:19">
      <c r="A43" s="40">
        <v>42</v>
      </c>
      <c r="B43" s="40" t="s">
        <v>613</v>
      </c>
      <c r="C43" s="40" t="s">
        <v>614</v>
      </c>
      <c r="D43" s="40" t="s">
        <v>615</v>
      </c>
      <c r="E43" s="40" t="s">
        <v>690</v>
      </c>
      <c r="F43" s="40" t="s">
        <v>617</v>
      </c>
      <c r="G43" s="40" t="s">
        <v>618</v>
      </c>
      <c r="H43" s="40">
        <v>59.18</v>
      </c>
      <c r="I43" s="40" t="s">
        <v>633</v>
      </c>
      <c r="J43" s="40" t="s">
        <v>634</v>
      </c>
      <c r="K43" s="22" t="s">
        <v>898</v>
      </c>
    </row>
    <row r="44" spans="1:19">
      <c r="A44" s="40">
        <v>43</v>
      </c>
      <c r="B44" s="40" t="s">
        <v>613</v>
      </c>
      <c r="C44" s="40" t="s">
        <v>614</v>
      </c>
      <c r="D44" s="40" t="s">
        <v>615</v>
      </c>
      <c r="E44" s="40" t="s">
        <v>691</v>
      </c>
      <c r="F44" s="40" t="s">
        <v>637</v>
      </c>
      <c r="G44" s="40" t="s">
        <v>618</v>
      </c>
      <c r="H44" s="40">
        <v>68.400000000000006</v>
      </c>
      <c r="I44" s="40" t="s">
        <v>638</v>
      </c>
      <c r="J44" s="40" t="s">
        <v>639</v>
      </c>
      <c r="K44" s="22" t="s">
        <v>899</v>
      </c>
    </row>
    <row r="45" spans="1:19">
      <c r="A45" s="40">
        <v>44</v>
      </c>
      <c r="B45" s="40" t="s">
        <v>613</v>
      </c>
      <c r="C45" s="40" t="s">
        <v>614</v>
      </c>
      <c r="D45" s="40" t="s">
        <v>615</v>
      </c>
      <c r="E45" s="40" t="s">
        <v>692</v>
      </c>
      <c r="F45" s="40" t="s">
        <v>617</v>
      </c>
      <c r="G45" s="40" t="s">
        <v>618</v>
      </c>
      <c r="H45" s="40">
        <v>58.38</v>
      </c>
      <c r="I45" s="40" t="s">
        <v>622</v>
      </c>
      <c r="J45" s="40" t="s">
        <v>620</v>
      </c>
      <c r="K45" s="22" t="s">
        <v>899</v>
      </c>
    </row>
    <row r="46" spans="1:19">
      <c r="A46" s="40">
        <v>45</v>
      </c>
      <c r="B46" s="40" t="s">
        <v>613</v>
      </c>
      <c r="C46" s="40" t="s">
        <v>614</v>
      </c>
      <c r="D46" s="40" t="s">
        <v>615</v>
      </c>
      <c r="E46" s="40" t="s">
        <v>693</v>
      </c>
      <c r="F46" s="40" t="s">
        <v>617</v>
      </c>
      <c r="G46" s="40" t="s">
        <v>618</v>
      </c>
      <c r="H46" s="40">
        <v>58.06</v>
      </c>
      <c r="I46" s="40" t="s">
        <v>624</v>
      </c>
      <c r="J46" s="40" t="s">
        <v>625</v>
      </c>
      <c r="K46" s="22" t="s">
        <v>899</v>
      </c>
    </row>
    <row r="47" spans="1:19">
      <c r="A47" s="40">
        <v>46</v>
      </c>
      <c r="B47" s="40" t="s">
        <v>613</v>
      </c>
      <c r="C47" s="40" t="s">
        <v>614</v>
      </c>
      <c r="D47" s="40" t="s">
        <v>615</v>
      </c>
      <c r="E47" s="40" t="s">
        <v>694</v>
      </c>
      <c r="F47" s="40" t="s">
        <v>617</v>
      </c>
      <c r="G47" s="40" t="s">
        <v>618</v>
      </c>
      <c r="H47" s="40">
        <v>57.62</v>
      </c>
      <c r="I47" s="40" t="s">
        <v>627</v>
      </c>
      <c r="J47" s="40" t="s">
        <v>625</v>
      </c>
      <c r="K47" s="22" t="s">
        <v>899</v>
      </c>
    </row>
    <row r="48" spans="1:19">
      <c r="A48" s="40">
        <v>47</v>
      </c>
      <c r="B48" s="40" t="s">
        <v>613</v>
      </c>
      <c r="C48" s="40" t="s">
        <v>614</v>
      </c>
      <c r="D48" s="40" t="s">
        <v>615</v>
      </c>
      <c r="E48" s="40" t="s">
        <v>695</v>
      </c>
      <c r="F48" s="40" t="s">
        <v>617</v>
      </c>
      <c r="G48" s="40" t="s">
        <v>618</v>
      </c>
      <c r="H48" s="40">
        <v>57.48</v>
      </c>
      <c r="I48" s="40" t="s">
        <v>630</v>
      </c>
      <c r="J48" s="40" t="s">
        <v>625</v>
      </c>
      <c r="K48" s="22" t="s">
        <v>899</v>
      </c>
    </row>
    <row r="49" spans="1:11">
      <c r="A49" s="40">
        <v>48</v>
      </c>
      <c r="B49" s="40" t="s">
        <v>613</v>
      </c>
      <c r="C49" s="40" t="s">
        <v>614</v>
      </c>
      <c r="D49" s="40" t="s">
        <v>615</v>
      </c>
      <c r="E49" s="40" t="s">
        <v>696</v>
      </c>
      <c r="F49" s="40" t="s">
        <v>617</v>
      </c>
      <c r="G49" s="40" t="s">
        <v>618</v>
      </c>
      <c r="H49" s="40">
        <v>59.18</v>
      </c>
      <c r="I49" s="40" t="s">
        <v>633</v>
      </c>
      <c r="J49" s="40" t="s">
        <v>634</v>
      </c>
      <c r="K49" s="22" t="s">
        <v>899</v>
      </c>
    </row>
    <row r="50" spans="1:11">
      <c r="A50" s="40">
        <v>49</v>
      </c>
      <c r="B50" s="40" t="s">
        <v>613</v>
      </c>
      <c r="C50" s="40" t="s">
        <v>614</v>
      </c>
      <c r="D50" s="40" t="s">
        <v>615</v>
      </c>
      <c r="E50" s="40" t="s">
        <v>697</v>
      </c>
      <c r="F50" s="40" t="s">
        <v>637</v>
      </c>
      <c r="G50" s="40" t="s">
        <v>618</v>
      </c>
      <c r="H50" s="40">
        <v>68.400000000000006</v>
      </c>
      <c r="I50" s="40" t="s">
        <v>638</v>
      </c>
      <c r="J50" s="40" t="s">
        <v>639</v>
      </c>
      <c r="K50" s="22" t="s">
        <v>899</v>
      </c>
    </row>
    <row r="51" spans="1:11">
      <c r="A51" s="40">
        <v>50</v>
      </c>
      <c r="B51" s="40" t="s">
        <v>613</v>
      </c>
      <c r="C51" s="40" t="s">
        <v>614</v>
      </c>
      <c r="D51" s="40" t="s">
        <v>615</v>
      </c>
      <c r="E51" s="40" t="s">
        <v>698</v>
      </c>
      <c r="F51" s="40" t="s">
        <v>617</v>
      </c>
      <c r="G51" s="40" t="s">
        <v>618</v>
      </c>
      <c r="H51" s="40">
        <v>58.38</v>
      </c>
      <c r="I51" s="40" t="s">
        <v>622</v>
      </c>
      <c r="J51" s="40" t="s">
        <v>620</v>
      </c>
      <c r="K51" s="22" t="s">
        <v>899</v>
      </c>
    </row>
    <row r="52" spans="1:11">
      <c r="A52" s="40">
        <v>51</v>
      </c>
      <c r="B52" s="40" t="s">
        <v>613</v>
      </c>
      <c r="C52" s="40" t="s">
        <v>614</v>
      </c>
      <c r="D52" s="40" t="s">
        <v>615</v>
      </c>
      <c r="E52" s="40" t="s">
        <v>699</v>
      </c>
      <c r="F52" s="40" t="s">
        <v>617</v>
      </c>
      <c r="G52" s="40" t="s">
        <v>618</v>
      </c>
      <c r="H52" s="40">
        <v>58.06</v>
      </c>
      <c r="I52" s="40" t="s">
        <v>624</v>
      </c>
      <c r="J52" s="40" t="s">
        <v>625</v>
      </c>
      <c r="K52" s="22" t="s">
        <v>899</v>
      </c>
    </row>
    <row r="53" spans="1:11">
      <c r="A53" s="40">
        <v>52</v>
      </c>
      <c r="B53" s="40" t="s">
        <v>613</v>
      </c>
      <c r="C53" s="40" t="s">
        <v>614</v>
      </c>
      <c r="D53" s="40" t="s">
        <v>615</v>
      </c>
      <c r="E53" s="40" t="s">
        <v>700</v>
      </c>
      <c r="F53" s="40" t="s">
        <v>617</v>
      </c>
      <c r="G53" s="40" t="s">
        <v>618</v>
      </c>
      <c r="H53" s="40">
        <v>57.62</v>
      </c>
      <c r="I53" s="40" t="s">
        <v>627</v>
      </c>
      <c r="J53" s="40" t="s">
        <v>625</v>
      </c>
      <c r="K53" s="22" t="s">
        <v>899</v>
      </c>
    </row>
    <row r="54" spans="1:11">
      <c r="A54" s="40">
        <v>53</v>
      </c>
      <c r="B54" s="40" t="s">
        <v>613</v>
      </c>
      <c r="C54" s="40" t="s">
        <v>614</v>
      </c>
      <c r="D54" s="40" t="s">
        <v>615</v>
      </c>
      <c r="E54" s="40" t="s">
        <v>701</v>
      </c>
      <c r="F54" s="40" t="s">
        <v>617</v>
      </c>
      <c r="G54" s="40" t="s">
        <v>618</v>
      </c>
      <c r="H54" s="40">
        <v>57.48</v>
      </c>
      <c r="I54" s="40" t="s">
        <v>630</v>
      </c>
      <c r="J54" s="40" t="s">
        <v>625</v>
      </c>
      <c r="K54" s="22" t="s">
        <v>899</v>
      </c>
    </row>
    <row r="55" spans="1:11">
      <c r="A55" s="40">
        <v>54</v>
      </c>
      <c r="B55" s="40" t="s">
        <v>613</v>
      </c>
      <c r="C55" s="40" t="s">
        <v>614</v>
      </c>
      <c r="D55" s="40" t="s">
        <v>615</v>
      </c>
      <c r="E55" s="40" t="s">
        <v>702</v>
      </c>
      <c r="F55" s="40" t="s">
        <v>617</v>
      </c>
      <c r="G55" s="40" t="s">
        <v>618</v>
      </c>
      <c r="H55" s="40">
        <v>59.18</v>
      </c>
      <c r="I55" s="40" t="s">
        <v>633</v>
      </c>
      <c r="J55" s="40" t="s">
        <v>634</v>
      </c>
      <c r="K55" s="22" t="s">
        <v>899</v>
      </c>
    </row>
    <row r="56" spans="1:11">
      <c r="A56" s="40">
        <v>55</v>
      </c>
      <c r="B56" s="40" t="s">
        <v>613</v>
      </c>
      <c r="C56" s="40" t="s">
        <v>614</v>
      </c>
      <c r="D56" s="40" t="s">
        <v>615</v>
      </c>
      <c r="E56" s="40" t="s">
        <v>703</v>
      </c>
      <c r="F56" s="40" t="s">
        <v>637</v>
      </c>
      <c r="G56" s="40" t="s">
        <v>618</v>
      </c>
      <c r="H56" s="40">
        <v>68.400000000000006</v>
      </c>
      <c r="I56" s="40" t="s">
        <v>638</v>
      </c>
      <c r="J56" s="40" t="s">
        <v>639</v>
      </c>
      <c r="K56" s="22" t="s">
        <v>899</v>
      </c>
    </row>
    <row r="57" spans="1:11">
      <c r="A57" s="40">
        <v>56</v>
      </c>
      <c r="B57" s="40" t="s">
        <v>613</v>
      </c>
      <c r="C57" s="40" t="s">
        <v>614</v>
      </c>
      <c r="D57" s="40" t="s">
        <v>615</v>
      </c>
      <c r="E57" s="40" t="s">
        <v>704</v>
      </c>
      <c r="F57" s="40" t="s">
        <v>617</v>
      </c>
      <c r="G57" s="40" t="s">
        <v>618</v>
      </c>
      <c r="H57" s="40">
        <v>58.38</v>
      </c>
      <c r="I57" s="40" t="s">
        <v>622</v>
      </c>
      <c r="J57" s="40" t="s">
        <v>620</v>
      </c>
      <c r="K57" s="22" t="s">
        <v>899</v>
      </c>
    </row>
    <row r="58" spans="1:11">
      <c r="A58" s="40">
        <v>57</v>
      </c>
      <c r="B58" s="40" t="s">
        <v>613</v>
      </c>
      <c r="C58" s="40" t="s">
        <v>614</v>
      </c>
      <c r="D58" s="40" t="s">
        <v>615</v>
      </c>
      <c r="E58" s="40" t="s">
        <v>705</v>
      </c>
      <c r="F58" s="40" t="s">
        <v>617</v>
      </c>
      <c r="G58" s="40" t="s">
        <v>618</v>
      </c>
      <c r="H58" s="40">
        <v>58.06</v>
      </c>
      <c r="I58" s="40" t="s">
        <v>624</v>
      </c>
      <c r="J58" s="40" t="s">
        <v>625</v>
      </c>
      <c r="K58" s="22" t="s">
        <v>899</v>
      </c>
    </row>
    <row r="59" spans="1:11">
      <c r="A59" s="40">
        <v>58</v>
      </c>
      <c r="B59" s="40" t="s">
        <v>613</v>
      </c>
      <c r="C59" s="40" t="s">
        <v>614</v>
      </c>
      <c r="D59" s="40" t="s">
        <v>615</v>
      </c>
      <c r="E59" s="40" t="s">
        <v>706</v>
      </c>
      <c r="F59" s="40" t="s">
        <v>617</v>
      </c>
      <c r="G59" s="40" t="s">
        <v>618</v>
      </c>
      <c r="H59" s="40">
        <v>57.62</v>
      </c>
      <c r="I59" s="40" t="s">
        <v>627</v>
      </c>
      <c r="J59" s="40" t="s">
        <v>625</v>
      </c>
      <c r="K59" s="22" t="s">
        <v>899</v>
      </c>
    </row>
    <row r="60" spans="1:11">
      <c r="A60" s="40">
        <v>59</v>
      </c>
      <c r="B60" s="40" t="s">
        <v>613</v>
      </c>
      <c r="C60" s="40" t="s">
        <v>614</v>
      </c>
      <c r="D60" s="40" t="s">
        <v>615</v>
      </c>
      <c r="E60" s="40" t="s">
        <v>707</v>
      </c>
      <c r="F60" s="40" t="s">
        <v>617</v>
      </c>
      <c r="G60" s="40" t="s">
        <v>618</v>
      </c>
      <c r="H60" s="40">
        <v>57.48</v>
      </c>
      <c r="I60" s="40" t="s">
        <v>630</v>
      </c>
      <c r="J60" s="40" t="s">
        <v>625</v>
      </c>
      <c r="K60" s="22" t="s">
        <v>899</v>
      </c>
    </row>
    <row r="61" spans="1:11">
      <c r="A61" s="40">
        <v>60</v>
      </c>
      <c r="B61" s="40" t="s">
        <v>613</v>
      </c>
      <c r="C61" s="40" t="s">
        <v>614</v>
      </c>
      <c r="D61" s="40" t="s">
        <v>615</v>
      </c>
      <c r="E61" s="40" t="s">
        <v>708</v>
      </c>
      <c r="F61" s="40" t="s">
        <v>617</v>
      </c>
      <c r="G61" s="40" t="s">
        <v>618</v>
      </c>
      <c r="H61" s="40">
        <v>59.18</v>
      </c>
      <c r="I61" s="40" t="s">
        <v>633</v>
      </c>
      <c r="J61" s="40" t="s">
        <v>634</v>
      </c>
      <c r="K61" s="22" t="s">
        <v>899</v>
      </c>
    </row>
    <row r="62" spans="1:11">
      <c r="A62" s="40">
        <v>61</v>
      </c>
      <c r="B62" s="40" t="s">
        <v>613</v>
      </c>
      <c r="C62" s="40" t="s">
        <v>614</v>
      </c>
      <c r="D62" s="40" t="s">
        <v>615</v>
      </c>
      <c r="E62" s="40" t="s">
        <v>709</v>
      </c>
      <c r="F62" s="40" t="s">
        <v>637</v>
      </c>
      <c r="G62" s="40" t="s">
        <v>618</v>
      </c>
      <c r="H62" s="40">
        <v>68.400000000000006</v>
      </c>
      <c r="I62" s="40" t="s">
        <v>638</v>
      </c>
      <c r="J62" s="40" t="s">
        <v>639</v>
      </c>
      <c r="K62" s="22" t="s">
        <v>899</v>
      </c>
    </row>
    <row r="63" spans="1:11">
      <c r="A63" s="40">
        <v>62</v>
      </c>
      <c r="B63" s="40" t="s">
        <v>613</v>
      </c>
      <c r="C63" s="40" t="s">
        <v>614</v>
      </c>
      <c r="D63" s="40" t="s">
        <v>615</v>
      </c>
      <c r="E63" s="40" t="s">
        <v>710</v>
      </c>
      <c r="F63" s="40" t="s">
        <v>617</v>
      </c>
      <c r="G63" s="40" t="s">
        <v>618</v>
      </c>
      <c r="H63" s="40">
        <v>58.38</v>
      </c>
      <c r="I63" s="40" t="s">
        <v>622</v>
      </c>
      <c r="J63" s="40" t="s">
        <v>620</v>
      </c>
      <c r="K63" s="22" t="s">
        <v>899</v>
      </c>
    </row>
    <row r="64" spans="1:11">
      <c r="A64" s="40">
        <v>63</v>
      </c>
      <c r="B64" s="40" t="s">
        <v>613</v>
      </c>
      <c r="C64" s="40" t="s">
        <v>614</v>
      </c>
      <c r="D64" s="40" t="s">
        <v>615</v>
      </c>
      <c r="E64" s="40" t="s">
        <v>711</v>
      </c>
      <c r="F64" s="40" t="s">
        <v>617</v>
      </c>
      <c r="G64" s="40" t="s">
        <v>618</v>
      </c>
      <c r="H64" s="40">
        <v>58.06</v>
      </c>
      <c r="I64" s="40" t="s">
        <v>624</v>
      </c>
      <c r="J64" s="40" t="s">
        <v>625</v>
      </c>
      <c r="K64" s="22" t="s">
        <v>899</v>
      </c>
    </row>
    <row r="65" spans="1:11">
      <c r="A65" s="40">
        <v>64</v>
      </c>
      <c r="B65" s="40" t="s">
        <v>613</v>
      </c>
      <c r="C65" s="40" t="s">
        <v>614</v>
      </c>
      <c r="D65" s="40" t="s">
        <v>615</v>
      </c>
      <c r="E65" s="40" t="s">
        <v>712</v>
      </c>
      <c r="F65" s="40" t="s">
        <v>617</v>
      </c>
      <c r="G65" s="40" t="s">
        <v>618</v>
      </c>
      <c r="H65" s="40">
        <v>57.62</v>
      </c>
      <c r="I65" s="40" t="s">
        <v>627</v>
      </c>
      <c r="J65" s="40" t="s">
        <v>625</v>
      </c>
      <c r="K65" s="22" t="s">
        <v>899</v>
      </c>
    </row>
    <row r="66" spans="1:11">
      <c r="A66" s="40">
        <v>65</v>
      </c>
      <c r="B66" s="40" t="s">
        <v>613</v>
      </c>
      <c r="C66" s="40" t="s">
        <v>614</v>
      </c>
      <c r="D66" s="40" t="s">
        <v>615</v>
      </c>
      <c r="E66" s="40" t="s">
        <v>713</v>
      </c>
      <c r="F66" s="40" t="s">
        <v>617</v>
      </c>
      <c r="G66" s="40" t="s">
        <v>618</v>
      </c>
      <c r="H66" s="40">
        <v>57.48</v>
      </c>
      <c r="I66" s="40" t="s">
        <v>630</v>
      </c>
      <c r="J66" s="40" t="s">
        <v>625</v>
      </c>
      <c r="K66" s="22" t="s">
        <v>899</v>
      </c>
    </row>
    <row r="67" spans="1:11">
      <c r="A67" s="40">
        <v>66</v>
      </c>
      <c r="B67" s="40" t="s">
        <v>613</v>
      </c>
      <c r="C67" s="40" t="s">
        <v>614</v>
      </c>
      <c r="D67" s="40" t="s">
        <v>615</v>
      </c>
      <c r="E67" s="40" t="s">
        <v>714</v>
      </c>
      <c r="F67" s="40" t="s">
        <v>617</v>
      </c>
      <c r="G67" s="40" t="s">
        <v>618</v>
      </c>
      <c r="H67" s="40">
        <v>59.18</v>
      </c>
      <c r="I67" s="40" t="s">
        <v>633</v>
      </c>
      <c r="J67" s="40" t="s">
        <v>634</v>
      </c>
      <c r="K67" s="22" t="s">
        <v>899</v>
      </c>
    </row>
    <row r="68" spans="1:11">
      <c r="A68" s="40">
        <v>67</v>
      </c>
      <c r="B68" s="40" t="s">
        <v>613</v>
      </c>
      <c r="C68" s="40" t="s">
        <v>614</v>
      </c>
      <c r="D68" s="40" t="s">
        <v>615</v>
      </c>
      <c r="E68" s="40" t="s">
        <v>715</v>
      </c>
      <c r="F68" s="40" t="s">
        <v>637</v>
      </c>
      <c r="G68" s="40" t="s">
        <v>618</v>
      </c>
      <c r="H68" s="40">
        <v>68.400000000000006</v>
      </c>
      <c r="I68" s="40" t="s">
        <v>638</v>
      </c>
      <c r="J68" s="40" t="s">
        <v>639</v>
      </c>
      <c r="K68" s="22" t="s">
        <v>899</v>
      </c>
    </row>
    <row r="69" spans="1:11">
      <c r="A69" s="40">
        <v>68</v>
      </c>
      <c r="B69" s="40" t="s">
        <v>613</v>
      </c>
      <c r="C69" s="40" t="s">
        <v>614</v>
      </c>
      <c r="D69" s="40" t="s">
        <v>615</v>
      </c>
      <c r="E69" s="40" t="s">
        <v>716</v>
      </c>
      <c r="F69" s="40" t="s">
        <v>617</v>
      </c>
      <c r="G69" s="40" t="s">
        <v>618</v>
      </c>
      <c r="H69" s="40">
        <v>58.38</v>
      </c>
      <c r="I69" s="40" t="s">
        <v>622</v>
      </c>
      <c r="J69" s="40" t="s">
        <v>620</v>
      </c>
      <c r="K69" s="22" t="s">
        <v>899</v>
      </c>
    </row>
    <row r="70" spans="1:11">
      <c r="A70" s="40">
        <v>69</v>
      </c>
      <c r="B70" s="40" t="s">
        <v>613</v>
      </c>
      <c r="C70" s="40" t="s">
        <v>614</v>
      </c>
      <c r="D70" s="40" t="s">
        <v>615</v>
      </c>
      <c r="E70" s="40" t="s">
        <v>717</v>
      </c>
      <c r="F70" s="40" t="s">
        <v>617</v>
      </c>
      <c r="G70" s="40" t="s">
        <v>618</v>
      </c>
      <c r="H70" s="40">
        <v>58.06</v>
      </c>
      <c r="I70" s="40" t="s">
        <v>624</v>
      </c>
      <c r="J70" s="40" t="s">
        <v>625</v>
      </c>
      <c r="K70" s="22" t="s">
        <v>899</v>
      </c>
    </row>
    <row r="71" spans="1:11">
      <c r="A71" s="40">
        <v>70</v>
      </c>
      <c r="B71" s="40" t="s">
        <v>613</v>
      </c>
      <c r="C71" s="40" t="s">
        <v>614</v>
      </c>
      <c r="D71" s="40" t="s">
        <v>615</v>
      </c>
      <c r="E71" s="40" t="s">
        <v>718</v>
      </c>
      <c r="F71" s="40" t="s">
        <v>617</v>
      </c>
      <c r="G71" s="40" t="s">
        <v>618</v>
      </c>
      <c r="H71" s="40">
        <v>57.62</v>
      </c>
      <c r="I71" s="40" t="s">
        <v>627</v>
      </c>
      <c r="J71" s="40" t="s">
        <v>625</v>
      </c>
      <c r="K71" s="22" t="s">
        <v>899</v>
      </c>
    </row>
    <row r="72" spans="1:11">
      <c r="A72" s="40">
        <v>71</v>
      </c>
      <c r="B72" s="40" t="s">
        <v>613</v>
      </c>
      <c r="C72" s="40" t="s">
        <v>614</v>
      </c>
      <c r="D72" s="40" t="s">
        <v>615</v>
      </c>
      <c r="E72" s="40" t="s">
        <v>719</v>
      </c>
      <c r="F72" s="40" t="s">
        <v>617</v>
      </c>
      <c r="G72" s="40" t="s">
        <v>618</v>
      </c>
      <c r="H72" s="40">
        <v>57.48</v>
      </c>
      <c r="I72" s="40" t="s">
        <v>630</v>
      </c>
      <c r="J72" s="40" t="s">
        <v>625</v>
      </c>
      <c r="K72" s="22" t="s">
        <v>899</v>
      </c>
    </row>
    <row r="73" spans="1:11">
      <c r="A73" s="40">
        <v>72</v>
      </c>
      <c r="B73" s="40" t="s">
        <v>613</v>
      </c>
      <c r="C73" s="40" t="s">
        <v>614</v>
      </c>
      <c r="D73" s="40" t="s">
        <v>615</v>
      </c>
      <c r="E73" s="40" t="s">
        <v>720</v>
      </c>
      <c r="F73" s="40" t="s">
        <v>617</v>
      </c>
      <c r="G73" s="40" t="s">
        <v>618</v>
      </c>
      <c r="H73" s="40">
        <v>59.18</v>
      </c>
      <c r="I73" s="40" t="s">
        <v>633</v>
      </c>
      <c r="J73" s="40" t="s">
        <v>634</v>
      </c>
      <c r="K73" s="22" t="s">
        <v>899</v>
      </c>
    </row>
    <row r="74" spans="1:11">
      <c r="A74" s="40">
        <v>73</v>
      </c>
      <c r="B74" s="40" t="s">
        <v>613</v>
      </c>
      <c r="C74" s="40" t="s">
        <v>614</v>
      </c>
      <c r="D74" s="40" t="s">
        <v>615</v>
      </c>
      <c r="E74" s="40" t="s">
        <v>721</v>
      </c>
      <c r="F74" s="40" t="s">
        <v>637</v>
      </c>
      <c r="G74" s="40" t="s">
        <v>618</v>
      </c>
      <c r="H74" s="40">
        <v>68.400000000000006</v>
      </c>
      <c r="I74" s="40" t="s">
        <v>638</v>
      </c>
      <c r="J74" s="40" t="s">
        <v>639</v>
      </c>
      <c r="K74" s="22" t="s">
        <v>899</v>
      </c>
    </row>
    <row r="75" spans="1:11">
      <c r="A75" s="40">
        <v>74</v>
      </c>
      <c r="B75" s="40" t="s">
        <v>613</v>
      </c>
      <c r="C75" s="40" t="s">
        <v>614</v>
      </c>
      <c r="D75" s="40" t="s">
        <v>615</v>
      </c>
      <c r="E75" s="40" t="s">
        <v>722</v>
      </c>
      <c r="F75" s="40" t="s">
        <v>617</v>
      </c>
      <c r="G75" s="40" t="s">
        <v>618</v>
      </c>
      <c r="H75" s="40">
        <v>58.38</v>
      </c>
      <c r="I75" s="40" t="s">
        <v>622</v>
      </c>
      <c r="J75" s="40" t="s">
        <v>620</v>
      </c>
      <c r="K75" s="22" t="s">
        <v>899</v>
      </c>
    </row>
    <row r="76" spans="1:11">
      <c r="A76" s="40">
        <v>75</v>
      </c>
      <c r="B76" s="40" t="s">
        <v>613</v>
      </c>
      <c r="C76" s="40" t="s">
        <v>614</v>
      </c>
      <c r="D76" s="40" t="s">
        <v>615</v>
      </c>
      <c r="E76" s="40" t="s">
        <v>723</v>
      </c>
      <c r="F76" s="40" t="s">
        <v>617</v>
      </c>
      <c r="G76" s="40" t="s">
        <v>618</v>
      </c>
      <c r="H76" s="40">
        <v>58.06</v>
      </c>
      <c r="I76" s="40" t="s">
        <v>624</v>
      </c>
      <c r="J76" s="40" t="s">
        <v>625</v>
      </c>
      <c r="K76" s="22" t="s">
        <v>899</v>
      </c>
    </row>
    <row r="77" spans="1:11">
      <c r="A77" s="40">
        <v>76</v>
      </c>
      <c r="B77" s="40" t="s">
        <v>613</v>
      </c>
      <c r="C77" s="40" t="s">
        <v>614</v>
      </c>
      <c r="D77" s="40" t="s">
        <v>615</v>
      </c>
      <c r="E77" s="40" t="s">
        <v>724</v>
      </c>
      <c r="F77" s="40" t="s">
        <v>617</v>
      </c>
      <c r="G77" s="40" t="s">
        <v>618</v>
      </c>
      <c r="H77" s="40">
        <v>57.62</v>
      </c>
      <c r="I77" s="40" t="s">
        <v>627</v>
      </c>
      <c r="J77" s="40" t="s">
        <v>625</v>
      </c>
      <c r="K77" s="22" t="s">
        <v>899</v>
      </c>
    </row>
    <row r="78" spans="1:11">
      <c r="A78" s="40">
        <v>77</v>
      </c>
      <c r="B78" s="40" t="s">
        <v>613</v>
      </c>
      <c r="C78" s="40" t="s">
        <v>614</v>
      </c>
      <c r="D78" s="40" t="s">
        <v>615</v>
      </c>
      <c r="E78" s="40" t="s">
        <v>725</v>
      </c>
      <c r="F78" s="40" t="s">
        <v>617</v>
      </c>
      <c r="G78" s="40" t="s">
        <v>618</v>
      </c>
      <c r="H78" s="40">
        <v>57.48</v>
      </c>
      <c r="I78" s="40" t="s">
        <v>630</v>
      </c>
      <c r="J78" s="40" t="s">
        <v>625</v>
      </c>
      <c r="K78" s="22" t="s">
        <v>899</v>
      </c>
    </row>
    <row r="79" spans="1:11">
      <c r="A79" s="40">
        <v>78</v>
      </c>
      <c r="B79" s="40" t="s">
        <v>613</v>
      </c>
      <c r="C79" s="40" t="s">
        <v>614</v>
      </c>
      <c r="D79" s="40" t="s">
        <v>615</v>
      </c>
      <c r="E79" s="40" t="s">
        <v>726</v>
      </c>
      <c r="F79" s="40" t="s">
        <v>617</v>
      </c>
      <c r="G79" s="40" t="s">
        <v>618</v>
      </c>
      <c r="H79" s="40">
        <v>59.18</v>
      </c>
      <c r="I79" s="40" t="s">
        <v>633</v>
      </c>
      <c r="J79" s="40" t="s">
        <v>634</v>
      </c>
      <c r="K79" s="22" t="s">
        <v>899</v>
      </c>
    </row>
    <row r="80" spans="1:11">
      <c r="A80" s="40">
        <v>79</v>
      </c>
      <c r="B80" s="40" t="s">
        <v>613</v>
      </c>
      <c r="C80" s="40" t="s">
        <v>614</v>
      </c>
      <c r="D80" s="40" t="s">
        <v>615</v>
      </c>
      <c r="E80" s="40" t="s">
        <v>727</v>
      </c>
      <c r="F80" s="40" t="s">
        <v>637</v>
      </c>
      <c r="G80" s="40" t="s">
        <v>618</v>
      </c>
      <c r="H80" s="40">
        <v>68.400000000000006</v>
      </c>
      <c r="I80" s="40" t="s">
        <v>638</v>
      </c>
      <c r="J80" s="40" t="s">
        <v>639</v>
      </c>
      <c r="K80" s="22" t="s">
        <v>899</v>
      </c>
    </row>
    <row r="81" spans="1:11">
      <c r="A81" s="40">
        <v>80</v>
      </c>
      <c r="B81" s="40" t="s">
        <v>613</v>
      </c>
      <c r="C81" s="40" t="s">
        <v>614</v>
      </c>
      <c r="D81" s="40" t="s">
        <v>615</v>
      </c>
      <c r="E81" s="40" t="s">
        <v>728</v>
      </c>
      <c r="F81" s="40" t="s">
        <v>617</v>
      </c>
      <c r="G81" s="40" t="s">
        <v>618</v>
      </c>
      <c r="H81" s="40">
        <v>58.38</v>
      </c>
      <c r="I81" s="40" t="s">
        <v>622</v>
      </c>
      <c r="J81" s="40" t="s">
        <v>620</v>
      </c>
      <c r="K81" s="22" t="s">
        <v>899</v>
      </c>
    </row>
    <row r="82" spans="1:11">
      <c r="A82" s="40">
        <v>81</v>
      </c>
      <c r="B82" s="40" t="s">
        <v>613</v>
      </c>
      <c r="C82" s="40" t="s">
        <v>614</v>
      </c>
      <c r="D82" s="40" t="s">
        <v>615</v>
      </c>
      <c r="E82" s="40" t="s">
        <v>729</v>
      </c>
      <c r="F82" s="40" t="s">
        <v>617</v>
      </c>
      <c r="G82" s="40" t="s">
        <v>618</v>
      </c>
      <c r="H82" s="40">
        <v>58.06</v>
      </c>
      <c r="I82" s="40" t="s">
        <v>624</v>
      </c>
      <c r="J82" s="40" t="s">
        <v>625</v>
      </c>
      <c r="K82" s="22" t="s">
        <v>899</v>
      </c>
    </row>
    <row r="83" spans="1:11">
      <c r="A83" s="40">
        <v>82</v>
      </c>
      <c r="B83" s="40" t="s">
        <v>613</v>
      </c>
      <c r="C83" s="40" t="s">
        <v>614</v>
      </c>
      <c r="D83" s="40" t="s">
        <v>615</v>
      </c>
      <c r="E83" s="40" t="s">
        <v>730</v>
      </c>
      <c r="F83" s="40" t="s">
        <v>617</v>
      </c>
      <c r="G83" s="40" t="s">
        <v>618</v>
      </c>
      <c r="H83" s="40">
        <v>57.62</v>
      </c>
      <c r="I83" s="40" t="s">
        <v>627</v>
      </c>
      <c r="J83" s="40" t="s">
        <v>625</v>
      </c>
      <c r="K83" s="22" t="s">
        <v>899</v>
      </c>
    </row>
    <row r="84" spans="1:11">
      <c r="A84" s="40">
        <v>83</v>
      </c>
      <c r="B84" s="40" t="s">
        <v>613</v>
      </c>
      <c r="C84" s="40" t="s">
        <v>614</v>
      </c>
      <c r="D84" s="40" t="s">
        <v>615</v>
      </c>
      <c r="E84" s="40" t="s">
        <v>731</v>
      </c>
      <c r="F84" s="40" t="s">
        <v>617</v>
      </c>
      <c r="G84" s="40" t="s">
        <v>618</v>
      </c>
      <c r="H84" s="40">
        <v>57.48</v>
      </c>
      <c r="I84" s="40" t="s">
        <v>630</v>
      </c>
      <c r="J84" s="40" t="s">
        <v>625</v>
      </c>
      <c r="K84" s="22" t="s">
        <v>899</v>
      </c>
    </row>
    <row r="85" spans="1:11">
      <c r="A85" s="40">
        <v>84</v>
      </c>
      <c r="B85" s="40" t="s">
        <v>613</v>
      </c>
      <c r="C85" s="40" t="s">
        <v>614</v>
      </c>
      <c r="D85" s="40" t="s">
        <v>615</v>
      </c>
      <c r="E85" s="40" t="s">
        <v>732</v>
      </c>
      <c r="F85" s="40" t="s">
        <v>617</v>
      </c>
      <c r="G85" s="40" t="s">
        <v>618</v>
      </c>
      <c r="H85" s="40">
        <v>59.18</v>
      </c>
      <c r="I85" s="40" t="s">
        <v>633</v>
      </c>
      <c r="J85" s="40" t="s">
        <v>634</v>
      </c>
      <c r="K85" s="22" t="s">
        <v>899</v>
      </c>
    </row>
    <row r="86" spans="1:11">
      <c r="A86" s="40">
        <v>85</v>
      </c>
      <c r="B86" s="40" t="s">
        <v>613</v>
      </c>
      <c r="C86" s="40" t="s">
        <v>614</v>
      </c>
      <c r="D86" s="40" t="s">
        <v>615</v>
      </c>
      <c r="E86" s="40" t="s">
        <v>733</v>
      </c>
      <c r="F86" s="40" t="s">
        <v>637</v>
      </c>
      <c r="G86" s="40" t="s">
        <v>618</v>
      </c>
      <c r="H86" s="40">
        <v>68.400000000000006</v>
      </c>
      <c r="I86" s="40" t="s">
        <v>638</v>
      </c>
      <c r="J86" s="40" t="s">
        <v>639</v>
      </c>
      <c r="K86" s="22" t="s">
        <v>900</v>
      </c>
    </row>
    <row r="87" spans="1:11">
      <c r="A87" s="40">
        <v>86</v>
      </c>
      <c r="B87" s="40" t="s">
        <v>613</v>
      </c>
      <c r="C87" s="40" t="s">
        <v>614</v>
      </c>
      <c r="D87" s="40" t="s">
        <v>615</v>
      </c>
      <c r="E87" s="40" t="s">
        <v>734</v>
      </c>
      <c r="F87" s="40" t="s">
        <v>617</v>
      </c>
      <c r="G87" s="40" t="s">
        <v>618</v>
      </c>
      <c r="H87" s="40">
        <v>58.38</v>
      </c>
      <c r="I87" s="40" t="s">
        <v>622</v>
      </c>
      <c r="J87" s="40" t="s">
        <v>620</v>
      </c>
      <c r="K87" s="22" t="s">
        <v>900</v>
      </c>
    </row>
    <row r="88" spans="1:11">
      <c r="A88" s="40">
        <v>87</v>
      </c>
      <c r="B88" s="40" t="s">
        <v>613</v>
      </c>
      <c r="C88" s="40" t="s">
        <v>614</v>
      </c>
      <c r="D88" s="40" t="s">
        <v>615</v>
      </c>
      <c r="E88" s="40" t="s">
        <v>735</v>
      </c>
      <c r="F88" s="40" t="s">
        <v>617</v>
      </c>
      <c r="G88" s="40" t="s">
        <v>618</v>
      </c>
      <c r="H88" s="40">
        <v>58.06</v>
      </c>
      <c r="I88" s="40" t="s">
        <v>624</v>
      </c>
      <c r="J88" s="40" t="s">
        <v>625</v>
      </c>
      <c r="K88" s="22" t="s">
        <v>900</v>
      </c>
    </row>
    <row r="89" spans="1:11">
      <c r="A89" s="40">
        <v>88</v>
      </c>
      <c r="B89" s="40" t="s">
        <v>613</v>
      </c>
      <c r="C89" s="40" t="s">
        <v>614</v>
      </c>
      <c r="D89" s="40" t="s">
        <v>615</v>
      </c>
      <c r="E89" s="40" t="s">
        <v>736</v>
      </c>
      <c r="F89" s="40" t="s">
        <v>617</v>
      </c>
      <c r="G89" s="40" t="s">
        <v>618</v>
      </c>
      <c r="H89" s="40">
        <v>57.62</v>
      </c>
      <c r="I89" s="40" t="s">
        <v>627</v>
      </c>
      <c r="J89" s="40" t="s">
        <v>625</v>
      </c>
      <c r="K89" s="22" t="s">
        <v>900</v>
      </c>
    </row>
    <row r="90" spans="1:11">
      <c r="A90" s="40">
        <v>89</v>
      </c>
      <c r="B90" s="40" t="s">
        <v>613</v>
      </c>
      <c r="C90" s="40" t="s">
        <v>614</v>
      </c>
      <c r="D90" s="40" t="s">
        <v>615</v>
      </c>
      <c r="E90" s="40" t="s">
        <v>737</v>
      </c>
      <c r="F90" s="40" t="s">
        <v>617</v>
      </c>
      <c r="G90" s="40" t="s">
        <v>618</v>
      </c>
      <c r="H90" s="40">
        <v>57.48</v>
      </c>
      <c r="I90" s="40" t="s">
        <v>630</v>
      </c>
      <c r="J90" s="40" t="s">
        <v>625</v>
      </c>
      <c r="K90" s="22" t="s">
        <v>900</v>
      </c>
    </row>
    <row r="91" spans="1:11">
      <c r="A91" s="40">
        <v>90</v>
      </c>
      <c r="B91" s="40" t="s">
        <v>613</v>
      </c>
      <c r="C91" s="40" t="s">
        <v>614</v>
      </c>
      <c r="D91" s="40" t="s">
        <v>615</v>
      </c>
      <c r="E91" s="40" t="s">
        <v>738</v>
      </c>
      <c r="F91" s="40" t="s">
        <v>617</v>
      </c>
      <c r="G91" s="40" t="s">
        <v>618</v>
      </c>
      <c r="H91" s="40">
        <v>59.18</v>
      </c>
      <c r="I91" s="40" t="s">
        <v>633</v>
      </c>
      <c r="J91" s="40" t="s">
        <v>634</v>
      </c>
      <c r="K91" s="22" t="s">
        <v>900</v>
      </c>
    </row>
    <row r="92" spans="1:11">
      <c r="A92" s="40">
        <v>91</v>
      </c>
      <c r="B92" s="40" t="s">
        <v>613</v>
      </c>
      <c r="C92" s="40" t="s">
        <v>614</v>
      </c>
      <c r="D92" s="40" t="s">
        <v>615</v>
      </c>
      <c r="E92" s="40" t="s">
        <v>739</v>
      </c>
      <c r="F92" s="40" t="s">
        <v>637</v>
      </c>
      <c r="G92" s="40" t="s">
        <v>618</v>
      </c>
      <c r="H92" s="40">
        <v>68.400000000000006</v>
      </c>
      <c r="I92" s="40" t="s">
        <v>638</v>
      </c>
      <c r="J92" s="40" t="s">
        <v>639</v>
      </c>
      <c r="K92" s="22" t="s">
        <v>900</v>
      </c>
    </row>
    <row r="93" spans="1:11">
      <c r="A93" s="40">
        <v>92</v>
      </c>
      <c r="B93" s="40" t="s">
        <v>613</v>
      </c>
      <c r="C93" s="40" t="s">
        <v>614</v>
      </c>
      <c r="D93" s="40" t="s">
        <v>615</v>
      </c>
      <c r="E93" s="40" t="s">
        <v>740</v>
      </c>
      <c r="F93" s="40" t="s">
        <v>617</v>
      </c>
      <c r="G93" s="40" t="s">
        <v>618</v>
      </c>
      <c r="H93" s="40">
        <v>58.38</v>
      </c>
      <c r="I93" s="40" t="s">
        <v>622</v>
      </c>
      <c r="J93" s="40" t="s">
        <v>620</v>
      </c>
      <c r="K93" s="22" t="s">
        <v>900</v>
      </c>
    </row>
    <row r="94" spans="1:11">
      <c r="A94" s="40">
        <v>93</v>
      </c>
      <c r="B94" s="40" t="s">
        <v>613</v>
      </c>
      <c r="C94" s="40" t="s">
        <v>614</v>
      </c>
      <c r="D94" s="40" t="s">
        <v>615</v>
      </c>
      <c r="E94" s="40" t="s">
        <v>741</v>
      </c>
      <c r="F94" s="40" t="s">
        <v>617</v>
      </c>
      <c r="G94" s="40" t="s">
        <v>618</v>
      </c>
      <c r="H94" s="40">
        <v>58.06</v>
      </c>
      <c r="I94" s="40" t="s">
        <v>624</v>
      </c>
      <c r="J94" s="40" t="s">
        <v>625</v>
      </c>
      <c r="K94" s="22" t="s">
        <v>900</v>
      </c>
    </row>
    <row r="95" spans="1:11">
      <c r="A95" s="40">
        <v>94</v>
      </c>
      <c r="B95" s="40" t="s">
        <v>613</v>
      </c>
      <c r="C95" s="40" t="s">
        <v>614</v>
      </c>
      <c r="D95" s="40" t="s">
        <v>615</v>
      </c>
      <c r="E95" s="40" t="s">
        <v>742</v>
      </c>
      <c r="F95" s="40" t="s">
        <v>617</v>
      </c>
      <c r="G95" s="40" t="s">
        <v>618</v>
      </c>
      <c r="H95" s="40">
        <v>57.62</v>
      </c>
      <c r="I95" s="40" t="s">
        <v>627</v>
      </c>
      <c r="J95" s="40" t="s">
        <v>625</v>
      </c>
      <c r="K95" s="22" t="s">
        <v>900</v>
      </c>
    </row>
    <row r="96" spans="1:11">
      <c r="A96" s="40">
        <v>95</v>
      </c>
      <c r="B96" s="40" t="s">
        <v>613</v>
      </c>
      <c r="C96" s="40" t="s">
        <v>614</v>
      </c>
      <c r="D96" s="40" t="s">
        <v>615</v>
      </c>
      <c r="E96" s="40" t="s">
        <v>743</v>
      </c>
      <c r="F96" s="40" t="s">
        <v>617</v>
      </c>
      <c r="G96" s="40" t="s">
        <v>618</v>
      </c>
      <c r="H96" s="40">
        <v>57.48</v>
      </c>
      <c r="I96" s="40" t="s">
        <v>630</v>
      </c>
      <c r="J96" s="40" t="s">
        <v>625</v>
      </c>
      <c r="K96" s="22" t="s">
        <v>900</v>
      </c>
    </row>
    <row r="97" spans="1:11">
      <c r="A97" s="40">
        <v>96</v>
      </c>
      <c r="B97" s="40" t="s">
        <v>613</v>
      </c>
      <c r="C97" s="40" t="s">
        <v>614</v>
      </c>
      <c r="D97" s="40" t="s">
        <v>615</v>
      </c>
      <c r="E97" s="40" t="s">
        <v>744</v>
      </c>
      <c r="F97" s="40" t="s">
        <v>617</v>
      </c>
      <c r="G97" s="40" t="s">
        <v>618</v>
      </c>
      <c r="H97" s="40">
        <v>59.18</v>
      </c>
      <c r="I97" s="40" t="s">
        <v>633</v>
      </c>
      <c r="J97" s="40" t="s">
        <v>634</v>
      </c>
      <c r="K97" s="22" t="s">
        <v>900</v>
      </c>
    </row>
    <row r="98" spans="1:11">
      <c r="A98" s="40">
        <v>97</v>
      </c>
      <c r="B98" s="40" t="s">
        <v>613</v>
      </c>
      <c r="C98" s="40" t="s">
        <v>614</v>
      </c>
      <c r="D98" s="40" t="s">
        <v>615</v>
      </c>
      <c r="E98" s="40" t="s">
        <v>745</v>
      </c>
      <c r="F98" s="40" t="s">
        <v>637</v>
      </c>
      <c r="G98" s="40" t="s">
        <v>618</v>
      </c>
      <c r="H98" s="40">
        <v>68.400000000000006</v>
      </c>
      <c r="I98" s="40" t="s">
        <v>638</v>
      </c>
      <c r="J98" s="40" t="s">
        <v>639</v>
      </c>
      <c r="K98" s="22" t="s">
        <v>900</v>
      </c>
    </row>
    <row r="99" spans="1:11">
      <c r="A99" s="40">
        <v>98</v>
      </c>
      <c r="B99" s="40" t="s">
        <v>613</v>
      </c>
      <c r="C99" s="40" t="s">
        <v>614</v>
      </c>
      <c r="D99" s="40" t="s">
        <v>615</v>
      </c>
      <c r="E99" s="40" t="s">
        <v>746</v>
      </c>
      <c r="F99" s="40" t="s">
        <v>617</v>
      </c>
      <c r="G99" s="40" t="s">
        <v>618</v>
      </c>
      <c r="H99" s="40">
        <v>58.38</v>
      </c>
      <c r="I99" s="40" t="s">
        <v>622</v>
      </c>
      <c r="J99" s="40" t="s">
        <v>620</v>
      </c>
      <c r="K99" s="22" t="s">
        <v>900</v>
      </c>
    </row>
    <row r="100" spans="1:11">
      <c r="A100" s="40">
        <v>99</v>
      </c>
      <c r="B100" s="40" t="s">
        <v>613</v>
      </c>
      <c r="C100" s="40" t="s">
        <v>614</v>
      </c>
      <c r="D100" s="40" t="s">
        <v>615</v>
      </c>
      <c r="E100" s="40" t="s">
        <v>747</v>
      </c>
      <c r="F100" s="40" t="s">
        <v>617</v>
      </c>
      <c r="G100" s="40" t="s">
        <v>618</v>
      </c>
      <c r="H100" s="40">
        <v>58.06</v>
      </c>
      <c r="I100" s="40" t="s">
        <v>624</v>
      </c>
      <c r="J100" s="40" t="s">
        <v>625</v>
      </c>
      <c r="K100" s="22" t="s">
        <v>900</v>
      </c>
    </row>
    <row r="101" spans="1:11">
      <c r="A101" s="40">
        <v>100</v>
      </c>
      <c r="B101" s="40" t="s">
        <v>613</v>
      </c>
      <c r="C101" s="40" t="s">
        <v>614</v>
      </c>
      <c r="D101" s="40" t="s">
        <v>615</v>
      </c>
      <c r="E101" s="40" t="s">
        <v>748</v>
      </c>
      <c r="F101" s="40" t="s">
        <v>617</v>
      </c>
      <c r="G101" s="40" t="s">
        <v>618</v>
      </c>
      <c r="H101" s="40">
        <v>57.62</v>
      </c>
      <c r="I101" s="40" t="s">
        <v>627</v>
      </c>
      <c r="J101" s="40" t="s">
        <v>625</v>
      </c>
      <c r="K101" s="22" t="s">
        <v>900</v>
      </c>
    </row>
    <row r="102" spans="1:11">
      <c r="A102" s="40">
        <v>101</v>
      </c>
      <c r="B102" s="40" t="s">
        <v>613</v>
      </c>
      <c r="C102" s="40" t="s">
        <v>614</v>
      </c>
      <c r="D102" s="40" t="s">
        <v>615</v>
      </c>
      <c r="E102" s="40" t="s">
        <v>749</v>
      </c>
      <c r="F102" s="40" t="s">
        <v>617</v>
      </c>
      <c r="G102" s="40" t="s">
        <v>618</v>
      </c>
      <c r="H102" s="40">
        <v>57.48</v>
      </c>
      <c r="I102" s="40" t="s">
        <v>630</v>
      </c>
      <c r="J102" s="40" t="s">
        <v>625</v>
      </c>
      <c r="K102" s="22" t="s">
        <v>900</v>
      </c>
    </row>
    <row r="103" spans="1:11">
      <c r="A103" s="40">
        <v>102</v>
      </c>
      <c r="B103" s="40" t="s">
        <v>613</v>
      </c>
      <c r="C103" s="40" t="s">
        <v>614</v>
      </c>
      <c r="D103" s="40" t="s">
        <v>615</v>
      </c>
      <c r="E103" s="40" t="s">
        <v>750</v>
      </c>
      <c r="F103" s="40" t="s">
        <v>617</v>
      </c>
      <c r="G103" s="40" t="s">
        <v>618</v>
      </c>
      <c r="H103" s="40">
        <v>59.18</v>
      </c>
      <c r="I103" s="40" t="s">
        <v>633</v>
      </c>
      <c r="J103" s="40" t="s">
        <v>634</v>
      </c>
      <c r="K103" s="22" t="s">
        <v>900</v>
      </c>
    </row>
    <row r="104" spans="1:11">
      <c r="A104" s="40">
        <v>103</v>
      </c>
      <c r="B104" s="40" t="s">
        <v>613</v>
      </c>
      <c r="C104" s="40" t="s">
        <v>614</v>
      </c>
      <c r="D104" s="40" t="s">
        <v>615</v>
      </c>
      <c r="E104" s="40" t="s">
        <v>751</v>
      </c>
      <c r="F104" s="40" t="s">
        <v>637</v>
      </c>
      <c r="G104" s="40" t="s">
        <v>618</v>
      </c>
      <c r="H104" s="40">
        <v>68.400000000000006</v>
      </c>
      <c r="I104" s="40" t="s">
        <v>638</v>
      </c>
      <c r="J104" s="40" t="s">
        <v>639</v>
      </c>
      <c r="K104" s="22" t="s">
        <v>900</v>
      </c>
    </row>
    <row r="105" spans="1:11">
      <c r="A105" s="40">
        <v>104</v>
      </c>
      <c r="B105" s="40" t="s">
        <v>613</v>
      </c>
      <c r="C105" s="40" t="s">
        <v>614</v>
      </c>
      <c r="D105" s="40" t="s">
        <v>615</v>
      </c>
      <c r="E105" s="40" t="s">
        <v>752</v>
      </c>
      <c r="F105" s="40" t="s">
        <v>617</v>
      </c>
      <c r="G105" s="40" t="s">
        <v>618</v>
      </c>
      <c r="H105" s="40">
        <v>58.38</v>
      </c>
      <c r="I105" s="40" t="s">
        <v>622</v>
      </c>
      <c r="J105" s="40" t="s">
        <v>620</v>
      </c>
      <c r="K105" s="22" t="s">
        <v>900</v>
      </c>
    </row>
    <row r="106" spans="1:11">
      <c r="A106" s="40">
        <v>105</v>
      </c>
      <c r="B106" s="40" t="s">
        <v>613</v>
      </c>
      <c r="C106" s="40" t="s">
        <v>614</v>
      </c>
      <c r="D106" s="40" t="s">
        <v>615</v>
      </c>
      <c r="E106" s="40" t="s">
        <v>753</v>
      </c>
      <c r="F106" s="40" t="s">
        <v>617</v>
      </c>
      <c r="G106" s="40" t="s">
        <v>618</v>
      </c>
      <c r="H106" s="40">
        <v>58.06</v>
      </c>
      <c r="I106" s="40" t="s">
        <v>624</v>
      </c>
      <c r="J106" s="40" t="s">
        <v>625</v>
      </c>
      <c r="K106" s="22" t="s">
        <v>900</v>
      </c>
    </row>
    <row r="107" spans="1:11">
      <c r="A107" s="40">
        <v>106</v>
      </c>
      <c r="B107" s="40" t="s">
        <v>613</v>
      </c>
      <c r="C107" s="40" t="s">
        <v>614</v>
      </c>
      <c r="D107" s="40" t="s">
        <v>615</v>
      </c>
      <c r="E107" s="40" t="s">
        <v>754</v>
      </c>
      <c r="F107" s="40" t="s">
        <v>617</v>
      </c>
      <c r="G107" s="40" t="s">
        <v>618</v>
      </c>
      <c r="H107" s="40">
        <v>57.62</v>
      </c>
      <c r="I107" s="40" t="s">
        <v>627</v>
      </c>
      <c r="J107" s="40" t="s">
        <v>625</v>
      </c>
      <c r="K107" s="22" t="s">
        <v>900</v>
      </c>
    </row>
    <row r="108" spans="1:11">
      <c r="A108" s="40">
        <v>107</v>
      </c>
      <c r="B108" s="40" t="s">
        <v>613</v>
      </c>
      <c r="C108" s="40" t="s">
        <v>614</v>
      </c>
      <c r="D108" s="40" t="s">
        <v>615</v>
      </c>
      <c r="E108" s="40" t="s">
        <v>755</v>
      </c>
      <c r="F108" s="40" t="s">
        <v>617</v>
      </c>
      <c r="G108" s="40" t="s">
        <v>618</v>
      </c>
      <c r="H108" s="40">
        <v>57.48</v>
      </c>
      <c r="I108" s="40" t="s">
        <v>630</v>
      </c>
      <c r="J108" s="40" t="s">
        <v>625</v>
      </c>
      <c r="K108" s="22" t="s">
        <v>900</v>
      </c>
    </row>
    <row r="109" spans="1:11">
      <c r="A109" s="40">
        <v>108</v>
      </c>
      <c r="B109" s="40" t="s">
        <v>613</v>
      </c>
      <c r="C109" s="40" t="s">
        <v>614</v>
      </c>
      <c r="D109" s="40" t="s">
        <v>615</v>
      </c>
      <c r="E109" s="40" t="s">
        <v>756</v>
      </c>
      <c r="F109" s="40" t="s">
        <v>617</v>
      </c>
      <c r="G109" s="40" t="s">
        <v>618</v>
      </c>
      <c r="H109" s="40">
        <v>59.18</v>
      </c>
      <c r="I109" s="40" t="s">
        <v>633</v>
      </c>
      <c r="J109" s="40" t="s">
        <v>634</v>
      </c>
      <c r="K109" s="22" t="s">
        <v>900</v>
      </c>
    </row>
    <row r="110" spans="1:11">
      <c r="A110" s="40">
        <v>109</v>
      </c>
      <c r="B110" s="40" t="s">
        <v>613</v>
      </c>
      <c r="C110" s="40" t="s">
        <v>614</v>
      </c>
      <c r="D110" s="40" t="s">
        <v>615</v>
      </c>
      <c r="E110" s="40" t="s">
        <v>757</v>
      </c>
      <c r="F110" s="40" t="s">
        <v>637</v>
      </c>
      <c r="G110" s="40" t="s">
        <v>618</v>
      </c>
      <c r="H110" s="40">
        <v>68.400000000000006</v>
      </c>
      <c r="I110" s="40" t="s">
        <v>638</v>
      </c>
      <c r="J110" s="40" t="s">
        <v>639</v>
      </c>
      <c r="K110" s="22" t="s">
        <v>900</v>
      </c>
    </row>
    <row r="111" spans="1:11">
      <c r="A111" s="40">
        <v>110</v>
      </c>
      <c r="B111" s="40" t="s">
        <v>613</v>
      </c>
      <c r="C111" s="40" t="s">
        <v>614</v>
      </c>
      <c r="D111" s="40" t="s">
        <v>615</v>
      </c>
      <c r="E111" s="40" t="s">
        <v>758</v>
      </c>
      <c r="F111" s="40" t="s">
        <v>617</v>
      </c>
      <c r="G111" s="40" t="s">
        <v>618</v>
      </c>
      <c r="H111" s="40">
        <v>58.38</v>
      </c>
      <c r="I111" s="40" t="s">
        <v>622</v>
      </c>
      <c r="J111" s="40" t="s">
        <v>620</v>
      </c>
      <c r="K111" s="22" t="s">
        <v>900</v>
      </c>
    </row>
    <row r="112" spans="1:11">
      <c r="A112" s="40">
        <v>111</v>
      </c>
      <c r="B112" s="40" t="s">
        <v>613</v>
      </c>
      <c r="C112" s="40" t="s">
        <v>614</v>
      </c>
      <c r="D112" s="40" t="s">
        <v>615</v>
      </c>
      <c r="E112" s="40" t="s">
        <v>759</v>
      </c>
      <c r="F112" s="40" t="s">
        <v>617</v>
      </c>
      <c r="G112" s="40" t="s">
        <v>618</v>
      </c>
      <c r="H112" s="40">
        <v>58.06</v>
      </c>
      <c r="I112" s="40" t="s">
        <v>624</v>
      </c>
      <c r="J112" s="40" t="s">
        <v>625</v>
      </c>
      <c r="K112" s="22" t="s">
        <v>900</v>
      </c>
    </row>
    <row r="113" spans="1:11">
      <c r="A113" s="40">
        <v>112</v>
      </c>
      <c r="B113" s="40" t="s">
        <v>613</v>
      </c>
      <c r="C113" s="40" t="s">
        <v>614</v>
      </c>
      <c r="D113" s="40" t="s">
        <v>615</v>
      </c>
      <c r="E113" s="40" t="s">
        <v>760</v>
      </c>
      <c r="F113" s="40" t="s">
        <v>617</v>
      </c>
      <c r="G113" s="40" t="s">
        <v>618</v>
      </c>
      <c r="H113" s="40">
        <v>57.62</v>
      </c>
      <c r="I113" s="40" t="s">
        <v>627</v>
      </c>
      <c r="J113" s="40" t="s">
        <v>625</v>
      </c>
      <c r="K113" s="22" t="s">
        <v>900</v>
      </c>
    </row>
    <row r="114" spans="1:11">
      <c r="A114" s="40">
        <v>113</v>
      </c>
      <c r="B114" s="40" t="s">
        <v>613</v>
      </c>
      <c r="C114" s="40" t="s">
        <v>614</v>
      </c>
      <c r="D114" s="40" t="s">
        <v>615</v>
      </c>
      <c r="E114" s="40" t="s">
        <v>761</v>
      </c>
      <c r="F114" s="40" t="s">
        <v>617</v>
      </c>
      <c r="G114" s="40" t="s">
        <v>618</v>
      </c>
      <c r="H114" s="40">
        <v>57.48</v>
      </c>
      <c r="I114" s="40" t="s">
        <v>630</v>
      </c>
      <c r="J114" s="40" t="s">
        <v>625</v>
      </c>
      <c r="K114" s="22" t="s">
        <v>900</v>
      </c>
    </row>
    <row r="115" spans="1:11">
      <c r="A115" s="40">
        <v>114</v>
      </c>
      <c r="B115" s="40" t="s">
        <v>613</v>
      </c>
      <c r="C115" s="40" t="s">
        <v>614</v>
      </c>
      <c r="D115" s="40" t="s">
        <v>615</v>
      </c>
      <c r="E115" s="40" t="s">
        <v>762</v>
      </c>
      <c r="F115" s="40" t="s">
        <v>617</v>
      </c>
      <c r="G115" s="40" t="s">
        <v>618</v>
      </c>
      <c r="H115" s="40">
        <v>59.18</v>
      </c>
      <c r="I115" s="40" t="s">
        <v>633</v>
      </c>
      <c r="J115" s="40" t="s">
        <v>634</v>
      </c>
      <c r="K115" s="22" t="s">
        <v>900</v>
      </c>
    </row>
    <row r="116" spans="1:11">
      <c r="A116" s="40">
        <v>115</v>
      </c>
      <c r="B116" s="40" t="s">
        <v>613</v>
      </c>
      <c r="C116" s="40" t="s">
        <v>614</v>
      </c>
      <c r="D116" s="40" t="s">
        <v>615</v>
      </c>
      <c r="E116" s="40" t="s">
        <v>763</v>
      </c>
      <c r="F116" s="40" t="s">
        <v>637</v>
      </c>
      <c r="G116" s="40" t="s">
        <v>618</v>
      </c>
      <c r="H116" s="40">
        <v>68.400000000000006</v>
      </c>
      <c r="I116" s="40" t="s">
        <v>638</v>
      </c>
      <c r="J116" s="40" t="s">
        <v>639</v>
      </c>
      <c r="K116" s="22" t="s">
        <v>900</v>
      </c>
    </row>
    <row r="117" spans="1:11">
      <c r="A117" s="40">
        <v>116</v>
      </c>
      <c r="B117" s="40" t="s">
        <v>613</v>
      </c>
      <c r="C117" s="40" t="s">
        <v>614</v>
      </c>
      <c r="D117" s="40" t="s">
        <v>615</v>
      </c>
      <c r="E117" s="40" t="s">
        <v>764</v>
      </c>
      <c r="F117" s="40" t="s">
        <v>617</v>
      </c>
      <c r="G117" s="40" t="s">
        <v>618</v>
      </c>
      <c r="H117" s="40">
        <v>58.38</v>
      </c>
      <c r="I117" s="40" t="s">
        <v>622</v>
      </c>
      <c r="J117" s="40" t="s">
        <v>620</v>
      </c>
      <c r="K117" s="22" t="s">
        <v>900</v>
      </c>
    </row>
    <row r="118" spans="1:11">
      <c r="A118" s="40">
        <v>117</v>
      </c>
      <c r="B118" s="40" t="s">
        <v>613</v>
      </c>
      <c r="C118" s="40" t="s">
        <v>614</v>
      </c>
      <c r="D118" s="40" t="s">
        <v>615</v>
      </c>
      <c r="E118" s="40" t="s">
        <v>765</v>
      </c>
      <c r="F118" s="40" t="s">
        <v>617</v>
      </c>
      <c r="G118" s="40" t="s">
        <v>618</v>
      </c>
      <c r="H118" s="40">
        <v>58.06</v>
      </c>
      <c r="I118" s="40" t="s">
        <v>624</v>
      </c>
      <c r="J118" s="40" t="s">
        <v>625</v>
      </c>
      <c r="K118" s="22" t="s">
        <v>900</v>
      </c>
    </row>
    <row r="119" spans="1:11">
      <c r="A119" s="40">
        <v>118</v>
      </c>
      <c r="B119" s="40" t="s">
        <v>613</v>
      </c>
      <c r="C119" s="40" t="s">
        <v>614</v>
      </c>
      <c r="D119" s="40" t="s">
        <v>615</v>
      </c>
      <c r="E119" s="40" t="s">
        <v>766</v>
      </c>
      <c r="F119" s="40" t="s">
        <v>617</v>
      </c>
      <c r="G119" s="40" t="s">
        <v>618</v>
      </c>
      <c r="H119" s="40">
        <v>57.62</v>
      </c>
      <c r="I119" s="40" t="s">
        <v>627</v>
      </c>
      <c r="J119" s="40" t="s">
        <v>625</v>
      </c>
      <c r="K119" s="22" t="s">
        <v>900</v>
      </c>
    </row>
    <row r="120" spans="1:11">
      <c r="A120" s="40">
        <v>119</v>
      </c>
      <c r="B120" s="40" t="s">
        <v>613</v>
      </c>
      <c r="C120" s="40" t="s">
        <v>614</v>
      </c>
      <c r="D120" s="40" t="s">
        <v>615</v>
      </c>
      <c r="E120" s="40" t="s">
        <v>767</v>
      </c>
      <c r="F120" s="40" t="s">
        <v>617</v>
      </c>
      <c r="G120" s="40" t="s">
        <v>618</v>
      </c>
      <c r="H120" s="40">
        <v>57.48</v>
      </c>
      <c r="I120" s="40" t="s">
        <v>630</v>
      </c>
      <c r="J120" s="40" t="s">
        <v>625</v>
      </c>
      <c r="K120" s="22" t="s">
        <v>900</v>
      </c>
    </row>
    <row r="121" spans="1:11">
      <c r="A121" s="40">
        <v>120</v>
      </c>
      <c r="B121" s="40" t="s">
        <v>613</v>
      </c>
      <c r="C121" s="40" t="s">
        <v>614</v>
      </c>
      <c r="D121" s="40" t="s">
        <v>615</v>
      </c>
      <c r="E121" s="40" t="s">
        <v>768</v>
      </c>
      <c r="F121" s="40" t="s">
        <v>617</v>
      </c>
      <c r="G121" s="40" t="s">
        <v>618</v>
      </c>
      <c r="H121" s="40">
        <v>59.18</v>
      </c>
      <c r="I121" s="40" t="s">
        <v>633</v>
      </c>
      <c r="J121" s="40" t="s">
        <v>634</v>
      </c>
      <c r="K121" s="22" t="s">
        <v>900</v>
      </c>
    </row>
    <row r="122" spans="1:11">
      <c r="A122" s="40">
        <v>121</v>
      </c>
      <c r="B122" s="40" t="s">
        <v>613</v>
      </c>
      <c r="C122" s="40" t="s">
        <v>614</v>
      </c>
      <c r="D122" s="40" t="s">
        <v>615</v>
      </c>
      <c r="E122" s="40" t="s">
        <v>769</v>
      </c>
      <c r="F122" s="40" t="s">
        <v>637</v>
      </c>
      <c r="G122" s="40" t="s">
        <v>618</v>
      </c>
      <c r="H122" s="40">
        <v>68.400000000000006</v>
      </c>
      <c r="I122" s="40" t="s">
        <v>638</v>
      </c>
      <c r="J122" s="40" t="s">
        <v>639</v>
      </c>
      <c r="K122" s="22" t="s">
        <v>900</v>
      </c>
    </row>
    <row r="123" spans="1:11">
      <c r="A123" s="40">
        <v>122</v>
      </c>
      <c r="B123" s="40" t="s">
        <v>613</v>
      </c>
      <c r="C123" s="40" t="s">
        <v>614</v>
      </c>
      <c r="D123" s="40" t="s">
        <v>615</v>
      </c>
      <c r="E123" s="40" t="s">
        <v>770</v>
      </c>
      <c r="F123" s="40" t="s">
        <v>617</v>
      </c>
      <c r="G123" s="40" t="s">
        <v>618</v>
      </c>
      <c r="H123" s="40">
        <v>58.38</v>
      </c>
      <c r="I123" s="40" t="s">
        <v>622</v>
      </c>
      <c r="J123" s="40" t="s">
        <v>620</v>
      </c>
      <c r="K123" s="22" t="s">
        <v>900</v>
      </c>
    </row>
    <row r="124" spans="1:11">
      <c r="A124" s="40">
        <v>123</v>
      </c>
      <c r="B124" s="40" t="s">
        <v>613</v>
      </c>
      <c r="C124" s="40" t="s">
        <v>614</v>
      </c>
      <c r="D124" s="40" t="s">
        <v>615</v>
      </c>
      <c r="E124" s="40" t="s">
        <v>771</v>
      </c>
      <c r="F124" s="40" t="s">
        <v>617</v>
      </c>
      <c r="G124" s="40" t="s">
        <v>618</v>
      </c>
      <c r="H124" s="40">
        <v>58.06</v>
      </c>
      <c r="I124" s="40" t="s">
        <v>624</v>
      </c>
      <c r="J124" s="40" t="s">
        <v>625</v>
      </c>
      <c r="K124" s="22" t="s">
        <v>900</v>
      </c>
    </row>
    <row r="125" spans="1:11">
      <c r="A125" s="40">
        <v>124</v>
      </c>
      <c r="B125" s="40" t="s">
        <v>613</v>
      </c>
      <c r="C125" s="40" t="s">
        <v>614</v>
      </c>
      <c r="D125" s="40" t="s">
        <v>615</v>
      </c>
      <c r="E125" s="40" t="s">
        <v>772</v>
      </c>
      <c r="F125" s="40" t="s">
        <v>617</v>
      </c>
      <c r="G125" s="40" t="s">
        <v>618</v>
      </c>
      <c r="H125" s="40">
        <v>57.62</v>
      </c>
      <c r="I125" s="40" t="s">
        <v>627</v>
      </c>
      <c r="J125" s="40" t="s">
        <v>625</v>
      </c>
      <c r="K125" s="22" t="s">
        <v>900</v>
      </c>
    </row>
    <row r="126" spans="1:11">
      <c r="A126" s="40">
        <v>125</v>
      </c>
      <c r="B126" s="40" t="s">
        <v>613</v>
      </c>
      <c r="C126" s="40" t="s">
        <v>614</v>
      </c>
      <c r="D126" s="40" t="s">
        <v>615</v>
      </c>
      <c r="E126" s="40" t="s">
        <v>773</v>
      </c>
      <c r="F126" s="40" t="s">
        <v>617</v>
      </c>
      <c r="G126" s="40" t="s">
        <v>618</v>
      </c>
      <c r="H126" s="40">
        <v>57.48</v>
      </c>
      <c r="I126" s="40" t="s">
        <v>630</v>
      </c>
      <c r="J126" s="40" t="s">
        <v>625</v>
      </c>
      <c r="K126" s="22" t="s">
        <v>900</v>
      </c>
    </row>
    <row r="127" spans="1:11">
      <c r="A127" s="40">
        <v>126</v>
      </c>
      <c r="B127" s="40" t="s">
        <v>613</v>
      </c>
      <c r="C127" s="40" t="s">
        <v>614</v>
      </c>
      <c r="D127" s="40" t="s">
        <v>615</v>
      </c>
      <c r="E127" s="40" t="s">
        <v>774</v>
      </c>
      <c r="F127" s="40" t="s">
        <v>617</v>
      </c>
      <c r="G127" s="40" t="s">
        <v>618</v>
      </c>
      <c r="H127" s="40">
        <v>59.18</v>
      </c>
      <c r="I127" s="40" t="s">
        <v>633</v>
      </c>
      <c r="J127" s="40" t="s">
        <v>634</v>
      </c>
      <c r="K127" s="22" t="s">
        <v>900</v>
      </c>
    </row>
    <row r="128" spans="1:11">
      <c r="A128" s="40">
        <v>127</v>
      </c>
      <c r="B128" s="40" t="s">
        <v>613</v>
      </c>
      <c r="C128" s="40" t="s">
        <v>614</v>
      </c>
      <c r="D128" s="40" t="s">
        <v>614</v>
      </c>
      <c r="E128" s="40" t="s">
        <v>616</v>
      </c>
      <c r="F128" s="40" t="s">
        <v>617</v>
      </c>
      <c r="G128" s="40" t="s">
        <v>618</v>
      </c>
      <c r="H128" s="40">
        <v>57.12</v>
      </c>
      <c r="I128" s="40" t="s">
        <v>775</v>
      </c>
      <c r="J128" s="40" t="s">
        <v>634</v>
      </c>
      <c r="K128" s="22" t="s">
        <v>898</v>
      </c>
    </row>
    <row r="129" spans="1:11">
      <c r="A129" s="40">
        <v>128</v>
      </c>
      <c r="B129" s="40" t="s">
        <v>613</v>
      </c>
      <c r="C129" s="40" t="s">
        <v>614</v>
      </c>
      <c r="D129" s="40" t="s">
        <v>614</v>
      </c>
      <c r="E129" s="40" t="s">
        <v>621</v>
      </c>
      <c r="F129" s="40" t="s">
        <v>776</v>
      </c>
      <c r="G129" s="40" t="s">
        <v>777</v>
      </c>
      <c r="H129" s="40">
        <v>46.97</v>
      </c>
      <c r="I129" s="40" t="s">
        <v>778</v>
      </c>
      <c r="J129" s="40" t="s">
        <v>625</v>
      </c>
      <c r="K129" s="22" t="s">
        <v>898</v>
      </c>
    </row>
    <row r="130" spans="1:11">
      <c r="A130" s="40">
        <v>129</v>
      </c>
      <c r="B130" s="40" t="s">
        <v>613</v>
      </c>
      <c r="C130" s="40" t="s">
        <v>614</v>
      </c>
      <c r="D130" s="40" t="s">
        <v>614</v>
      </c>
      <c r="E130" s="40" t="s">
        <v>623</v>
      </c>
      <c r="F130" s="40" t="s">
        <v>617</v>
      </c>
      <c r="G130" s="40" t="s">
        <v>618</v>
      </c>
      <c r="H130" s="40">
        <v>55.33</v>
      </c>
      <c r="I130" s="40" t="s">
        <v>779</v>
      </c>
      <c r="J130" s="40" t="s">
        <v>625</v>
      </c>
      <c r="K130" s="22" t="s">
        <v>898</v>
      </c>
    </row>
    <row r="131" spans="1:11">
      <c r="A131" s="40">
        <v>130</v>
      </c>
      <c r="B131" s="40" t="s">
        <v>613</v>
      </c>
      <c r="C131" s="40" t="s">
        <v>614</v>
      </c>
      <c r="D131" s="40" t="s">
        <v>614</v>
      </c>
      <c r="E131" s="40" t="s">
        <v>626</v>
      </c>
      <c r="F131" s="40" t="s">
        <v>776</v>
      </c>
      <c r="G131" s="40" t="s">
        <v>777</v>
      </c>
      <c r="H131" s="40">
        <v>47.25</v>
      </c>
      <c r="I131" s="40" t="s">
        <v>780</v>
      </c>
      <c r="J131" s="40" t="s">
        <v>625</v>
      </c>
      <c r="K131" s="22" t="s">
        <v>898</v>
      </c>
    </row>
    <row r="132" spans="1:11">
      <c r="A132" s="40">
        <v>131</v>
      </c>
      <c r="B132" s="40" t="s">
        <v>613</v>
      </c>
      <c r="C132" s="40" t="s">
        <v>614</v>
      </c>
      <c r="D132" s="40" t="s">
        <v>614</v>
      </c>
      <c r="E132" s="40" t="s">
        <v>629</v>
      </c>
      <c r="F132" s="40" t="s">
        <v>617</v>
      </c>
      <c r="G132" s="40" t="s">
        <v>618</v>
      </c>
      <c r="H132" s="40">
        <v>55.76</v>
      </c>
      <c r="I132" s="40" t="s">
        <v>781</v>
      </c>
      <c r="J132" s="40" t="s">
        <v>634</v>
      </c>
      <c r="K132" s="22" t="s">
        <v>898</v>
      </c>
    </row>
    <row r="133" spans="1:11">
      <c r="A133" s="40">
        <v>132</v>
      </c>
      <c r="B133" s="40" t="s">
        <v>613</v>
      </c>
      <c r="C133" s="40" t="s">
        <v>614</v>
      </c>
      <c r="D133" s="40" t="s">
        <v>614</v>
      </c>
      <c r="E133" s="40" t="s">
        <v>636</v>
      </c>
      <c r="F133" s="40" t="s">
        <v>617</v>
      </c>
      <c r="G133" s="40" t="s">
        <v>618</v>
      </c>
      <c r="H133" s="40">
        <v>57.3</v>
      </c>
      <c r="I133" s="40" t="s">
        <v>886</v>
      </c>
      <c r="J133" s="40" t="s">
        <v>634</v>
      </c>
      <c r="K133" s="22" t="s">
        <v>898</v>
      </c>
    </row>
    <row r="134" spans="1:11">
      <c r="A134" s="40">
        <v>133</v>
      </c>
      <c r="B134" s="40" t="s">
        <v>613</v>
      </c>
      <c r="C134" s="40" t="s">
        <v>614</v>
      </c>
      <c r="D134" s="40" t="s">
        <v>614</v>
      </c>
      <c r="E134" s="40" t="s">
        <v>641</v>
      </c>
      <c r="F134" s="40" t="s">
        <v>776</v>
      </c>
      <c r="G134" s="40" t="s">
        <v>777</v>
      </c>
      <c r="H134" s="40">
        <v>47.07</v>
      </c>
      <c r="I134" s="40" t="s">
        <v>778</v>
      </c>
      <c r="J134" s="40" t="s">
        <v>625</v>
      </c>
      <c r="K134" s="22" t="s">
        <v>898</v>
      </c>
    </row>
    <row r="135" spans="1:11">
      <c r="A135" s="40">
        <v>134</v>
      </c>
      <c r="B135" s="40" t="s">
        <v>613</v>
      </c>
      <c r="C135" s="40" t="s">
        <v>614</v>
      </c>
      <c r="D135" s="40" t="s">
        <v>614</v>
      </c>
      <c r="E135" s="40" t="s">
        <v>643</v>
      </c>
      <c r="F135" s="40" t="s">
        <v>617</v>
      </c>
      <c r="G135" s="40" t="s">
        <v>618</v>
      </c>
      <c r="H135" s="40">
        <v>55.41</v>
      </c>
      <c r="I135" s="40" t="s">
        <v>890</v>
      </c>
      <c r="J135" s="40" t="s">
        <v>625</v>
      </c>
      <c r="K135" s="22" t="s">
        <v>898</v>
      </c>
    </row>
    <row r="136" spans="1:11">
      <c r="A136" s="40">
        <v>135</v>
      </c>
      <c r="B136" s="40" t="s">
        <v>613</v>
      </c>
      <c r="C136" s="40" t="s">
        <v>614</v>
      </c>
      <c r="D136" s="40" t="s">
        <v>614</v>
      </c>
      <c r="E136" s="40" t="s">
        <v>645</v>
      </c>
      <c r="F136" s="40" t="s">
        <v>776</v>
      </c>
      <c r="G136" s="40" t="s">
        <v>777</v>
      </c>
      <c r="H136" s="40">
        <v>47.35</v>
      </c>
      <c r="I136" s="40" t="s">
        <v>780</v>
      </c>
      <c r="J136" s="40" t="s">
        <v>625</v>
      </c>
      <c r="K136" s="22" t="s">
        <v>898</v>
      </c>
    </row>
    <row r="137" spans="1:11">
      <c r="A137" s="40">
        <v>136</v>
      </c>
      <c r="B137" s="40" t="s">
        <v>613</v>
      </c>
      <c r="C137" s="40" t="s">
        <v>614</v>
      </c>
      <c r="D137" s="40" t="s">
        <v>614</v>
      </c>
      <c r="E137" s="40" t="s">
        <v>647</v>
      </c>
      <c r="F137" s="40" t="s">
        <v>617</v>
      </c>
      <c r="G137" s="40" t="s">
        <v>618</v>
      </c>
      <c r="H137" s="40">
        <v>57.01</v>
      </c>
      <c r="I137" s="40" t="s">
        <v>781</v>
      </c>
      <c r="J137" s="40" t="s">
        <v>634</v>
      </c>
      <c r="K137" s="22" t="s">
        <v>898</v>
      </c>
    </row>
    <row r="138" spans="1:11">
      <c r="A138" s="40">
        <v>137</v>
      </c>
      <c r="B138" s="40" t="s">
        <v>613</v>
      </c>
      <c r="C138" s="40" t="s">
        <v>614</v>
      </c>
      <c r="D138" s="40" t="s">
        <v>614</v>
      </c>
      <c r="E138" s="40" t="s">
        <v>651</v>
      </c>
      <c r="F138" s="40" t="s">
        <v>617</v>
      </c>
      <c r="G138" s="40" t="s">
        <v>618</v>
      </c>
      <c r="H138" s="40">
        <v>57.3</v>
      </c>
      <c r="I138" s="40" t="s">
        <v>775</v>
      </c>
      <c r="J138" s="40" t="s">
        <v>634</v>
      </c>
      <c r="K138" s="22" t="s">
        <v>898</v>
      </c>
    </row>
    <row r="139" spans="1:11">
      <c r="A139" s="40">
        <v>138</v>
      </c>
      <c r="B139" s="40" t="s">
        <v>613</v>
      </c>
      <c r="C139" s="40" t="s">
        <v>614</v>
      </c>
      <c r="D139" s="40" t="s">
        <v>614</v>
      </c>
      <c r="E139" s="40" t="s">
        <v>653</v>
      </c>
      <c r="F139" s="40" t="s">
        <v>776</v>
      </c>
      <c r="G139" s="40" t="s">
        <v>777</v>
      </c>
      <c r="H139" s="40">
        <v>47.07</v>
      </c>
      <c r="I139" s="40" t="s">
        <v>778</v>
      </c>
      <c r="J139" s="40" t="s">
        <v>625</v>
      </c>
      <c r="K139" s="22" t="s">
        <v>898</v>
      </c>
    </row>
    <row r="140" spans="1:11">
      <c r="A140" s="40">
        <v>139</v>
      </c>
      <c r="B140" s="40" t="s">
        <v>613</v>
      </c>
      <c r="C140" s="40" t="s">
        <v>614</v>
      </c>
      <c r="D140" s="40" t="s">
        <v>614</v>
      </c>
      <c r="E140" s="40" t="s">
        <v>655</v>
      </c>
      <c r="F140" s="40" t="s">
        <v>617</v>
      </c>
      <c r="G140" s="40" t="s">
        <v>618</v>
      </c>
      <c r="H140" s="40">
        <v>55.41</v>
      </c>
      <c r="I140" s="40" t="s">
        <v>779</v>
      </c>
      <c r="J140" s="40" t="s">
        <v>625</v>
      </c>
      <c r="K140" s="22" t="s">
        <v>898</v>
      </c>
    </row>
    <row r="141" spans="1:11">
      <c r="A141" s="40">
        <v>140</v>
      </c>
      <c r="B141" s="40" t="s">
        <v>613</v>
      </c>
      <c r="C141" s="40" t="s">
        <v>614</v>
      </c>
      <c r="D141" s="40" t="s">
        <v>614</v>
      </c>
      <c r="E141" s="40" t="s">
        <v>657</v>
      </c>
      <c r="F141" s="40" t="s">
        <v>776</v>
      </c>
      <c r="G141" s="40" t="s">
        <v>777</v>
      </c>
      <c r="H141" s="40">
        <v>47.35</v>
      </c>
      <c r="I141" s="40" t="s">
        <v>780</v>
      </c>
      <c r="J141" s="40" t="s">
        <v>625</v>
      </c>
      <c r="K141" s="22" t="s">
        <v>898</v>
      </c>
    </row>
    <row r="142" spans="1:11">
      <c r="A142" s="40">
        <v>141</v>
      </c>
      <c r="B142" s="40" t="s">
        <v>613</v>
      </c>
      <c r="C142" s="40" t="s">
        <v>614</v>
      </c>
      <c r="D142" s="40" t="s">
        <v>614</v>
      </c>
      <c r="E142" s="40" t="s">
        <v>659</v>
      </c>
      <c r="F142" s="40" t="s">
        <v>617</v>
      </c>
      <c r="G142" s="40" t="s">
        <v>618</v>
      </c>
      <c r="H142" s="40">
        <v>57.01</v>
      </c>
      <c r="I142" s="40" t="s">
        <v>781</v>
      </c>
      <c r="J142" s="40" t="s">
        <v>634</v>
      </c>
      <c r="K142" s="22" t="s">
        <v>898</v>
      </c>
    </row>
    <row r="143" spans="1:11">
      <c r="A143" s="40">
        <v>142</v>
      </c>
      <c r="B143" s="40" t="s">
        <v>613</v>
      </c>
      <c r="C143" s="40" t="s">
        <v>614</v>
      </c>
      <c r="D143" s="40" t="s">
        <v>614</v>
      </c>
      <c r="E143" s="40" t="s">
        <v>663</v>
      </c>
      <c r="F143" s="40" t="s">
        <v>617</v>
      </c>
      <c r="G143" s="40" t="s">
        <v>618</v>
      </c>
      <c r="H143" s="40">
        <v>57.3</v>
      </c>
      <c r="I143" s="40" t="s">
        <v>775</v>
      </c>
      <c r="J143" s="40" t="s">
        <v>634</v>
      </c>
      <c r="K143" s="22" t="s">
        <v>898</v>
      </c>
    </row>
    <row r="144" spans="1:11">
      <c r="A144" s="40">
        <v>143</v>
      </c>
      <c r="B144" s="40" t="s">
        <v>613</v>
      </c>
      <c r="C144" s="40" t="s">
        <v>614</v>
      </c>
      <c r="D144" s="40" t="s">
        <v>614</v>
      </c>
      <c r="E144" s="40" t="s">
        <v>665</v>
      </c>
      <c r="F144" s="40" t="s">
        <v>776</v>
      </c>
      <c r="G144" s="40" t="s">
        <v>777</v>
      </c>
      <c r="H144" s="40">
        <v>47.07</v>
      </c>
      <c r="I144" s="40" t="s">
        <v>778</v>
      </c>
      <c r="J144" s="40" t="s">
        <v>625</v>
      </c>
      <c r="K144" s="22" t="s">
        <v>898</v>
      </c>
    </row>
    <row r="145" spans="1:11">
      <c r="A145" s="40">
        <v>144</v>
      </c>
      <c r="B145" s="40" t="s">
        <v>613</v>
      </c>
      <c r="C145" s="40" t="s">
        <v>614</v>
      </c>
      <c r="D145" s="40" t="s">
        <v>614</v>
      </c>
      <c r="E145" s="40" t="s">
        <v>667</v>
      </c>
      <c r="F145" s="40" t="s">
        <v>617</v>
      </c>
      <c r="G145" s="40" t="s">
        <v>618</v>
      </c>
      <c r="H145" s="40">
        <v>55.41</v>
      </c>
      <c r="I145" s="40" t="s">
        <v>779</v>
      </c>
      <c r="J145" s="40" t="s">
        <v>625</v>
      </c>
      <c r="K145" s="22" t="s">
        <v>898</v>
      </c>
    </row>
    <row r="146" spans="1:11">
      <c r="A146" s="40">
        <v>145</v>
      </c>
      <c r="B146" s="40" t="s">
        <v>613</v>
      </c>
      <c r="C146" s="40" t="s">
        <v>614</v>
      </c>
      <c r="D146" s="40" t="s">
        <v>614</v>
      </c>
      <c r="E146" s="40" t="s">
        <v>669</v>
      </c>
      <c r="F146" s="40" t="s">
        <v>776</v>
      </c>
      <c r="G146" s="40" t="s">
        <v>777</v>
      </c>
      <c r="H146" s="40">
        <v>47.35</v>
      </c>
      <c r="I146" s="40" t="s">
        <v>780</v>
      </c>
      <c r="J146" s="40" t="s">
        <v>625</v>
      </c>
      <c r="K146" s="22" t="s">
        <v>898</v>
      </c>
    </row>
    <row r="147" spans="1:11">
      <c r="A147" s="40">
        <v>146</v>
      </c>
      <c r="B147" s="40" t="s">
        <v>613</v>
      </c>
      <c r="C147" s="40" t="s">
        <v>614</v>
      </c>
      <c r="D147" s="40" t="s">
        <v>614</v>
      </c>
      <c r="E147" s="40" t="s">
        <v>671</v>
      </c>
      <c r="F147" s="40" t="s">
        <v>617</v>
      </c>
      <c r="G147" s="40" t="s">
        <v>618</v>
      </c>
      <c r="H147" s="40">
        <v>57.01</v>
      </c>
      <c r="I147" s="40" t="s">
        <v>781</v>
      </c>
      <c r="J147" s="40" t="s">
        <v>634</v>
      </c>
      <c r="K147" s="22" t="s">
        <v>898</v>
      </c>
    </row>
    <row r="148" spans="1:11">
      <c r="A148" s="40">
        <v>147</v>
      </c>
      <c r="B148" s="40" t="s">
        <v>613</v>
      </c>
      <c r="C148" s="40" t="s">
        <v>614</v>
      </c>
      <c r="D148" s="40" t="s">
        <v>614</v>
      </c>
      <c r="E148" s="40" t="s">
        <v>673</v>
      </c>
      <c r="F148" s="40" t="s">
        <v>617</v>
      </c>
      <c r="G148" s="40" t="s">
        <v>618</v>
      </c>
      <c r="H148" s="40">
        <v>57.32</v>
      </c>
      <c r="I148" s="40" t="s">
        <v>775</v>
      </c>
      <c r="J148" s="40" t="s">
        <v>634</v>
      </c>
      <c r="K148" s="22" t="s">
        <v>898</v>
      </c>
    </row>
    <row r="149" spans="1:11">
      <c r="A149" s="40">
        <v>148</v>
      </c>
      <c r="B149" s="40" t="s">
        <v>613</v>
      </c>
      <c r="C149" s="40" t="s">
        <v>614</v>
      </c>
      <c r="D149" s="40" t="s">
        <v>614</v>
      </c>
      <c r="E149" s="40" t="s">
        <v>674</v>
      </c>
      <c r="F149" s="40" t="s">
        <v>776</v>
      </c>
      <c r="G149" s="40" t="s">
        <v>777</v>
      </c>
      <c r="H149" s="40">
        <v>47.43</v>
      </c>
      <c r="I149" s="40" t="s">
        <v>778</v>
      </c>
      <c r="J149" s="40" t="s">
        <v>625</v>
      </c>
      <c r="K149" s="22" t="s">
        <v>898</v>
      </c>
    </row>
    <row r="150" spans="1:11">
      <c r="A150" s="40">
        <v>149</v>
      </c>
      <c r="B150" s="40" t="s">
        <v>613</v>
      </c>
      <c r="C150" s="40" t="s">
        <v>614</v>
      </c>
      <c r="D150" s="40" t="s">
        <v>614</v>
      </c>
      <c r="E150" s="40" t="s">
        <v>675</v>
      </c>
      <c r="F150" s="40" t="s">
        <v>617</v>
      </c>
      <c r="G150" s="40" t="s">
        <v>618</v>
      </c>
      <c r="H150" s="40">
        <v>55.53</v>
      </c>
      <c r="I150" s="40" t="s">
        <v>779</v>
      </c>
      <c r="J150" s="40" t="s">
        <v>625</v>
      </c>
      <c r="K150" s="22" t="s">
        <v>898</v>
      </c>
    </row>
    <row r="151" spans="1:11">
      <c r="A151" s="40">
        <v>150</v>
      </c>
      <c r="B151" s="40" t="s">
        <v>613</v>
      </c>
      <c r="C151" s="40" t="s">
        <v>614</v>
      </c>
      <c r="D151" s="40" t="s">
        <v>614</v>
      </c>
      <c r="E151" s="40" t="s">
        <v>676</v>
      </c>
      <c r="F151" s="40" t="s">
        <v>776</v>
      </c>
      <c r="G151" s="40" t="s">
        <v>777</v>
      </c>
      <c r="H151" s="40">
        <v>47.63</v>
      </c>
      <c r="I151" s="40" t="s">
        <v>780</v>
      </c>
      <c r="J151" s="40" t="s">
        <v>625</v>
      </c>
      <c r="K151" s="22" t="s">
        <v>898</v>
      </c>
    </row>
    <row r="152" spans="1:11">
      <c r="A152" s="40">
        <v>151</v>
      </c>
      <c r="B152" s="40" t="s">
        <v>613</v>
      </c>
      <c r="C152" s="40" t="s">
        <v>614</v>
      </c>
      <c r="D152" s="40" t="s">
        <v>614</v>
      </c>
      <c r="E152" s="40" t="s">
        <v>677</v>
      </c>
      <c r="F152" s="40" t="s">
        <v>617</v>
      </c>
      <c r="G152" s="40" t="s">
        <v>618</v>
      </c>
      <c r="H152" s="40">
        <v>57.33</v>
      </c>
      <c r="I152" s="40" t="s">
        <v>781</v>
      </c>
      <c r="J152" s="40" t="s">
        <v>634</v>
      </c>
      <c r="K152" s="22" t="s">
        <v>898</v>
      </c>
    </row>
    <row r="153" spans="1:11">
      <c r="A153" s="40">
        <v>152</v>
      </c>
      <c r="B153" s="40" t="s">
        <v>613</v>
      </c>
      <c r="C153" s="40" t="s">
        <v>614</v>
      </c>
      <c r="D153" s="40" t="s">
        <v>614</v>
      </c>
      <c r="E153" s="40" t="s">
        <v>679</v>
      </c>
      <c r="F153" s="40" t="s">
        <v>617</v>
      </c>
      <c r="G153" s="40" t="s">
        <v>618</v>
      </c>
      <c r="H153" s="40">
        <v>57.32</v>
      </c>
      <c r="I153" s="40" t="s">
        <v>775</v>
      </c>
      <c r="J153" s="40" t="s">
        <v>634</v>
      </c>
      <c r="K153" s="22" t="s">
        <v>898</v>
      </c>
    </row>
    <row r="154" spans="1:11">
      <c r="A154" s="40">
        <v>153</v>
      </c>
      <c r="B154" s="40" t="s">
        <v>613</v>
      </c>
      <c r="C154" s="40" t="s">
        <v>614</v>
      </c>
      <c r="D154" s="40" t="s">
        <v>614</v>
      </c>
      <c r="E154" s="40" t="s">
        <v>680</v>
      </c>
      <c r="F154" s="40" t="s">
        <v>776</v>
      </c>
      <c r="G154" s="40" t="s">
        <v>777</v>
      </c>
      <c r="H154" s="40">
        <v>47.43</v>
      </c>
      <c r="I154" s="40" t="s">
        <v>778</v>
      </c>
      <c r="J154" s="40" t="s">
        <v>625</v>
      </c>
      <c r="K154" s="22" t="s">
        <v>898</v>
      </c>
    </row>
    <row r="155" spans="1:11">
      <c r="A155" s="40">
        <v>154</v>
      </c>
      <c r="B155" s="40" t="s">
        <v>613</v>
      </c>
      <c r="C155" s="40" t="s">
        <v>614</v>
      </c>
      <c r="D155" s="40" t="s">
        <v>614</v>
      </c>
      <c r="E155" s="40" t="s">
        <v>681</v>
      </c>
      <c r="F155" s="40" t="s">
        <v>617</v>
      </c>
      <c r="G155" s="40" t="s">
        <v>618</v>
      </c>
      <c r="H155" s="40">
        <v>55.53</v>
      </c>
      <c r="I155" s="40" t="s">
        <v>779</v>
      </c>
      <c r="J155" s="40" t="s">
        <v>625</v>
      </c>
      <c r="K155" s="22" t="s">
        <v>898</v>
      </c>
    </row>
    <row r="156" spans="1:11">
      <c r="A156" s="40">
        <v>155</v>
      </c>
      <c r="B156" s="40" t="s">
        <v>613</v>
      </c>
      <c r="C156" s="40" t="s">
        <v>614</v>
      </c>
      <c r="D156" s="40" t="s">
        <v>614</v>
      </c>
      <c r="E156" s="40" t="s">
        <v>682</v>
      </c>
      <c r="F156" s="40" t="s">
        <v>776</v>
      </c>
      <c r="G156" s="40" t="s">
        <v>777</v>
      </c>
      <c r="H156" s="40">
        <v>47.63</v>
      </c>
      <c r="I156" s="40" t="s">
        <v>780</v>
      </c>
      <c r="J156" s="40" t="s">
        <v>625</v>
      </c>
      <c r="K156" s="22" t="s">
        <v>898</v>
      </c>
    </row>
    <row r="157" spans="1:11">
      <c r="A157" s="40">
        <v>156</v>
      </c>
      <c r="B157" s="40" t="s">
        <v>613</v>
      </c>
      <c r="C157" s="40" t="s">
        <v>614</v>
      </c>
      <c r="D157" s="40" t="s">
        <v>614</v>
      </c>
      <c r="E157" s="40" t="s">
        <v>683</v>
      </c>
      <c r="F157" s="40" t="s">
        <v>617</v>
      </c>
      <c r="G157" s="40" t="s">
        <v>618</v>
      </c>
      <c r="H157" s="40">
        <v>57.33</v>
      </c>
      <c r="I157" s="40" t="s">
        <v>781</v>
      </c>
      <c r="J157" s="40" t="s">
        <v>634</v>
      </c>
      <c r="K157" s="22" t="s">
        <v>898</v>
      </c>
    </row>
    <row r="158" spans="1:11">
      <c r="A158" s="40">
        <v>157</v>
      </c>
      <c r="B158" s="40" t="s">
        <v>613</v>
      </c>
      <c r="C158" s="40" t="s">
        <v>614</v>
      </c>
      <c r="D158" s="40" t="s">
        <v>614</v>
      </c>
      <c r="E158" s="40" t="s">
        <v>685</v>
      </c>
      <c r="F158" s="40" t="s">
        <v>617</v>
      </c>
      <c r="G158" s="40" t="s">
        <v>618</v>
      </c>
      <c r="H158" s="40">
        <v>57.32</v>
      </c>
      <c r="I158" s="40" t="s">
        <v>775</v>
      </c>
      <c r="J158" s="40" t="s">
        <v>634</v>
      </c>
      <c r="K158" s="22" t="s">
        <v>898</v>
      </c>
    </row>
    <row r="159" spans="1:11">
      <c r="A159" s="40">
        <v>158</v>
      </c>
      <c r="B159" s="40" t="s">
        <v>613</v>
      </c>
      <c r="C159" s="40" t="s">
        <v>614</v>
      </c>
      <c r="D159" s="40" t="s">
        <v>614</v>
      </c>
      <c r="E159" s="40" t="s">
        <v>686</v>
      </c>
      <c r="F159" s="40" t="s">
        <v>776</v>
      </c>
      <c r="G159" s="40" t="s">
        <v>777</v>
      </c>
      <c r="H159" s="40">
        <v>47.43</v>
      </c>
      <c r="I159" s="40" t="s">
        <v>778</v>
      </c>
      <c r="J159" s="40" t="s">
        <v>625</v>
      </c>
      <c r="K159" s="22" t="s">
        <v>898</v>
      </c>
    </row>
    <row r="160" spans="1:11">
      <c r="A160" s="40">
        <v>159</v>
      </c>
      <c r="B160" s="40" t="s">
        <v>613</v>
      </c>
      <c r="C160" s="40" t="s">
        <v>614</v>
      </c>
      <c r="D160" s="40" t="s">
        <v>614</v>
      </c>
      <c r="E160" s="40" t="s">
        <v>687</v>
      </c>
      <c r="F160" s="40" t="s">
        <v>617</v>
      </c>
      <c r="G160" s="40" t="s">
        <v>618</v>
      </c>
      <c r="H160" s="40">
        <v>55.53</v>
      </c>
      <c r="I160" s="40" t="s">
        <v>779</v>
      </c>
      <c r="J160" s="40" t="s">
        <v>625</v>
      </c>
      <c r="K160" s="22" t="s">
        <v>898</v>
      </c>
    </row>
    <row r="161" spans="1:11">
      <c r="A161" s="40">
        <v>160</v>
      </c>
      <c r="B161" s="40" t="s">
        <v>613</v>
      </c>
      <c r="C161" s="40" t="s">
        <v>614</v>
      </c>
      <c r="D161" s="40" t="s">
        <v>614</v>
      </c>
      <c r="E161" s="40" t="s">
        <v>688</v>
      </c>
      <c r="F161" s="40" t="s">
        <v>776</v>
      </c>
      <c r="G161" s="40" t="s">
        <v>777</v>
      </c>
      <c r="H161" s="40">
        <v>47.63</v>
      </c>
      <c r="I161" s="40" t="s">
        <v>780</v>
      </c>
      <c r="J161" s="40" t="s">
        <v>625</v>
      </c>
      <c r="K161" s="22" t="s">
        <v>898</v>
      </c>
    </row>
    <row r="162" spans="1:11">
      <c r="A162" s="40">
        <v>161</v>
      </c>
      <c r="B162" s="40" t="s">
        <v>613</v>
      </c>
      <c r="C162" s="40" t="s">
        <v>614</v>
      </c>
      <c r="D162" s="40" t="s">
        <v>614</v>
      </c>
      <c r="E162" s="40" t="s">
        <v>689</v>
      </c>
      <c r="F162" s="40" t="s">
        <v>617</v>
      </c>
      <c r="G162" s="40" t="s">
        <v>618</v>
      </c>
      <c r="H162" s="40">
        <v>57.33</v>
      </c>
      <c r="I162" s="40" t="s">
        <v>781</v>
      </c>
      <c r="J162" s="40" t="s">
        <v>634</v>
      </c>
      <c r="K162" s="22" t="s">
        <v>898</v>
      </c>
    </row>
    <row r="163" spans="1:11">
      <c r="A163" s="40">
        <v>162</v>
      </c>
      <c r="B163" s="40" t="s">
        <v>613</v>
      </c>
      <c r="C163" s="40" t="s">
        <v>614</v>
      </c>
      <c r="D163" s="40" t="s">
        <v>614</v>
      </c>
      <c r="E163" s="40" t="s">
        <v>691</v>
      </c>
      <c r="F163" s="40" t="s">
        <v>617</v>
      </c>
      <c r="G163" s="40" t="s">
        <v>618</v>
      </c>
      <c r="H163" s="40">
        <v>57.32</v>
      </c>
      <c r="I163" s="40" t="s">
        <v>775</v>
      </c>
      <c r="J163" s="40" t="s">
        <v>634</v>
      </c>
      <c r="K163" s="22" t="s">
        <v>899</v>
      </c>
    </row>
    <row r="164" spans="1:11">
      <c r="A164" s="40">
        <v>163</v>
      </c>
      <c r="B164" s="40" t="s">
        <v>613</v>
      </c>
      <c r="C164" s="40" t="s">
        <v>614</v>
      </c>
      <c r="D164" s="40" t="s">
        <v>614</v>
      </c>
      <c r="E164" s="40" t="s">
        <v>692</v>
      </c>
      <c r="F164" s="40" t="s">
        <v>776</v>
      </c>
      <c r="G164" s="40" t="s">
        <v>777</v>
      </c>
      <c r="H164" s="40">
        <v>47.43</v>
      </c>
      <c r="I164" s="40" t="s">
        <v>778</v>
      </c>
      <c r="J164" s="40" t="s">
        <v>625</v>
      </c>
      <c r="K164" s="22" t="s">
        <v>899</v>
      </c>
    </row>
    <row r="165" spans="1:11">
      <c r="A165" s="40">
        <v>164</v>
      </c>
      <c r="B165" s="40" t="s">
        <v>613</v>
      </c>
      <c r="C165" s="40" t="s">
        <v>614</v>
      </c>
      <c r="D165" s="40" t="s">
        <v>614</v>
      </c>
      <c r="E165" s="40" t="s">
        <v>693</v>
      </c>
      <c r="F165" s="40" t="s">
        <v>617</v>
      </c>
      <c r="G165" s="40" t="s">
        <v>618</v>
      </c>
      <c r="H165" s="40">
        <v>55.53</v>
      </c>
      <c r="I165" s="40" t="s">
        <v>779</v>
      </c>
      <c r="J165" s="40" t="s">
        <v>625</v>
      </c>
      <c r="K165" s="22" t="s">
        <v>899</v>
      </c>
    </row>
    <row r="166" spans="1:11">
      <c r="A166" s="40">
        <v>165</v>
      </c>
      <c r="B166" s="40" t="s">
        <v>613</v>
      </c>
      <c r="C166" s="40" t="s">
        <v>614</v>
      </c>
      <c r="D166" s="40" t="s">
        <v>614</v>
      </c>
      <c r="E166" s="40" t="s">
        <v>694</v>
      </c>
      <c r="F166" s="40" t="s">
        <v>776</v>
      </c>
      <c r="G166" s="40" t="s">
        <v>777</v>
      </c>
      <c r="H166" s="40">
        <v>47.63</v>
      </c>
      <c r="I166" s="40" t="s">
        <v>780</v>
      </c>
      <c r="J166" s="40" t="s">
        <v>625</v>
      </c>
      <c r="K166" s="22" t="s">
        <v>899</v>
      </c>
    </row>
    <row r="167" spans="1:11">
      <c r="A167" s="40">
        <v>166</v>
      </c>
      <c r="B167" s="40" t="s">
        <v>613</v>
      </c>
      <c r="C167" s="40" t="s">
        <v>614</v>
      </c>
      <c r="D167" s="40" t="s">
        <v>614</v>
      </c>
      <c r="E167" s="40" t="s">
        <v>695</v>
      </c>
      <c r="F167" s="40" t="s">
        <v>617</v>
      </c>
      <c r="G167" s="40" t="s">
        <v>618</v>
      </c>
      <c r="H167" s="40">
        <v>57.33</v>
      </c>
      <c r="I167" s="40" t="s">
        <v>781</v>
      </c>
      <c r="J167" s="40" t="s">
        <v>634</v>
      </c>
      <c r="K167" s="22" t="s">
        <v>899</v>
      </c>
    </row>
    <row r="168" spans="1:11">
      <c r="A168" s="40">
        <v>167</v>
      </c>
      <c r="B168" s="40" t="s">
        <v>613</v>
      </c>
      <c r="C168" s="40" t="s">
        <v>614</v>
      </c>
      <c r="D168" s="40" t="s">
        <v>614</v>
      </c>
      <c r="E168" s="40" t="s">
        <v>697</v>
      </c>
      <c r="F168" s="40" t="s">
        <v>617</v>
      </c>
      <c r="G168" s="40" t="s">
        <v>618</v>
      </c>
      <c r="H168" s="40">
        <v>57.32</v>
      </c>
      <c r="I168" s="40" t="s">
        <v>775</v>
      </c>
      <c r="J168" s="40" t="s">
        <v>634</v>
      </c>
      <c r="K168" s="22" t="s">
        <v>899</v>
      </c>
    </row>
    <row r="169" spans="1:11">
      <c r="A169" s="40">
        <v>168</v>
      </c>
      <c r="B169" s="40" t="s">
        <v>613</v>
      </c>
      <c r="C169" s="40" t="s">
        <v>614</v>
      </c>
      <c r="D169" s="40" t="s">
        <v>614</v>
      </c>
      <c r="E169" s="40" t="s">
        <v>698</v>
      </c>
      <c r="F169" s="40" t="s">
        <v>776</v>
      </c>
      <c r="G169" s="40" t="s">
        <v>777</v>
      </c>
      <c r="H169" s="40">
        <v>47.43</v>
      </c>
      <c r="I169" s="40" t="s">
        <v>778</v>
      </c>
      <c r="J169" s="40" t="s">
        <v>625</v>
      </c>
      <c r="K169" s="22" t="s">
        <v>899</v>
      </c>
    </row>
    <row r="170" spans="1:11">
      <c r="A170" s="40">
        <v>169</v>
      </c>
      <c r="B170" s="40" t="s">
        <v>613</v>
      </c>
      <c r="C170" s="40" t="s">
        <v>614</v>
      </c>
      <c r="D170" s="40" t="s">
        <v>614</v>
      </c>
      <c r="E170" s="40" t="s">
        <v>699</v>
      </c>
      <c r="F170" s="40" t="s">
        <v>617</v>
      </c>
      <c r="G170" s="40" t="s">
        <v>618</v>
      </c>
      <c r="H170" s="40">
        <v>55.53</v>
      </c>
      <c r="I170" s="40" t="s">
        <v>779</v>
      </c>
      <c r="J170" s="40" t="s">
        <v>625</v>
      </c>
      <c r="K170" s="22" t="s">
        <v>899</v>
      </c>
    </row>
    <row r="171" spans="1:11">
      <c r="A171" s="40">
        <v>170</v>
      </c>
      <c r="B171" s="40" t="s">
        <v>613</v>
      </c>
      <c r="C171" s="40" t="s">
        <v>614</v>
      </c>
      <c r="D171" s="40" t="s">
        <v>614</v>
      </c>
      <c r="E171" s="40" t="s">
        <v>700</v>
      </c>
      <c r="F171" s="40" t="s">
        <v>776</v>
      </c>
      <c r="G171" s="40" t="s">
        <v>777</v>
      </c>
      <c r="H171" s="40">
        <v>47.63</v>
      </c>
      <c r="I171" s="40" t="s">
        <v>780</v>
      </c>
      <c r="J171" s="40" t="s">
        <v>625</v>
      </c>
      <c r="K171" s="22" t="s">
        <v>899</v>
      </c>
    </row>
    <row r="172" spans="1:11">
      <c r="A172" s="40">
        <v>171</v>
      </c>
      <c r="B172" s="40" t="s">
        <v>613</v>
      </c>
      <c r="C172" s="40" t="s">
        <v>614</v>
      </c>
      <c r="D172" s="40" t="s">
        <v>614</v>
      </c>
      <c r="E172" s="40" t="s">
        <v>701</v>
      </c>
      <c r="F172" s="40" t="s">
        <v>617</v>
      </c>
      <c r="G172" s="40" t="s">
        <v>618</v>
      </c>
      <c r="H172" s="40">
        <v>57.33</v>
      </c>
      <c r="I172" s="40" t="s">
        <v>781</v>
      </c>
      <c r="J172" s="40" t="s">
        <v>634</v>
      </c>
      <c r="K172" s="22" t="s">
        <v>899</v>
      </c>
    </row>
    <row r="173" spans="1:11">
      <c r="A173" s="40">
        <v>172</v>
      </c>
      <c r="B173" s="40" t="s">
        <v>613</v>
      </c>
      <c r="C173" s="40" t="s">
        <v>614</v>
      </c>
      <c r="D173" s="40" t="s">
        <v>614</v>
      </c>
      <c r="E173" s="40" t="s">
        <v>703</v>
      </c>
      <c r="F173" s="40" t="s">
        <v>617</v>
      </c>
      <c r="G173" s="40" t="s">
        <v>618</v>
      </c>
      <c r="H173" s="40">
        <v>57.32</v>
      </c>
      <c r="I173" s="40" t="s">
        <v>775</v>
      </c>
      <c r="J173" s="40" t="s">
        <v>634</v>
      </c>
      <c r="K173" s="22" t="s">
        <v>899</v>
      </c>
    </row>
    <row r="174" spans="1:11">
      <c r="A174" s="40">
        <v>173</v>
      </c>
      <c r="B174" s="40" t="s">
        <v>613</v>
      </c>
      <c r="C174" s="40" t="s">
        <v>614</v>
      </c>
      <c r="D174" s="40" t="s">
        <v>614</v>
      </c>
      <c r="E174" s="40" t="s">
        <v>704</v>
      </c>
      <c r="F174" s="40" t="s">
        <v>776</v>
      </c>
      <c r="G174" s="40" t="s">
        <v>777</v>
      </c>
      <c r="H174" s="40">
        <v>47.43</v>
      </c>
      <c r="I174" s="40" t="s">
        <v>778</v>
      </c>
      <c r="J174" s="40" t="s">
        <v>625</v>
      </c>
      <c r="K174" s="22" t="s">
        <v>899</v>
      </c>
    </row>
    <row r="175" spans="1:11">
      <c r="A175" s="40">
        <v>174</v>
      </c>
      <c r="B175" s="40" t="s">
        <v>613</v>
      </c>
      <c r="C175" s="40" t="s">
        <v>614</v>
      </c>
      <c r="D175" s="40" t="s">
        <v>614</v>
      </c>
      <c r="E175" s="40" t="s">
        <v>705</v>
      </c>
      <c r="F175" s="40" t="s">
        <v>617</v>
      </c>
      <c r="G175" s="40" t="s">
        <v>618</v>
      </c>
      <c r="H175" s="40">
        <v>55.53</v>
      </c>
      <c r="I175" s="40" t="s">
        <v>779</v>
      </c>
      <c r="J175" s="40" t="s">
        <v>625</v>
      </c>
      <c r="K175" s="22" t="s">
        <v>899</v>
      </c>
    </row>
    <row r="176" spans="1:11">
      <c r="A176" s="40">
        <v>175</v>
      </c>
      <c r="B176" s="40" t="s">
        <v>613</v>
      </c>
      <c r="C176" s="40" t="s">
        <v>614</v>
      </c>
      <c r="D176" s="40" t="s">
        <v>614</v>
      </c>
      <c r="E176" s="40" t="s">
        <v>706</v>
      </c>
      <c r="F176" s="40" t="s">
        <v>776</v>
      </c>
      <c r="G176" s="40" t="s">
        <v>777</v>
      </c>
      <c r="H176" s="40">
        <v>47.63</v>
      </c>
      <c r="I176" s="40" t="s">
        <v>780</v>
      </c>
      <c r="J176" s="40" t="s">
        <v>625</v>
      </c>
      <c r="K176" s="22" t="s">
        <v>899</v>
      </c>
    </row>
    <row r="177" spans="1:11">
      <c r="A177" s="40">
        <v>176</v>
      </c>
      <c r="B177" s="40" t="s">
        <v>613</v>
      </c>
      <c r="C177" s="40" t="s">
        <v>614</v>
      </c>
      <c r="D177" s="40" t="s">
        <v>614</v>
      </c>
      <c r="E177" s="40" t="s">
        <v>707</v>
      </c>
      <c r="F177" s="40" t="s">
        <v>617</v>
      </c>
      <c r="G177" s="40" t="s">
        <v>618</v>
      </c>
      <c r="H177" s="40">
        <v>57.33</v>
      </c>
      <c r="I177" s="40" t="s">
        <v>781</v>
      </c>
      <c r="J177" s="40" t="s">
        <v>634</v>
      </c>
      <c r="K177" s="22" t="s">
        <v>899</v>
      </c>
    </row>
    <row r="178" spans="1:11">
      <c r="A178" s="40">
        <v>177</v>
      </c>
      <c r="B178" s="40" t="s">
        <v>613</v>
      </c>
      <c r="C178" s="40" t="s">
        <v>614</v>
      </c>
      <c r="D178" s="40" t="s">
        <v>614</v>
      </c>
      <c r="E178" s="40" t="s">
        <v>709</v>
      </c>
      <c r="F178" s="40" t="s">
        <v>617</v>
      </c>
      <c r="G178" s="40" t="s">
        <v>618</v>
      </c>
      <c r="H178" s="40">
        <v>57.32</v>
      </c>
      <c r="I178" s="40" t="s">
        <v>775</v>
      </c>
      <c r="J178" s="40" t="s">
        <v>634</v>
      </c>
      <c r="K178" s="22" t="s">
        <v>899</v>
      </c>
    </row>
    <row r="179" spans="1:11">
      <c r="A179" s="40">
        <v>178</v>
      </c>
      <c r="B179" s="40" t="s">
        <v>613</v>
      </c>
      <c r="C179" s="40" t="s">
        <v>614</v>
      </c>
      <c r="D179" s="40" t="s">
        <v>614</v>
      </c>
      <c r="E179" s="40" t="s">
        <v>710</v>
      </c>
      <c r="F179" s="40" t="s">
        <v>776</v>
      </c>
      <c r="G179" s="40" t="s">
        <v>777</v>
      </c>
      <c r="H179" s="40">
        <v>47.43</v>
      </c>
      <c r="I179" s="40" t="s">
        <v>778</v>
      </c>
      <c r="J179" s="40" t="s">
        <v>625</v>
      </c>
      <c r="K179" s="22" t="s">
        <v>899</v>
      </c>
    </row>
    <row r="180" spans="1:11">
      <c r="A180" s="40">
        <v>179</v>
      </c>
      <c r="B180" s="40" t="s">
        <v>613</v>
      </c>
      <c r="C180" s="40" t="s">
        <v>614</v>
      </c>
      <c r="D180" s="40" t="s">
        <v>614</v>
      </c>
      <c r="E180" s="40" t="s">
        <v>711</v>
      </c>
      <c r="F180" s="40" t="s">
        <v>617</v>
      </c>
      <c r="G180" s="40" t="s">
        <v>618</v>
      </c>
      <c r="H180" s="40">
        <v>55.53</v>
      </c>
      <c r="I180" s="40" t="s">
        <v>779</v>
      </c>
      <c r="J180" s="40" t="s">
        <v>625</v>
      </c>
      <c r="K180" s="22" t="s">
        <v>899</v>
      </c>
    </row>
    <row r="181" spans="1:11">
      <c r="A181" s="40">
        <v>180</v>
      </c>
      <c r="B181" s="40" t="s">
        <v>613</v>
      </c>
      <c r="C181" s="40" t="s">
        <v>614</v>
      </c>
      <c r="D181" s="40" t="s">
        <v>614</v>
      </c>
      <c r="E181" s="40" t="s">
        <v>712</v>
      </c>
      <c r="F181" s="40" t="s">
        <v>776</v>
      </c>
      <c r="G181" s="40" t="s">
        <v>777</v>
      </c>
      <c r="H181" s="40">
        <v>47.63</v>
      </c>
      <c r="I181" s="40" t="s">
        <v>780</v>
      </c>
      <c r="J181" s="40" t="s">
        <v>625</v>
      </c>
      <c r="K181" s="22" t="s">
        <v>899</v>
      </c>
    </row>
    <row r="182" spans="1:11">
      <c r="A182" s="40">
        <v>181</v>
      </c>
      <c r="B182" s="40" t="s">
        <v>613</v>
      </c>
      <c r="C182" s="40" t="s">
        <v>614</v>
      </c>
      <c r="D182" s="40" t="s">
        <v>614</v>
      </c>
      <c r="E182" s="40" t="s">
        <v>713</v>
      </c>
      <c r="F182" s="40" t="s">
        <v>617</v>
      </c>
      <c r="G182" s="40" t="s">
        <v>618</v>
      </c>
      <c r="H182" s="40">
        <v>57.33</v>
      </c>
      <c r="I182" s="40" t="s">
        <v>781</v>
      </c>
      <c r="J182" s="40" t="s">
        <v>634</v>
      </c>
      <c r="K182" s="22" t="s">
        <v>899</v>
      </c>
    </row>
    <row r="183" spans="1:11">
      <c r="A183" s="40">
        <v>182</v>
      </c>
      <c r="B183" s="40" t="s">
        <v>613</v>
      </c>
      <c r="C183" s="40" t="s">
        <v>614</v>
      </c>
      <c r="D183" s="40" t="s">
        <v>614</v>
      </c>
      <c r="E183" s="40" t="s">
        <v>715</v>
      </c>
      <c r="F183" s="40" t="s">
        <v>617</v>
      </c>
      <c r="G183" s="40" t="s">
        <v>618</v>
      </c>
      <c r="H183" s="40">
        <v>57.32</v>
      </c>
      <c r="I183" s="40" t="s">
        <v>775</v>
      </c>
      <c r="J183" s="40" t="s">
        <v>634</v>
      </c>
      <c r="K183" s="22" t="s">
        <v>899</v>
      </c>
    </row>
    <row r="184" spans="1:11">
      <c r="A184" s="40">
        <v>183</v>
      </c>
      <c r="B184" s="40" t="s">
        <v>613</v>
      </c>
      <c r="C184" s="40" t="s">
        <v>614</v>
      </c>
      <c r="D184" s="40" t="s">
        <v>614</v>
      </c>
      <c r="E184" s="40" t="s">
        <v>716</v>
      </c>
      <c r="F184" s="40" t="s">
        <v>776</v>
      </c>
      <c r="G184" s="40" t="s">
        <v>777</v>
      </c>
      <c r="H184" s="40">
        <v>47.43</v>
      </c>
      <c r="I184" s="40" t="s">
        <v>778</v>
      </c>
      <c r="J184" s="40" t="s">
        <v>625</v>
      </c>
      <c r="K184" s="22" t="s">
        <v>899</v>
      </c>
    </row>
    <row r="185" spans="1:11">
      <c r="A185" s="40">
        <v>184</v>
      </c>
      <c r="B185" s="40" t="s">
        <v>613</v>
      </c>
      <c r="C185" s="40" t="s">
        <v>614</v>
      </c>
      <c r="D185" s="40" t="s">
        <v>614</v>
      </c>
      <c r="E185" s="40" t="s">
        <v>717</v>
      </c>
      <c r="F185" s="40" t="s">
        <v>617</v>
      </c>
      <c r="G185" s="40" t="s">
        <v>618</v>
      </c>
      <c r="H185" s="40">
        <v>55.53</v>
      </c>
      <c r="I185" s="40" t="s">
        <v>779</v>
      </c>
      <c r="J185" s="40" t="s">
        <v>625</v>
      </c>
      <c r="K185" s="22" t="s">
        <v>899</v>
      </c>
    </row>
    <row r="186" spans="1:11">
      <c r="A186" s="40">
        <v>185</v>
      </c>
      <c r="B186" s="40" t="s">
        <v>613</v>
      </c>
      <c r="C186" s="40" t="s">
        <v>614</v>
      </c>
      <c r="D186" s="40" t="s">
        <v>614</v>
      </c>
      <c r="E186" s="40" t="s">
        <v>718</v>
      </c>
      <c r="F186" s="40" t="s">
        <v>776</v>
      </c>
      <c r="G186" s="40" t="s">
        <v>777</v>
      </c>
      <c r="H186" s="40">
        <v>47.63</v>
      </c>
      <c r="I186" s="40" t="s">
        <v>780</v>
      </c>
      <c r="J186" s="40" t="s">
        <v>625</v>
      </c>
      <c r="K186" s="22" t="s">
        <v>899</v>
      </c>
    </row>
    <row r="187" spans="1:11">
      <c r="A187" s="40">
        <v>186</v>
      </c>
      <c r="B187" s="40" t="s">
        <v>613</v>
      </c>
      <c r="C187" s="40" t="s">
        <v>614</v>
      </c>
      <c r="D187" s="40" t="s">
        <v>614</v>
      </c>
      <c r="E187" s="40" t="s">
        <v>719</v>
      </c>
      <c r="F187" s="40" t="s">
        <v>617</v>
      </c>
      <c r="G187" s="40" t="s">
        <v>618</v>
      </c>
      <c r="H187" s="40">
        <v>57.33</v>
      </c>
      <c r="I187" s="40" t="s">
        <v>781</v>
      </c>
      <c r="J187" s="40" t="s">
        <v>634</v>
      </c>
      <c r="K187" s="22" t="s">
        <v>899</v>
      </c>
    </row>
    <row r="188" spans="1:11">
      <c r="A188" s="40">
        <v>187</v>
      </c>
      <c r="B188" s="40" t="s">
        <v>613</v>
      </c>
      <c r="C188" s="40" t="s">
        <v>614</v>
      </c>
      <c r="D188" s="40" t="s">
        <v>614</v>
      </c>
      <c r="E188" s="40" t="s">
        <v>721</v>
      </c>
      <c r="F188" s="40" t="s">
        <v>617</v>
      </c>
      <c r="G188" s="40" t="s">
        <v>618</v>
      </c>
      <c r="H188" s="40">
        <v>57.32</v>
      </c>
      <c r="I188" s="40" t="s">
        <v>775</v>
      </c>
      <c r="J188" s="40" t="s">
        <v>634</v>
      </c>
      <c r="K188" s="22" t="s">
        <v>899</v>
      </c>
    </row>
    <row r="189" spans="1:11">
      <c r="A189" s="40">
        <v>188</v>
      </c>
      <c r="B189" s="40" t="s">
        <v>613</v>
      </c>
      <c r="C189" s="40" t="s">
        <v>614</v>
      </c>
      <c r="D189" s="40" t="s">
        <v>614</v>
      </c>
      <c r="E189" s="40" t="s">
        <v>722</v>
      </c>
      <c r="F189" s="40" t="s">
        <v>776</v>
      </c>
      <c r="G189" s="40" t="s">
        <v>777</v>
      </c>
      <c r="H189" s="40">
        <v>47.43</v>
      </c>
      <c r="I189" s="40" t="s">
        <v>778</v>
      </c>
      <c r="J189" s="40" t="s">
        <v>625</v>
      </c>
      <c r="K189" s="22" t="s">
        <v>899</v>
      </c>
    </row>
    <row r="190" spans="1:11">
      <c r="A190" s="40">
        <v>189</v>
      </c>
      <c r="B190" s="40" t="s">
        <v>613</v>
      </c>
      <c r="C190" s="40" t="s">
        <v>614</v>
      </c>
      <c r="D190" s="40" t="s">
        <v>614</v>
      </c>
      <c r="E190" s="40" t="s">
        <v>723</v>
      </c>
      <c r="F190" s="40" t="s">
        <v>617</v>
      </c>
      <c r="G190" s="40" t="s">
        <v>618</v>
      </c>
      <c r="H190" s="40">
        <v>55.53</v>
      </c>
      <c r="I190" s="40" t="s">
        <v>779</v>
      </c>
      <c r="J190" s="40" t="s">
        <v>625</v>
      </c>
      <c r="K190" s="22" t="s">
        <v>899</v>
      </c>
    </row>
    <row r="191" spans="1:11">
      <c r="A191" s="40">
        <v>190</v>
      </c>
      <c r="B191" s="40" t="s">
        <v>613</v>
      </c>
      <c r="C191" s="40" t="s">
        <v>614</v>
      </c>
      <c r="D191" s="40" t="s">
        <v>614</v>
      </c>
      <c r="E191" s="40" t="s">
        <v>724</v>
      </c>
      <c r="F191" s="40" t="s">
        <v>776</v>
      </c>
      <c r="G191" s="40" t="s">
        <v>777</v>
      </c>
      <c r="H191" s="40">
        <v>47.63</v>
      </c>
      <c r="I191" s="40" t="s">
        <v>780</v>
      </c>
      <c r="J191" s="40" t="s">
        <v>625</v>
      </c>
      <c r="K191" s="22" t="s">
        <v>899</v>
      </c>
    </row>
    <row r="192" spans="1:11">
      <c r="A192" s="40">
        <v>191</v>
      </c>
      <c r="B192" s="40" t="s">
        <v>613</v>
      </c>
      <c r="C192" s="40" t="s">
        <v>614</v>
      </c>
      <c r="D192" s="40" t="s">
        <v>614</v>
      </c>
      <c r="E192" s="40" t="s">
        <v>725</v>
      </c>
      <c r="F192" s="40" t="s">
        <v>617</v>
      </c>
      <c r="G192" s="40" t="s">
        <v>618</v>
      </c>
      <c r="H192" s="40">
        <v>57.33</v>
      </c>
      <c r="I192" s="40" t="s">
        <v>781</v>
      </c>
      <c r="J192" s="40" t="s">
        <v>634</v>
      </c>
      <c r="K192" s="22" t="s">
        <v>899</v>
      </c>
    </row>
    <row r="193" spans="1:11">
      <c r="A193" s="40">
        <v>192</v>
      </c>
      <c r="B193" s="40" t="s">
        <v>613</v>
      </c>
      <c r="C193" s="40" t="s">
        <v>614</v>
      </c>
      <c r="D193" s="40" t="s">
        <v>614</v>
      </c>
      <c r="E193" s="40" t="s">
        <v>727</v>
      </c>
      <c r="F193" s="40" t="s">
        <v>617</v>
      </c>
      <c r="G193" s="40" t="s">
        <v>618</v>
      </c>
      <c r="H193" s="40">
        <v>57.32</v>
      </c>
      <c r="I193" s="40" t="s">
        <v>775</v>
      </c>
      <c r="J193" s="40" t="s">
        <v>634</v>
      </c>
      <c r="K193" s="22" t="s">
        <v>899</v>
      </c>
    </row>
    <row r="194" spans="1:11">
      <c r="A194" s="40">
        <v>193</v>
      </c>
      <c r="B194" s="40" t="s">
        <v>613</v>
      </c>
      <c r="C194" s="40" t="s">
        <v>614</v>
      </c>
      <c r="D194" s="40" t="s">
        <v>614</v>
      </c>
      <c r="E194" s="40" t="s">
        <v>728</v>
      </c>
      <c r="F194" s="40" t="s">
        <v>776</v>
      </c>
      <c r="G194" s="40" t="s">
        <v>777</v>
      </c>
      <c r="H194" s="40">
        <v>47.43</v>
      </c>
      <c r="I194" s="40" t="s">
        <v>778</v>
      </c>
      <c r="J194" s="40" t="s">
        <v>625</v>
      </c>
      <c r="K194" s="22" t="s">
        <v>899</v>
      </c>
    </row>
    <row r="195" spans="1:11">
      <c r="A195" s="40">
        <v>194</v>
      </c>
      <c r="B195" s="40" t="s">
        <v>613</v>
      </c>
      <c r="C195" s="40" t="s">
        <v>614</v>
      </c>
      <c r="D195" s="40" t="s">
        <v>614</v>
      </c>
      <c r="E195" s="40" t="s">
        <v>729</v>
      </c>
      <c r="F195" s="40" t="s">
        <v>617</v>
      </c>
      <c r="G195" s="40" t="s">
        <v>618</v>
      </c>
      <c r="H195" s="40">
        <v>55.53</v>
      </c>
      <c r="I195" s="40" t="s">
        <v>779</v>
      </c>
      <c r="J195" s="40" t="s">
        <v>625</v>
      </c>
      <c r="K195" s="22" t="s">
        <v>899</v>
      </c>
    </row>
    <row r="196" spans="1:11">
      <c r="A196" s="40">
        <v>195</v>
      </c>
      <c r="B196" s="40" t="s">
        <v>613</v>
      </c>
      <c r="C196" s="40" t="s">
        <v>614</v>
      </c>
      <c r="D196" s="40" t="s">
        <v>614</v>
      </c>
      <c r="E196" s="40" t="s">
        <v>730</v>
      </c>
      <c r="F196" s="40" t="s">
        <v>776</v>
      </c>
      <c r="G196" s="40" t="s">
        <v>777</v>
      </c>
      <c r="H196" s="40">
        <v>47.63</v>
      </c>
      <c r="I196" s="40" t="s">
        <v>780</v>
      </c>
      <c r="J196" s="40" t="s">
        <v>625</v>
      </c>
      <c r="K196" s="22" t="s">
        <v>899</v>
      </c>
    </row>
    <row r="197" spans="1:11">
      <c r="A197" s="40">
        <v>196</v>
      </c>
      <c r="B197" s="40" t="s">
        <v>613</v>
      </c>
      <c r="C197" s="40" t="s">
        <v>614</v>
      </c>
      <c r="D197" s="40" t="s">
        <v>614</v>
      </c>
      <c r="E197" s="40" t="s">
        <v>731</v>
      </c>
      <c r="F197" s="40" t="s">
        <v>617</v>
      </c>
      <c r="G197" s="40" t="s">
        <v>618</v>
      </c>
      <c r="H197" s="40">
        <v>57.33</v>
      </c>
      <c r="I197" s="40" t="s">
        <v>781</v>
      </c>
      <c r="J197" s="40" t="s">
        <v>634</v>
      </c>
      <c r="K197" s="22" t="s">
        <v>899</v>
      </c>
    </row>
    <row r="198" spans="1:11">
      <c r="A198" s="40">
        <v>197</v>
      </c>
      <c r="B198" s="40" t="s">
        <v>613</v>
      </c>
      <c r="C198" s="40" t="s">
        <v>614</v>
      </c>
      <c r="D198" s="40" t="s">
        <v>614</v>
      </c>
      <c r="E198" s="40" t="s">
        <v>733</v>
      </c>
      <c r="F198" s="40" t="s">
        <v>617</v>
      </c>
      <c r="G198" s="40" t="s">
        <v>618</v>
      </c>
      <c r="H198" s="40">
        <v>57.32</v>
      </c>
      <c r="I198" s="40" t="s">
        <v>775</v>
      </c>
      <c r="J198" s="40" t="s">
        <v>634</v>
      </c>
      <c r="K198" s="22" t="s">
        <v>900</v>
      </c>
    </row>
    <row r="199" spans="1:11">
      <c r="A199" s="40">
        <v>198</v>
      </c>
      <c r="B199" s="40" t="s">
        <v>613</v>
      </c>
      <c r="C199" s="40" t="s">
        <v>614</v>
      </c>
      <c r="D199" s="40" t="s">
        <v>614</v>
      </c>
      <c r="E199" s="40" t="s">
        <v>734</v>
      </c>
      <c r="F199" s="40" t="s">
        <v>776</v>
      </c>
      <c r="G199" s="40" t="s">
        <v>777</v>
      </c>
      <c r="H199" s="40">
        <v>47.43</v>
      </c>
      <c r="I199" s="40" t="s">
        <v>778</v>
      </c>
      <c r="J199" s="40" t="s">
        <v>625</v>
      </c>
      <c r="K199" s="22" t="s">
        <v>900</v>
      </c>
    </row>
    <row r="200" spans="1:11">
      <c r="A200" s="40">
        <v>199</v>
      </c>
      <c r="B200" s="40" t="s">
        <v>613</v>
      </c>
      <c r="C200" s="40" t="s">
        <v>614</v>
      </c>
      <c r="D200" s="40" t="s">
        <v>614</v>
      </c>
      <c r="E200" s="40" t="s">
        <v>735</v>
      </c>
      <c r="F200" s="40" t="s">
        <v>617</v>
      </c>
      <c r="G200" s="40" t="s">
        <v>618</v>
      </c>
      <c r="H200" s="40">
        <v>55.53</v>
      </c>
      <c r="I200" s="40" t="s">
        <v>779</v>
      </c>
      <c r="J200" s="40" t="s">
        <v>625</v>
      </c>
      <c r="K200" s="22" t="s">
        <v>900</v>
      </c>
    </row>
    <row r="201" spans="1:11">
      <c r="A201" s="40">
        <v>200</v>
      </c>
      <c r="B201" s="40" t="s">
        <v>613</v>
      </c>
      <c r="C201" s="40" t="s">
        <v>614</v>
      </c>
      <c r="D201" s="40" t="s">
        <v>614</v>
      </c>
      <c r="E201" s="40" t="s">
        <v>736</v>
      </c>
      <c r="F201" s="40" t="s">
        <v>776</v>
      </c>
      <c r="G201" s="40" t="s">
        <v>777</v>
      </c>
      <c r="H201" s="40">
        <v>47.63</v>
      </c>
      <c r="I201" s="40" t="s">
        <v>780</v>
      </c>
      <c r="J201" s="40" t="s">
        <v>625</v>
      </c>
      <c r="K201" s="22" t="s">
        <v>900</v>
      </c>
    </row>
    <row r="202" spans="1:11">
      <c r="A202" s="40">
        <v>201</v>
      </c>
      <c r="B202" s="40" t="s">
        <v>613</v>
      </c>
      <c r="C202" s="40" t="s">
        <v>614</v>
      </c>
      <c r="D202" s="40" t="s">
        <v>614</v>
      </c>
      <c r="E202" s="40" t="s">
        <v>737</v>
      </c>
      <c r="F202" s="40" t="s">
        <v>617</v>
      </c>
      <c r="G202" s="40" t="s">
        <v>618</v>
      </c>
      <c r="H202" s="40">
        <v>57.33</v>
      </c>
      <c r="I202" s="40" t="s">
        <v>781</v>
      </c>
      <c r="J202" s="40" t="s">
        <v>634</v>
      </c>
      <c r="K202" s="22" t="s">
        <v>900</v>
      </c>
    </row>
    <row r="203" spans="1:11">
      <c r="A203" s="40">
        <v>202</v>
      </c>
      <c r="B203" s="40" t="s">
        <v>613</v>
      </c>
      <c r="C203" s="40" t="s">
        <v>614</v>
      </c>
      <c r="D203" s="40" t="s">
        <v>614</v>
      </c>
      <c r="E203" s="40" t="s">
        <v>739</v>
      </c>
      <c r="F203" s="40" t="s">
        <v>617</v>
      </c>
      <c r="G203" s="40" t="s">
        <v>618</v>
      </c>
      <c r="H203" s="40">
        <v>57.32</v>
      </c>
      <c r="I203" s="40" t="s">
        <v>775</v>
      </c>
      <c r="J203" s="40" t="s">
        <v>634</v>
      </c>
      <c r="K203" s="22" t="s">
        <v>900</v>
      </c>
    </row>
    <row r="204" spans="1:11">
      <c r="A204" s="40">
        <v>203</v>
      </c>
      <c r="B204" s="40" t="s">
        <v>613</v>
      </c>
      <c r="C204" s="40" t="s">
        <v>614</v>
      </c>
      <c r="D204" s="40" t="s">
        <v>614</v>
      </c>
      <c r="E204" s="40" t="s">
        <v>740</v>
      </c>
      <c r="F204" s="40" t="s">
        <v>776</v>
      </c>
      <c r="G204" s="40" t="s">
        <v>777</v>
      </c>
      <c r="H204" s="40">
        <v>47.43</v>
      </c>
      <c r="I204" s="40" t="s">
        <v>778</v>
      </c>
      <c r="J204" s="40" t="s">
        <v>625</v>
      </c>
      <c r="K204" s="22" t="s">
        <v>900</v>
      </c>
    </row>
    <row r="205" spans="1:11">
      <c r="A205" s="40">
        <v>204</v>
      </c>
      <c r="B205" s="40" t="s">
        <v>613</v>
      </c>
      <c r="C205" s="40" t="s">
        <v>614</v>
      </c>
      <c r="D205" s="40" t="s">
        <v>614</v>
      </c>
      <c r="E205" s="40" t="s">
        <v>741</v>
      </c>
      <c r="F205" s="40" t="s">
        <v>617</v>
      </c>
      <c r="G205" s="40" t="s">
        <v>618</v>
      </c>
      <c r="H205" s="40">
        <v>55.53</v>
      </c>
      <c r="I205" s="40" t="s">
        <v>779</v>
      </c>
      <c r="J205" s="40" t="s">
        <v>625</v>
      </c>
      <c r="K205" s="22" t="s">
        <v>900</v>
      </c>
    </row>
    <row r="206" spans="1:11">
      <c r="A206" s="40">
        <v>205</v>
      </c>
      <c r="B206" s="40" t="s">
        <v>613</v>
      </c>
      <c r="C206" s="40" t="s">
        <v>614</v>
      </c>
      <c r="D206" s="40" t="s">
        <v>614</v>
      </c>
      <c r="E206" s="40" t="s">
        <v>742</v>
      </c>
      <c r="F206" s="40" t="s">
        <v>776</v>
      </c>
      <c r="G206" s="40" t="s">
        <v>777</v>
      </c>
      <c r="H206" s="40">
        <v>47.63</v>
      </c>
      <c r="I206" s="40" t="s">
        <v>780</v>
      </c>
      <c r="J206" s="40" t="s">
        <v>625</v>
      </c>
      <c r="K206" s="22" t="s">
        <v>900</v>
      </c>
    </row>
    <row r="207" spans="1:11">
      <c r="A207" s="40">
        <v>206</v>
      </c>
      <c r="B207" s="40" t="s">
        <v>613</v>
      </c>
      <c r="C207" s="40" t="s">
        <v>614</v>
      </c>
      <c r="D207" s="40" t="s">
        <v>614</v>
      </c>
      <c r="E207" s="40" t="s">
        <v>743</v>
      </c>
      <c r="F207" s="40" t="s">
        <v>617</v>
      </c>
      <c r="G207" s="40" t="s">
        <v>618</v>
      </c>
      <c r="H207" s="40">
        <v>57.33</v>
      </c>
      <c r="I207" s="40" t="s">
        <v>781</v>
      </c>
      <c r="J207" s="40" t="s">
        <v>634</v>
      </c>
      <c r="K207" s="22" t="s">
        <v>900</v>
      </c>
    </row>
    <row r="208" spans="1:11">
      <c r="A208" s="40">
        <v>207</v>
      </c>
      <c r="B208" s="40" t="s">
        <v>613</v>
      </c>
      <c r="C208" s="40" t="s">
        <v>614</v>
      </c>
      <c r="D208" s="40" t="s">
        <v>614</v>
      </c>
      <c r="E208" s="40" t="s">
        <v>745</v>
      </c>
      <c r="F208" s="40" t="s">
        <v>617</v>
      </c>
      <c r="G208" s="40" t="s">
        <v>618</v>
      </c>
      <c r="H208" s="40">
        <v>57.32</v>
      </c>
      <c r="I208" s="40" t="s">
        <v>775</v>
      </c>
      <c r="J208" s="40" t="s">
        <v>634</v>
      </c>
      <c r="K208" s="22" t="s">
        <v>900</v>
      </c>
    </row>
    <row r="209" spans="1:11">
      <c r="A209" s="40">
        <v>208</v>
      </c>
      <c r="B209" s="40" t="s">
        <v>613</v>
      </c>
      <c r="C209" s="40" t="s">
        <v>614</v>
      </c>
      <c r="D209" s="40" t="s">
        <v>614</v>
      </c>
      <c r="E209" s="40" t="s">
        <v>746</v>
      </c>
      <c r="F209" s="40" t="s">
        <v>776</v>
      </c>
      <c r="G209" s="40" t="s">
        <v>777</v>
      </c>
      <c r="H209" s="40">
        <v>47.43</v>
      </c>
      <c r="I209" s="40" t="s">
        <v>778</v>
      </c>
      <c r="J209" s="40" t="s">
        <v>625</v>
      </c>
      <c r="K209" s="22" t="s">
        <v>900</v>
      </c>
    </row>
    <row r="210" spans="1:11">
      <c r="A210" s="40">
        <v>209</v>
      </c>
      <c r="B210" s="40" t="s">
        <v>613</v>
      </c>
      <c r="C210" s="40" t="s">
        <v>614</v>
      </c>
      <c r="D210" s="40" t="s">
        <v>614</v>
      </c>
      <c r="E210" s="40" t="s">
        <v>747</v>
      </c>
      <c r="F210" s="40" t="s">
        <v>617</v>
      </c>
      <c r="G210" s="40" t="s">
        <v>618</v>
      </c>
      <c r="H210" s="40">
        <v>55.53</v>
      </c>
      <c r="I210" s="40" t="s">
        <v>779</v>
      </c>
      <c r="J210" s="40" t="s">
        <v>625</v>
      </c>
      <c r="K210" s="22" t="s">
        <v>900</v>
      </c>
    </row>
    <row r="211" spans="1:11">
      <c r="A211" s="40">
        <v>210</v>
      </c>
      <c r="B211" s="40" t="s">
        <v>613</v>
      </c>
      <c r="C211" s="40" t="s">
        <v>614</v>
      </c>
      <c r="D211" s="40" t="s">
        <v>614</v>
      </c>
      <c r="E211" s="40" t="s">
        <v>748</v>
      </c>
      <c r="F211" s="40" t="s">
        <v>776</v>
      </c>
      <c r="G211" s="40" t="s">
        <v>777</v>
      </c>
      <c r="H211" s="40">
        <v>47.63</v>
      </c>
      <c r="I211" s="40" t="s">
        <v>780</v>
      </c>
      <c r="J211" s="40" t="s">
        <v>625</v>
      </c>
      <c r="K211" s="22" t="s">
        <v>900</v>
      </c>
    </row>
    <row r="212" spans="1:11">
      <c r="A212" s="40">
        <v>211</v>
      </c>
      <c r="B212" s="40" t="s">
        <v>613</v>
      </c>
      <c r="C212" s="40" t="s">
        <v>614</v>
      </c>
      <c r="D212" s="40" t="s">
        <v>614</v>
      </c>
      <c r="E212" s="40" t="s">
        <v>749</v>
      </c>
      <c r="F212" s="40" t="s">
        <v>617</v>
      </c>
      <c r="G212" s="40" t="s">
        <v>618</v>
      </c>
      <c r="H212" s="40">
        <v>57.33</v>
      </c>
      <c r="I212" s="40" t="s">
        <v>781</v>
      </c>
      <c r="J212" s="40" t="s">
        <v>634</v>
      </c>
      <c r="K212" s="22" t="s">
        <v>900</v>
      </c>
    </row>
    <row r="213" spans="1:11">
      <c r="A213" s="40">
        <v>212</v>
      </c>
      <c r="B213" s="40" t="s">
        <v>613</v>
      </c>
      <c r="C213" s="40" t="s">
        <v>614</v>
      </c>
      <c r="D213" s="40" t="s">
        <v>614</v>
      </c>
      <c r="E213" s="40" t="s">
        <v>751</v>
      </c>
      <c r="F213" s="40" t="s">
        <v>617</v>
      </c>
      <c r="G213" s="40" t="s">
        <v>618</v>
      </c>
      <c r="H213" s="40">
        <v>57.32</v>
      </c>
      <c r="I213" s="40" t="s">
        <v>775</v>
      </c>
      <c r="J213" s="40" t="s">
        <v>634</v>
      </c>
      <c r="K213" s="22" t="s">
        <v>900</v>
      </c>
    </row>
    <row r="214" spans="1:11">
      <c r="A214" s="40">
        <v>213</v>
      </c>
      <c r="B214" s="40" t="s">
        <v>613</v>
      </c>
      <c r="C214" s="40" t="s">
        <v>614</v>
      </c>
      <c r="D214" s="40" t="s">
        <v>614</v>
      </c>
      <c r="E214" s="40" t="s">
        <v>752</v>
      </c>
      <c r="F214" s="40" t="s">
        <v>776</v>
      </c>
      <c r="G214" s="40" t="s">
        <v>777</v>
      </c>
      <c r="H214" s="40">
        <v>47.43</v>
      </c>
      <c r="I214" s="40" t="s">
        <v>778</v>
      </c>
      <c r="J214" s="40" t="s">
        <v>625</v>
      </c>
      <c r="K214" s="22" t="s">
        <v>900</v>
      </c>
    </row>
    <row r="215" spans="1:11">
      <c r="A215" s="40">
        <v>214</v>
      </c>
      <c r="B215" s="40" t="s">
        <v>613</v>
      </c>
      <c r="C215" s="40" t="s">
        <v>614</v>
      </c>
      <c r="D215" s="40" t="s">
        <v>614</v>
      </c>
      <c r="E215" s="40" t="s">
        <v>753</v>
      </c>
      <c r="F215" s="40" t="s">
        <v>617</v>
      </c>
      <c r="G215" s="40" t="s">
        <v>618</v>
      </c>
      <c r="H215" s="40">
        <v>55.53</v>
      </c>
      <c r="I215" s="40" t="s">
        <v>779</v>
      </c>
      <c r="J215" s="40" t="s">
        <v>625</v>
      </c>
      <c r="K215" s="22" t="s">
        <v>900</v>
      </c>
    </row>
    <row r="216" spans="1:11">
      <c r="A216" s="40">
        <v>215</v>
      </c>
      <c r="B216" s="40" t="s">
        <v>613</v>
      </c>
      <c r="C216" s="40" t="s">
        <v>614</v>
      </c>
      <c r="D216" s="40" t="s">
        <v>614</v>
      </c>
      <c r="E216" s="40" t="s">
        <v>754</v>
      </c>
      <c r="F216" s="40" t="s">
        <v>776</v>
      </c>
      <c r="G216" s="40" t="s">
        <v>777</v>
      </c>
      <c r="H216" s="40">
        <v>47.63</v>
      </c>
      <c r="I216" s="40" t="s">
        <v>780</v>
      </c>
      <c r="J216" s="40" t="s">
        <v>625</v>
      </c>
      <c r="K216" s="22" t="s">
        <v>900</v>
      </c>
    </row>
    <row r="217" spans="1:11">
      <c r="A217" s="40">
        <v>216</v>
      </c>
      <c r="B217" s="40" t="s">
        <v>613</v>
      </c>
      <c r="C217" s="40" t="s">
        <v>614</v>
      </c>
      <c r="D217" s="40" t="s">
        <v>614</v>
      </c>
      <c r="E217" s="40" t="s">
        <v>755</v>
      </c>
      <c r="F217" s="40" t="s">
        <v>617</v>
      </c>
      <c r="G217" s="40" t="s">
        <v>618</v>
      </c>
      <c r="H217" s="40">
        <v>57.33</v>
      </c>
      <c r="I217" s="40" t="s">
        <v>781</v>
      </c>
      <c r="J217" s="40" t="s">
        <v>634</v>
      </c>
      <c r="K217" s="22" t="s">
        <v>900</v>
      </c>
    </row>
    <row r="218" spans="1:11">
      <c r="A218" s="40">
        <v>217</v>
      </c>
      <c r="B218" s="40" t="s">
        <v>613</v>
      </c>
      <c r="C218" s="40" t="s">
        <v>614</v>
      </c>
      <c r="D218" s="40" t="s">
        <v>614</v>
      </c>
      <c r="E218" s="40" t="s">
        <v>757</v>
      </c>
      <c r="F218" s="40" t="s">
        <v>617</v>
      </c>
      <c r="G218" s="40" t="s">
        <v>618</v>
      </c>
      <c r="H218" s="40">
        <v>57.32</v>
      </c>
      <c r="I218" s="40" t="s">
        <v>775</v>
      </c>
      <c r="J218" s="40" t="s">
        <v>634</v>
      </c>
      <c r="K218" s="22" t="s">
        <v>900</v>
      </c>
    </row>
    <row r="219" spans="1:11">
      <c r="A219" s="40">
        <v>218</v>
      </c>
      <c r="B219" s="40" t="s">
        <v>613</v>
      </c>
      <c r="C219" s="40" t="s">
        <v>614</v>
      </c>
      <c r="D219" s="40" t="s">
        <v>614</v>
      </c>
      <c r="E219" s="40" t="s">
        <v>758</v>
      </c>
      <c r="F219" s="40" t="s">
        <v>776</v>
      </c>
      <c r="G219" s="40" t="s">
        <v>777</v>
      </c>
      <c r="H219" s="40">
        <v>47.43</v>
      </c>
      <c r="I219" s="40" t="s">
        <v>778</v>
      </c>
      <c r="J219" s="40" t="s">
        <v>625</v>
      </c>
      <c r="K219" s="22" t="s">
        <v>900</v>
      </c>
    </row>
    <row r="220" spans="1:11">
      <c r="A220" s="40">
        <v>219</v>
      </c>
      <c r="B220" s="40" t="s">
        <v>613</v>
      </c>
      <c r="C220" s="40" t="s">
        <v>614</v>
      </c>
      <c r="D220" s="40" t="s">
        <v>614</v>
      </c>
      <c r="E220" s="40" t="s">
        <v>759</v>
      </c>
      <c r="F220" s="40" t="s">
        <v>617</v>
      </c>
      <c r="G220" s="40" t="s">
        <v>618</v>
      </c>
      <c r="H220" s="40">
        <v>55.53</v>
      </c>
      <c r="I220" s="40" t="s">
        <v>779</v>
      </c>
      <c r="J220" s="40" t="s">
        <v>625</v>
      </c>
      <c r="K220" s="22" t="s">
        <v>900</v>
      </c>
    </row>
    <row r="221" spans="1:11">
      <c r="A221" s="40">
        <v>220</v>
      </c>
      <c r="B221" s="40" t="s">
        <v>613</v>
      </c>
      <c r="C221" s="40" t="s">
        <v>614</v>
      </c>
      <c r="D221" s="40" t="s">
        <v>614</v>
      </c>
      <c r="E221" s="40" t="s">
        <v>760</v>
      </c>
      <c r="F221" s="40" t="s">
        <v>776</v>
      </c>
      <c r="G221" s="40" t="s">
        <v>777</v>
      </c>
      <c r="H221" s="40">
        <v>47.63</v>
      </c>
      <c r="I221" s="40" t="s">
        <v>780</v>
      </c>
      <c r="J221" s="40" t="s">
        <v>625</v>
      </c>
      <c r="K221" s="22" t="s">
        <v>900</v>
      </c>
    </row>
    <row r="222" spans="1:11">
      <c r="A222" s="40">
        <v>221</v>
      </c>
      <c r="B222" s="40" t="s">
        <v>613</v>
      </c>
      <c r="C222" s="40" t="s">
        <v>614</v>
      </c>
      <c r="D222" s="40" t="s">
        <v>614</v>
      </c>
      <c r="E222" s="40" t="s">
        <v>761</v>
      </c>
      <c r="F222" s="40" t="s">
        <v>617</v>
      </c>
      <c r="G222" s="40" t="s">
        <v>618</v>
      </c>
      <c r="H222" s="40">
        <v>57.33</v>
      </c>
      <c r="I222" s="40" t="s">
        <v>781</v>
      </c>
      <c r="J222" s="40" t="s">
        <v>634</v>
      </c>
      <c r="K222" s="22" t="s">
        <v>900</v>
      </c>
    </row>
    <row r="223" spans="1:11">
      <c r="A223" s="40">
        <v>222</v>
      </c>
      <c r="B223" s="40" t="s">
        <v>613</v>
      </c>
      <c r="C223" s="40" t="s">
        <v>614</v>
      </c>
      <c r="D223" s="40" t="s">
        <v>614</v>
      </c>
      <c r="E223" s="40" t="s">
        <v>763</v>
      </c>
      <c r="F223" s="40" t="s">
        <v>617</v>
      </c>
      <c r="G223" s="40" t="s">
        <v>618</v>
      </c>
      <c r="H223" s="40">
        <v>57.32</v>
      </c>
      <c r="I223" s="40" t="s">
        <v>775</v>
      </c>
      <c r="J223" s="40" t="s">
        <v>634</v>
      </c>
      <c r="K223" s="22" t="s">
        <v>900</v>
      </c>
    </row>
    <row r="224" spans="1:11">
      <c r="A224" s="40">
        <v>223</v>
      </c>
      <c r="B224" s="40" t="s">
        <v>613</v>
      </c>
      <c r="C224" s="40" t="s">
        <v>614</v>
      </c>
      <c r="D224" s="40" t="s">
        <v>614</v>
      </c>
      <c r="E224" s="40" t="s">
        <v>764</v>
      </c>
      <c r="F224" s="40" t="s">
        <v>776</v>
      </c>
      <c r="G224" s="40" t="s">
        <v>777</v>
      </c>
      <c r="H224" s="40">
        <v>47.43</v>
      </c>
      <c r="I224" s="40" t="s">
        <v>778</v>
      </c>
      <c r="J224" s="40" t="s">
        <v>625</v>
      </c>
      <c r="K224" s="22" t="s">
        <v>900</v>
      </c>
    </row>
    <row r="225" spans="1:11">
      <c r="A225" s="40">
        <v>224</v>
      </c>
      <c r="B225" s="40" t="s">
        <v>613</v>
      </c>
      <c r="C225" s="40" t="s">
        <v>614</v>
      </c>
      <c r="D225" s="40" t="s">
        <v>614</v>
      </c>
      <c r="E225" s="40" t="s">
        <v>765</v>
      </c>
      <c r="F225" s="40" t="s">
        <v>617</v>
      </c>
      <c r="G225" s="40" t="s">
        <v>618</v>
      </c>
      <c r="H225" s="40">
        <v>55.53</v>
      </c>
      <c r="I225" s="40" t="s">
        <v>779</v>
      </c>
      <c r="J225" s="40" t="s">
        <v>625</v>
      </c>
      <c r="K225" s="22" t="s">
        <v>900</v>
      </c>
    </row>
    <row r="226" spans="1:11">
      <c r="A226" s="40">
        <v>225</v>
      </c>
      <c r="B226" s="40" t="s">
        <v>613</v>
      </c>
      <c r="C226" s="40" t="s">
        <v>614</v>
      </c>
      <c r="D226" s="40" t="s">
        <v>614</v>
      </c>
      <c r="E226" s="40" t="s">
        <v>766</v>
      </c>
      <c r="F226" s="40" t="s">
        <v>776</v>
      </c>
      <c r="G226" s="40" t="s">
        <v>777</v>
      </c>
      <c r="H226" s="40">
        <v>47.63</v>
      </c>
      <c r="I226" s="40" t="s">
        <v>780</v>
      </c>
      <c r="J226" s="40" t="s">
        <v>625</v>
      </c>
      <c r="K226" s="22" t="s">
        <v>900</v>
      </c>
    </row>
    <row r="227" spans="1:11">
      <c r="A227" s="40">
        <v>226</v>
      </c>
      <c r="B227" s="40" t="s">
        <v>613</v>
      </c>
      <c r="C227" s="40" t="s">
        <v>614</v>
      </c>
      <c r="D227" s="40" t="s">
        <v>614</v>
      </c>
      <c r="E227" s="40" t="s">
        <v>767</v>
      </c>
      <c r="F227" s="40" t="s">
        <v>617</v>
      </c>
      <c r="G227" s="40" t="s">
        <v>618</v>
      </c>
      <c r="H227" s="40">
        <v>57.33</v>
      </c>
      <c r="I227" s="40" t="s">
        <v>781</v>
      </c>
      <c r="J227" s="40" t="s">
        <v>634</v>
      </c>
      <c r="K227" s="22" t="s">
        <v>900</v>
      </c>
    </row>
    <row r="228" spans="1:11">
      <c r="A228" s="40">
        <v>227</v>
      </c>
      <c r="B228" s="40" t="s">
        <v>613</v>
      </c>
      <c r="C228" s="40" t="s">
        <v>614</v>
      </c>
      <c r="D228" s="40" t="s">
        <v>614</v>
      </c>
      <c r="E228" s="40" t="s">
        <v>769</v>
      </c>
      <c r="F228" s="40" t="s">
        <v>617</v>
      </c>
      <c r="G228" s="40" t="s">
        <v>618</v>
      </c>
      <c r="H228" s="40">
        <v>57.32</v>
      </c>
      <c r="I228" s="40" t="s">
        <v>775</v>
      </c>
      <c r="J228" s="40" t="s">
        <v>634</v>
      </c>
      <c r="K228" s="22" t="s">
        <v>900</v>
      </c>
    </row>
    <row r="229" spans="1:11">
      <c r="A229" s="40">
        <v>228</v>
      </c>
      <c r="B229" s="40" t="s">
        <v>613</v>
      </c>
      <c r="C229" s="40" t="s">
        <v>614</v>
      </c>
      <c r="D229" s="40" t="s">
        <v>614</v>
      </c>
      <c r="E229" s="40" t="s">
        <v>770</v>
      </c>
      <c r="F229" s="40" t="s">
        <v>776</v>
      </c>
      <c r="G229" s="40" t="s">
        <v>777</v>
      </c>
      <c r="H229" s="40">
        <v>47.43</v>
      </c>
      <c r="I229" s="40" t="s">
        <v>778</v>
      </c>
      <c r="J229" s="40" t="s">
        <v>625</v>
      </c>
      <c r="K229" s="22" t="s">
        <v>900</v>
      </c>
    </row>
    <row r="230" spans="1:11">
      <c r="A230" s="40">
        <v>229</v>
      </c>
      <c r="B230" s="40" t="s">
        <v>613</v>
      </c>
      <c r="C230" s="40" t="s">
        <v>614</v>
      </c>
      <c r="D230" s="40" t="s">
        <v>614</v>
      </c>
      <c r="E230" s="40" t="s">
        <v>771</v>
      </c>
      <c r="F230" s="40" t="s">
        <v>617</v>
      </c>
      <c r="G230" s="40" t="s">
        <v>618</v>
      </c>
      <c r="H230" s="40">
        <v>55.53</v>
      </c>
      <c r="I230" s="40" t="s">
        <v>779</v>
      </c>
      <c r="J230" s="40" t="s">
        <v>625</v>
      </c>
      <c r="K230" s="22" t="s">
        <v>900</v>
      </c>
    </row>
    <row r="231" spans="1:11">
      <c r="A231" s="40">
        <v>230</v>
      </c>
      <c r="B231" s="40" t="s">
        <v>613</v>
      </c>
      <c r="C231" s="40" t="s">
        <v>614</v>
      </c>
      <c r="D231" s="40" t="s">
        <v>614</v>
      </c>
      <c r="E231" s="40" t="s">
        <v>772</v>
      </c>
      <c r="F231" s="40" t="s">
        <v>776</v>
      </c>
      <c r="G231" s="40" t="s">
        <v>777</v>
      </c>
      <c r="H231" s="40">
        <v>47.63</v>
      </c>
      <c r="I231" s="40" t="s">
        <v>780</v>
      </c>
      <c r="J231" s="40" t="s">
        <v>625</v>
      </c>
      <c r="K231" s="22" t="s">
        <v>900</v>
      </c>
    </row>
    <row r="232" spans="1:11">
      <c r="A232" s="40">
        <v>231</v>
      </c>
      <c r="B232" s="40" t="s">
        <v>613</v>
      </c>
      <c r="C232" s="40" t="s">
        <v>614</v>
      </c>
      <c r="D232" s="40" t="s">
        <v>614</v>
      </c>
      <c r="E232" s="40" t="s">
        <v>773</v>
      </c>
      <c r="F232" s="40" t="s">
        <v>617</v>
      </c>
      <c r="G232" s="40" t="s">
        <v>618</v>
      </c>
      <c r="H232" s="40">
        <v>57.33</v>
      </c>
      <c r="I232" s="40" t="s">
        <v>781</v>
      </c>
      <c r="J232" s="40" t="s">
        <v>634</v>
      </c>
      <c r="K232" s="22" t="s">
        <v>900</v>
      </c>
    </row>
    <row r="233" spans="1:11">
      <c r="A233" s="40">
        <v>232</v>
      </c>
      <c r="B233" s="40" t="s">
        <v>613</v>
      </c>
      <c r="C233" s="40" t="s">
        <v>614</v>
      </c>
      <c r="D233" s="40" t="s">
        <v>782</v>
      </c>
      <c r="E233" s="40" t="s">
        <v>616</v>
      </c>
      <c r="F233" s="40" t="s">
        <v>617</v>
      </c>
      <c r="G233" s="40" t="s">
        <v>618</v>
      </c>
      <c r="H233" s="40">
        <v>58.88</v>
      </c>
      <c r="I233" s="40" t="s">
        <v>783</v>
      </c>
      <c r="J233" s="40" t="s">
        <v>634</v>
      </c>
      <c r="K233" s="22" t="s">
        <v>898</v>
      </c>
    </row>
    <row r="234" spans="1:11">
      <c r="A234" s="40">
        <v>233</v>
      </c>
      <c r="B234" s="40" t="s">
        <v>613</v>
      </c>
      <c r="C234" s="40" t="s">
        <v>614</v>
      </c>
      <c r="D234" s="40" t="s">
        <v>782</v>
      </c>
      <c r="E234" s="40" t="s">
        <v>621</v>
      </c>
      <c r="F234" s="40" t="s">
        <v>617</v>
      </c>
      <c r="G234" s="40" t="s">
        <v>618</v>
      </c>
      <c r="H234" s="40">
        <v>57.38</v>
      </c>
      <c r="I234" s="40" t="s">
        <v>784</v>
      </c>
      <c r="J234" s="40" t="s">
        <v>625</v>
      </c>
      <c r="K234" s="22" t="s">
        <v>898</v>
      </c>
    </row>
    <row r="235" spans="1:11">
      <c r="A235" s="40">
        <v>234</v>
      </c>
      <c r="B235" s="40" t="s">
        <v>613</v>
      </c>
      <c r="C235" s="40" t="s">
        <v>614</v>
      </c>
      <c r="D235" s="40" t="s">
        <v>782</v>
      </c>
      <c r="E235" s="40" t="s">
        <v>623</v>
      </c>
      <c r="F235" s="40" t="s">
        <v>617</v>
      </c>
      <c r="G235" s="40" t="s">
        <v>618</v>
      </c>
      <c r="H235" s="40">
        <v>57.56</v>
      </c>
      <c r="I235" s="40" t="s">
        <v>785</v>
      </c>
      <c r="J235" s="40" t="s">
        <v>625</v>
      </c>
      <c r="K235" s="22" t="s">
        <v>898</v>
      </c>
    </row>
    <row r="236" spans="1:11">
      <c r="A236" s="40">
        <v>235</v>
      </c>
      <c r="B236" s="40" t="s">
        <v>613</v>
      </c>
      <c r="C236" s="40" t="s">
        <v>614</v>
      </c>
      <c r="D236" s="40" t="s">
        <v>782</v>
      </c>
      <c r="E236" s="40" t="s">
        <v>626</v>
      </c>
      <c r="F236" s="40" t="s">
        <v>617</v>
      </c>
      <c r="G236" s="40" t="s">
        <v>618</v>
      </c>
      <c r="H236" s="40">
        <v>57.89</v>
      </c>
      <c r="I236" s="40" t="s">
        <v>786</v>
      </c>
      <c r="J236" s="40" t="s">
        <v>625</v>
      </c>
      <c r="K236" s="22" t="s">
        <v>898</v>
      </c>
    </row>
    <row r="237" spans="1:11">
      <c r="A237" s="40">
        <v>236</v>
      </c>
      <c r="B237" s="40" t="s">
        <v>613</v>
      </c>
      <c r="C237" s="40" t="s">
        <v>614</v>
      </c>
      <c r="D237" s="40" t="s">
        <v>782</v>
      </c>
      <c r="E237" s="40" t="s">
        <v>629</v>
      </c>
      <c r="F237" s="40" t="s">
        <v>617</v>
      </c>
      <c r="G237" s="40" t="s">
        <v>618</v>
      </c>
      <c r="H237" s="40">
        <v>58.08</v>
      </c>
      <c r="I237" s="40" t="s">
        <v>787</v>
      </c>
      <c r="J237" s="40" t="s">
        <v>788</v>
      </c>
      <c r="K237" s="22" t="s">
        <v>898</v>
      </c>
    </row>
    <row r="238" spans="1:11">
      <c r="A238" s="40">
        <v>237</v>
      </c>
      <c r="B238" s="40" t="s">
        <v>613</v>
      </c>
      <c r="C238" s="40" t="s">
        <v>614</v>
      </c>
      <c r="D238" s="40" t="s">
        <v>782</v>
      </c>
      <c r="E238" s="40" t="s">
        <v>632</v>
      </c>
      <c r="F238" s="40" t="s">
        <v>914</v>
      </c>
      <c r="G238" s="40" t="s">
        <v>777</v>
      </c>
      <c r="H238" s="40">
        <v>46.13</v>
      </c>
      <c r="I238" s="40" t="s">
        <v>789</v>
      </c>
      <c r="J238" s="40" t="s">
        <v>788</v>
      </c>
      <c r="K238" s="22" t="s">
        <v>898</v>
      </c>
    </row>
    <row r="239" spans="1:11">
      <c r="A239" s="40">
        <v>238</v>
      </c>
      <c r="B239" s="40" t="s">
        <v>613</v>
      </c>
      <c r="C239" s="40" t="s">
        <v>614</v>
      </c>
      <c r="D239" s="40" t="s">
        <v>782</v>
      </c>
      <c r="E239" s="40" t="s">
        <v>636</v>
      </c>
      <c r="F239" s="40" t="s">
        <v>617</v>
      </c>
      <c r="G239" s="40" t="s">
        <v>618</v>
      </c>
      <c r="H239" s="40">
        <v>58.92</v>
      </c>
      <c r="I239" s="40" t="s">
        <v>783</v>
      </c>
      <c r="J239" s="40" t="s">
        <v>634</v>
      </c>
      <c r="K239" s="22" t="s">
        <v>898</v>
      </c>
    </row>
    <row r="240" spans="1:11">
      <c r="A240" s="40">
        <v>239</v>
      </c>
      <c r="B240" s="40" t="s">
        <v>613</v>
      </c>
      <c r="C240" s="40" t="s">
        <v>614</v>
      </c>
      <c r="D240" s="40" t="s">
        <v>782</v>
      </c>
      <c r="E240" s="40" t="s">
        <v>641</v>
      </c>
      <c r="F240" s="40" t="s">
        <v>617</v>
      </c>
      <c r="G240" s="40" t="s">
        <v>618</v>
      </c>
      <c r="H240" s="40">
        <v>57.68</v>
      </c>
      <c r="I240" s="40" t="s">
        <v>784</v>
      </c>
      <c r="J240" s="40" t="s">
        <v>625</v>
      </c>
      <c r="K240" s="22" t="s">
        <v>898</v>
      </c>
    </row>
    <row r="241" spans="1:11">
      <c r="A241" s="40">
        <v>240</v>
      </c>
      <c r="B241" s="40" t="s">
        <v>613</v>
      </c>
      <c r="C241" s="40" t="s">
        <v>614</v>
      </c>
      <c r="D241" s="40" t="s">
        <v>782</v>
      </c>
      <c r="E241" s="40" t="s">
        <v>643</v>
      </c>
      <c r="F241" s="40" t="s">
        <v>617</v>
      </c>
      <c r="G241" s="40" t="s">
        <v>618</v>
      </c>
      <c r="H241" s="40">
        <v>57.73</v>
      </c>
      <c r="I241" s="40" t="s">
        <v>785</v>
      </c>
      <c r="J241" s="40" t="s">
        <v>625</v>
      </c>
      <c r="K241" s="22" t="s">
        <v>898</v>
      </c>
    </row>
    <row r="242" spans="1:11">
      <c r="A242" s="40">
        <v>241</v>
      </c>
      <c r="B242" s="40" t="s">
        <v>613</v>
      </c>
      <c r="C242" s="40" t="s">
        <v>614</v>
      </c>
      <c r="D242" s="40" t="s">
        <v>782</v>
      </c>
      <c r="E242" s="40" t="s">
        <v>645</v>
      </c>
      <c r="F242" s="40" t="s">
        <v>617</v>
      </c>
      <c r="G242" s="40" t="s">
        <v>618</v>
      </c>
      <c r="H242" s="40">
        <v>58.01</v>
      </c>
      <c r="I242" s="40" t="s">
        <v>786</v>
      </c>
      <c r="J242" s="40" t="s">
        <v>625</v>
      </c>
      <c r="K242" s="22" t="s">
        <v>898</v>
      </c>
    </row>
    <row r="243" spans="1:11">
      <c r="A243" s="40">
        <v>242</v>
      </c>
      <c r="B243" s="40" t="s">
        <v>613</v>
      </c>
      <c r="C243" s="40" t="s">
        <v>614</v>
      </c>
      <c r="D243" s="40" t="s">
        <v>782</v>
      </c>
      <c r="E243" s="40" t="s">
        <v>647</v>
      </c>
      <c r="F243" s="40" t="s">
        <v>617</v>
      </c>
      <c r="G243" s="40" t="s">
        <v>618</v>
      </c>
      <c r="H243" s="40">
        <v>58.24</v>
      </c>
      <c r="I243" s="40" t="s">
        <v>787</v>
      </c>
      <c r="J243" s="40" t="s">
        <v>788</v>
      </c>
      <c r="K243" s="22" t="s">
        <v>898</v>
      </c>
    </row>
    <row r="244" spans="1:11">
      <c r="A244" s="40">
        <v>243</v>
      </c>
      <c r="B244" s="40" t="s">
        <v>613</v>
      </c>
      <c r="C244" s="40" t="s">
        <v>614</v>
      </c>
      <c r="D244" s="40" t="s">
        <v>782</v>
      </c>
      <c r="E244" s="40" t="s">
        <v>649</v>
      </c>
      <c r="F244" s="40" t="s">
        <v>617</v>
      </c>
      <c r="G244" s="40" t="s">
        <v>618</v>
      </c>
      <c r="H244" s="40">
        <v>56.33</v>
      </c>
      <c r="I244" s="40" t="s">
        <v>790</v>
      </c>
      <c r="J244" s="40" t="s">
        <v>791</v>
      </c>
      <c r="K244" s="22" t="s">
        <v>898</v>
      </c>
    </row>
    <row r="245" spans="1:11">
      <c r="A245" s="40">
        <v>244</v>
      </c>
      <c r="B245" s="40" t="s">
        <v>613</v>
      </c>
      <c r="C245" s="40" t="s">
        <v>614</v>
      </c>
      <c r="D245" s="40" t="s">
        <v>782</v>
      </c>
      <c r="E245" s="40" t="s">
        <v>651</v>
      </c>
      <c r="F245" s="40" t="s">
        <v>617</v>
      </c>
      <c r="G245" s="40" t="s">
        <v>618</v>
      </c>
      <c r="H245" s="40">
        <v>58.92</v>
      </c>
      <c r="I245" s="40" t="s">
        <v>783</v>
      </c>
      <c r="J245" s="40" t="s">
        <v>634</v>
      </c>
      <c r="K245" s="22" t="s">
        <v>898</v>
      </c>
    </row>
    <row r="246" spans="1:11">
      <c r="A246" s="40">
        <v>245</v>
      </c>
      <c r="B246" s="40" t="s">
        <v>613</v>
      </c>
      <c r="C246" s="40" t="s">
        <v>614</v>
      </c>
      <c r="D246" s="40" t="s">
        <v>782</v>
      </c>
      <c r="E246" s="40" t="s">
        <v>653</v>
      </c>
      <c r="F246" s="40" t="s">
        <v>617</v>
      </c>
      <c r="G246" s="40" t="s">
        <v>618</v>
      </c>
      <c r="H246" s="40">
        <v>57.68</v>
      </c>
      <c r="I246" s="40" t="s">
        <v>784</v>
      </c>
      <c r="J246" s="40" t="s">
        <v>625</v>
      </c>
      <c r="K246" s="22" t="s">
        <v>898</v>
      </c>
    </row>
    <row r="247" spans="1:11">
      <c r="A247" s="40">
        <v>246</v>
      </c>
      <c r="B247" s="40" t="s">
        <v>613</v>
      </c>
      <c r="C247" s="40" t="s">
        <v>614</v>
      </c>
      <c r="D247" s="40" t="s">
        <v>782</v>
      </c>
      <c r="E247" s="40" t="s">
        <v>655</v>
      </c>
      <c r="F247" s="40" t="s">
        <v>617</v>
      </c>
      <c r="G247" s="40" t="s">
        <v>618</v>
      </c>
      <c r="H247" s="40">
        <v>57.73</v>
      </c>
      <c r="I247" s="40" t="s">
        <v>785</v>
      </c>
      <c r="J247" s="40" t="s">
        <v>625</v>
      </c>
      <c r="K247" s="22" t="s">
        <v>898</v>
      </c>
    </row>
    <row r="248" spans="1:11">
      <c r="A248" s="40">
        <v>247</v>
      </c>
      <c r="B248" s="40" t="s">
        <v>613</v>
      </c>
      <c r="C248" s="40" t="s">
        <v>614</v>
      </c>
      <c r="D248" s="40" t="s">
        <v>782</v>
      </c>
      <c r="E248" s="40" t="s">
        <v>657</v>
      </c>
      <c r="F248" s="40" t="s">
        <v>617</v>
      </c>
      <c r="G248" s="40" t="s">
        <v>618</v>
      </c>
      <c r="H248" s="40">
        <v>58.01</v>
      </c>
      <c r="I248" s="40" t="s">
        <v>786</v>
      </c>
      <c r="J248" s="40" t="s">
        <v>625</v>
      </c>
      <c r="K248" s="22" t="s">
        <v>898</v>
      </c>
    </row>
    <row r="249" spans="1:11">
      <c r="A249" s="40">
        <v>248</v>
      </c>
      <c r="B249" s="40" t="s">
        <v>613</v>
      </c>
      <c r="C249" s="40" t="s">
        <v>614</v>
      </c>
      <c r="D249" s="40" t="s">
        <v>782</v>
      </c>
      <c r="E249" s="40" t="s">
        <v>659</v>
      </c>
      <c r="F249" s="40" t="s">
        <v>617</v>
      </c>
      <c r="G249" s="40" t="s">
        <v>618</v>
      </c>
      <c r="H249" s="40">
        <v>58.24</v>
      </c>
      <c r="I249" s="40" t="s">
        <v>787</v>
      </c>
      <c r="J249" s="40" t="s">
        <v>788</v>
      </c>
      <c r="K249" s="22" t="s">
        <v>898</v>
      </c>
    </row>
    <row r="250" spans="1:11">
      <c r="A250" s="40">
        <v>249</v>
      </c>
      <c r="B250" s="40" t="s">
        <v>613</v>
      </c>
      <c r="C250" s="40" t="s">
        <v>614</v>
      </c>
      <c r="D250" s="40" t="s">
        <v>782</v>
      </c>
      <c r="E250" s="40" t="s">
        <v>661</v>
      </c>
      <c r="F250" s="40" t="s">
        <v>617</v>
      </c>
      <c r="G250" s="40" t="s">
        <v>618</v>
      </c>
      <c r="H250" s="40">
        <v>56.33</v>
      </c>
      <c r="I250" s="40" t="s">
        <v>790</v>
      </c>
      <c r="J250" s="40" t="s">
        <v>791</v>
      </c>
      <c r="K250" s="22" t="s">
        <v>898</v>
      </c>
    </row>
    <row r="251" spans="1:11">
      <c r="A251" s="40">
        <v>250</v>
      </c>
      <c r="B251" s="40" t="s">
        <v>613</v>
      </c>
      <c r="C251" s="40" t="s">
        <v>614</v>
      </c>
      <c r="D251" s="40" t="s">
        <v>782</v>
      </c>
      <c r="E251" s="40" t="s">
        <v>663</v>
      </c>
      <c r="F251" s="40" t="s">
        <v>617</v>
      </c>
      <c r="G251" s="40" t="s">
        <v>618</v>
      </c>
      <c r="H251" s="40">
        <v>58.92</v>
      </c>
      <c r="I251" s="40" t="s">
        <v>783</v>
      </c>
      <c r="J251" s="40" t="s">
        <v>634</v>
      </c>
      <c r="K251" s="22" t="s">
        <v>898</v>
      </c>
    </row>
    <row r="252" spans="1:11">
      <c r="A252" s="40">
        <v>251</v>
      </c>
      <c r="B252" s="40" t="s">
        <v>613</v>
      </c>
      <c r="C252" s="40" t="s">
        <v>614</v>
      </c>
      <c r="D252" s="40" t="s">
        <v>782</v>
      </c>
      <c r="E252" s="40" t="s">
        <v>665</v>
      </c>
      <c r="F252" s="40" t="s">
        <v>617</v>
      </c>
      <c r="G252" s="40" t="s">
        <v>618</v>
      </c>
      <c r="H252" s="40">
        <v>57.68</v>
      </c>
      <c r="I252" s="40" t="s">
        <v>784</v>
      </c>
      <c r="J252" s="40" t="s">
        <v>625</v>
      </c>
      <c r="K252" s="22" t="s">
        <v>898</v>
      </c>
    </row>
    <row r="253" spans="1:11">
      <c r="A253" s="40">
        <v>252</v>
      </c>
      <c r="B253" s="40" t="s">
        <v>613</v>
      </c>
      <c r="C253" s="40" t="s">
        <v>614</v>
      </c>
      <c r="D253" s="40" t="s">
        <v>782</v>
      </c>
      <c r="E253" s="40" t="s">
        <v>667</v>
      </c>
      <c r="F253" s="40" t="s">
        <v>617</v>
      </c>
      <c r="G253" s="40" t="s">
        <v>618</v>
      </c>
      <c r="H253" s="40">
        <v>57.73</v>
      </c>
      <c r="I253" s="40" t="s">
        <v>785</v>
      </c>
      <c r="J253" s="40" t="s">
        <v>625</v>
      </c>
      <c r="K253" s="22" t="s">
        <v>898</v>
      </c>
    </row>
    <row r="254" spans="1:11">
      <c r="A254" s="40">
        <v>253</v>
      </c>
      <c r="B254" s="40" t="s">
        <v>613</v>
      </c>
      <c r="C254" s="40" t="s">
        <v>614</v>
      </c>
      <c r="D254" s="40" t="s">
        <v>782</v>
      </c>
      <c r="E254" s="40" t="s">
        <v>669</v>
      </c>
      <c r="F254" s="40" t="s">
        <v>617</v>
      </c>
      <c r="G254" s="40" t="s">
        <v>618</v>
      </c>
      <c r="H254" s="40">
        <v>58.01</v>
      </c>
      <c r="I254" s="40" t="s">
        <v>786</v>
      </c>
      <c r="J254" s="40" t="s">
        <v>625</v>
      </c>
      <c r="K254" s="22" t="s">
        <v>898</v>
      </c>
    </row>
    <row r="255" spans="1:11">
      <c r="A255" s="40">
        <v>254</v>
      </c>
      <c r="B255" s="40" t="s">
        <v>613</v>
      </c>
      <c r="C255" s="40" t="s">
        <v>614</v>
      </c>
      <c r="D255" s="40" t="s">
        <v>782</v>
      </c>
      <c r="E255" s="40" t="s">
        <v>671</v>
      </c>
      <c r="F255" s="40" t="s">
        <v>617</v>
      </c>
      <c r="G255" s="40" t="s">
        <v>618</v>
      </c>
      <c r="H255" s="40">
        <v>58.24</v>
      </c>
      <c r="I255" s="40" t="s">
        <v>787</v>
      </c>
      <c r="J255" s="40" t="s">
        <v>788</v>
      </c>
      <c r="K255" s="22" t="s">
        <v>898</v>
      </c>
    </row>
    <row r="256" spans="1:11">
      <c r="A256" s="40">
        <v>255</v>
      </c>
      <c r="B256" s="40" t="s">
        <v>613</v>
      </c>
      <c r="C256" s="40" t="s">
        <v>614</v>
      </c>
      <c r="D256" s="40" t="s">
        <v>782</v>
      </c>
      <c r="E256" s="40" t="s">
        <v>672</v>
      </c>
      <c r="F256" s="40" t="s">
        <v>617</v>
      </c>
      <c r="G256" s="40" t="s">
        <v>618</v>
      </c>
      <c r="H256" s="40">
        <v>56.33</v>
      </c>
      <c r="I256" s="40" t="s">
        <v>790</v>
      </c>
      <c r="J256" s="40" t="s">
        <v>791</v>
      </c>
      <c r="K256" s="22" t="s">
        <v>898</v>
      </c>
    </row>
    <row r="257" spans="1:11">
      <c r="A257" s="40">
        <v>256</v>
      </c>
      <c r="B257" s="40" t="s">
        <v>613</v>
      </c>
      <c r="C257" s="40" t="s">
        <v>614</v>
      </c>
      <c r="D257" s="40" t="s">
        <v>782</v>
      </c>
      <c r="E257" s="40" t="s">
        <v>673</v>
      </c>
      <c r="F257" s="40" t="s">
        <v>617</v>
      </c>
      <c r="G257" s="40" t="s">
        <v>618</v>
      </c>
      <c r="H257" s="40">
        <v>59.04</v>
      </c>
      <c r="I257" s="40" t="s">
        <v>783</v>
      </c>
      <c r="J257" s="40" t="s">
        <v>634</v>
      </c>
      <c r="K257" s="22" t="s">
        <v>898</v>
      </c>
    </row>
    <row r="258" spans="1:11">
      <c r="A258" s="40">
        <v>257</v>
      </c>
      <c r="B258" s="40" t="s">
        <v>613</v>
      </c>
      <c r="C258" s="40" t="s">
        <v>614</v>
      </c>
      <c r="D258" s="40" t="s">
        <v>782</v>
      </c>
      <c r="E258" s="40" t="s">
        <v>674</v>
      </c>
      <c r="F258" s="40" t="s">
        <v>617</v>
      </c>
      <c r="G258" s="40" t="s">
        <v>618</v>
      </c>
      <c r="H258" s="40">
        <v>57.6</v>
      </c>
      <c r="I258" s="40" t="s">
        <v>784</v>
      </c>
      <c r="J258" s="40" t="s">
        <v>625</v>
      </c>
      <c r="K258" s="22" t="s">
        <v>898</v>
      </c>
    </row>
    <row r="259" spans="1:11">
      <c r="A259" s="40">
        <v>258</v>
      </c>
      <c r="B259" s="40" t="s">
        <v>613</v>
      </c>
      <c r="C259" s="40" t="s">
        <v>614</v>
      </c>
      <c r="D259" s="40" t="s">
        <v>782</v>
      </c>
      <c r="E259" s="40" t="s">
        <v>675</v>
      </c>
      <c r="F259" s="40" t="s">
        <v>617</v>
      </c>
      <c r="G259" s="40" t="s">
        <v>618</v>
      </c>
      <c r="H259" s="40">
        <v>57.5</v>
      </c>
      <c r="I259" s="40" t="s">
        <v>785</v>
      </c>
      <c r="J259" s="40" t="s">
        <v>625</v>
      </c>
      <c r="K259" s="22" t="s">
        <v>898</v>
      </c>
    </row>
    <row r="260" spans="1:11">
      <c r="A260" s="40">
        <v>259</v>
      </c>
      <c r="B260" s="40" t="s">
        <v>613</v>
      </c>
      <c r="C260" s="40" t="s">
        <v>614</v>
      </c>
      <c r="D260" s="40" t="s">
        <v>782</v>
      </c>
      <c r="E260" s="40" t="s">
        <v>676</v>
      </c>
      <c r="F260" s="40" t="s">
        <v>617</v>
      </c>
      <c r="G260" s="40" t="s">
        <v>618</v>
      </c>
      <c r="H260" s="40">
        <v>58.1</v>
      </c>
      <c r="I260" s="40" t="s">
        <v>786</v>
      </c>
      <c r="J260" s="40" t="s">
        <v>625</v>
      </c>
      <c r="K260" s="22" t="s">
        <v>898</v>
      </c>
    </row>
    <row r="261" spans="1:11">
      <c r="A261" s="40">
        <v>260</v>
      </c>
      <c r="B261" s="40" t="s">
        <v>613</v>
      </c>
      <c r="C261" s="40" t="s">
        <v>614</v>
      </c>
      <c r="D261" s="40" t="s">
        <v>782</v>
      </c>
      <c r="E261" s="40" t="s">
        <v>677</v>
      </c>
      <c r="F261" s="40" t="s">
        <v>617</v>
      </c>
      <c r="G261" s="40" t="s">
        <v>618</v>
      </c>
      <c r="H261" s="40">
        <v>58.65</v>
      </c>
      <c r="I261" s="40" t="s">
        <v>787</v>
      </c>
      <c r="J261" s="40" t="s">
        <v>788</v>
      </c>
      <c r="K261" s="22" t="s">
        <v>898</v>
      </c>
    </row>
    <row r="262" spans="1:11">
      <c r="A262" s="40">
        <v>261</v>
      </c>
      <c r="B262" s="40" t="s">
        <v>613</v>
      </c>
      <c r="C262" s="40" t="s">
        <v>614</v>
      </c>
      <c r="D262" s="40" t="s">
        <v>782</v>
      </c>
      <c r="E262" s="40" t="s">
        <v>678</v>
      </c>
      <c r="F262" s="40" t="s">
        <v>617</v>
      </c>
      <c r="G262" s="40" t="s">
        <v>618</v>
      </c>
      <c r="H262" s="40">
        <v>56.55</v>
      </c>
      <c r="I262" s="40" t="s">
        <v>790</v>
      </c>
      <c r="J262" s="40" t="s">
        <v>791</v>
      </c>
      <c r="K262" s="22" t="s">
        <v>898</v>
      </c>
    </row>
    <row r="263" spans="1:11">
      <c r="A263" s="40">
        <v>262</v>
      </c>
      <c r="B263" s="40" t="s">
        <v>613</v>
      </c>
      <c r="C263" s="40" t="s">
        <v>614</v>
      </c>
      <c r="D263" s="40" t="s">
        <v>782</v>
      </c>
      <c r="E263" s="40" t="s">
        <v>679</v>
      </c>
      <c r="F263" s="40" t="s">
        <v>617</v>
      </c>
      <c r="G263" s="40" t="s">
        <v>618</v>
      </c>
      <c r="H263" s="40">
        <v>59.04</v>
      </c>
      <c r="I263" s="40" t="s">
        <v>783</v>
      </c>
      <c r="J263" s="40" t="s">
        <v>634</v>
      </c>
      <c r="K263" s="22" t="s">
        <v>898</v>
      </c>
    </row>
    <row r="264" spans="1:11">
      <c r="A264" s="40">
        <v>263</v>
      </c>
      <c r="B264" s="40" t="s">
        <v>613</v>
      </c>
      <c r="C264" s="40" t="s">
        <v>614</v>
      </c>
      <c r="D264" s="40" t="s">
        <v>782</v>
      </c>
      <c r="E264" s="40" t="s">
        <v>680</v>
      </c>
      <c r="F264" s="40" t="s">
        <v>617</v>
      </c>
      <c r="G264" s="40" t="s">
        <v>618</v>
      </c>
      <c r="H264" s="40">
        <v>57.6</v>
      </c>
      <c r="I264" s="40" t="s">
        <v>784</v>
      </c>
      <c r="J264" s="40" t="s">
        <v>625</v>
      </c>
      <c r="K264" s="22" t="s">
        <v>898</v>
      </c>
    </row>
    <row r="265" spans="1:11">
      <c r="A265" s="40">
        <v>264</v>
      </c>
      <c r="B265" s="40" t="s">
        <v>613</v>
      </c>
      <c r="C265" s="40" t="s">
        <v>614</v>
      </c>
      <c r="D265" s="40" t="s">
        <v>782</v>
      </c>
      <c r="E265" s="40" t="s">
        <v>681</v>
      </c>
      <c r="F265" s="40" t="s">
        <v>617</v>
      </c>
      <c r="G265" s="40" t="s">
        <v>618</v>
      </c>
      <c r="H265" s="40">
        <v>57.5</v>
      </c>
      <c r="I265" s="40" t="s">
        <v>785</v>
      </c>
      <c r="J265" s="40" t="s">
        <v>625</v>
      </c>
      <c r="K265" s="22" t="s">
        <v>898</v>
      </c>
    </row>
    <row r="266" spans="1:11">
      <c r="A266" s="40">
        <v>265</v>
      </c>
      <c r="B266" s="40" t="s">
        <v>613</v>
      </c>
      <c r="C266" s="40" t="s">
        <v>614</v>
      </c>
      <c r="D266" s="40" t="s">
        <v>782</v>
      </c>
      <c r="E266" s="40" t="s">
        <v>682</v>
      </c>
      <c r="F266" s="40" t="s">
        <v>617</v>
      </c>
      <c r="G266" s="40" t="s">
        <v>618</v>
      </c>
      <c r="H266" s="40">
        <v>58.1</v>
      </c>
      <c r="I266" s="40" t="s">
        <v>786</v>
      </c>
      <c r="J266" s="40" t="s">
        <v>625</v>
      </c>
      <c r="K266" s="22" t="s">
        <v>898</v>
      </c>
    </row>
    <row r="267" spans="1:11">
      <c r="A267" s="40">
        <v>266</v>
      </c>
      <c r="B267" s="40" t="s">
        <v>613</v>
      </c>
      <c r="C267" s="40" t="s">
        <v>614</v>
      </c>
      <c r="D267" s="40" t="s">
        <v>782</v>
      </c>
      <c r="E267" s="40" t="s">
        <v>683</v>
      </c>
      <c r="F267" s="40" t="s">
        <v>617</v>
      </c>
      <c r="G267" s="40" t="s">
        <v>618</v>
      </c>
      <c r="H267" s="40">
        <v>58.65</v>
      </c>
      <c r="I267" s="40" t="s">
        <v>787</v>
      </c>
      <c r="J267" s="40" t="s">
        <v>788</v>
      </c>
      <c r="K267" s="22" t="s">
        <v>898</v>
      </c>
    </row>
    <row r="268" spans="1:11">
      <c r="A268" s="40">
        <v>267</v>
      </c>
      <c r="B268" s="40" t="s">
        <v>613</v>
      </c>
      <c r="C268" s="40" t="s">
        <v>614</v>
      </c>
      <c r="D268" s="40" t="s">
        <v>782</v>
      </c>
      <c r="E268" s="40" t="s">
        <v>684</v>
      </c>
      <c r="F268" s="40" t="s">
        <v>617</v>
      </c>
      <c r="G268" s="40" t="s">
        <v>618</v>
      </c>
      <c r="H268" s="40">
        <v>56.55</v>
      </c>
      <c r="I268" s="40" t="s">
        <v>790</v>
      </c>
      <c r="J268" s="40" t="s">
        <v>791</v>
      </c>
      <c r="K268" s="22" t="s">
        <v>898</v>
      </c>
    </row>
    <row r="269" spans="1:11">
      <c r="A269" s="40">
        <v>268</v>
      </c>
      <c r="B269" s="40" t="s">
        <v>613</v>
      </c>
      <c r="C269" s="40" t="s">
        <v>614</v>
      </c>
      <c r="D269" s="40" t="s">
        <v>782</v>
      </c>
      <c r="E269" s="40" t="s">
        <v>685</v>
      </c>
      <c r="F269" s="40" t="s">
        <v>617</v>
      </c>
      <c r="G269" s="40" t="s">
        <v>618</v>
      </c>
      <c r="H269" s="40">
        <v>59.04</v>
      </c>
      <c r="I269" s="40" t="s">
        <v>783</v>
      </c>
      <c r="J269" s="40" t="s">
        <v>634</v>
      </c>
      <c r="K269" s="22" t="s">
        <v>898</v>
      </c>
    </row>
    <row r="270" spans="1:11">
      <c r="A270" s="40">
        <v>269</v>
      </c>
      <c r="B270" s="40" t="s">
        <v>613</v>
      </c>
      <c r="C270" s="40" t="s">
        <v>614</v>
      </c>
      <c r="D270" s="40" t="s">
        <v>782</v>
      </c>
      <c r="E270" s="40" t="s">
        <v>686</v>
      </c>
      <c r="F270" s="40" t="s">
        <v>617</v>
      </c>
      <c r="G270" s="40" t="s">
        <v>618</v>
      </c>
      <c r="H270" s="40">
        <v>57.6</v>
      </c>
      <c r="I270" s="40" t="s">
        <v>784</v>
      </c>
      <c r="J270" s="40" t="s">
        <v>625</v>
      </c>
      <c r="K270" s="22" t="s">
        <v>898</v>
      </c>
    </row>
    <row r="271" spans="1:11">
      <c r="A271" s="40">
        <v>270</v>
      </c>
      <c r="B271" s="40" t="s">
        <v>613</v>
      </c>
      <c r="C271" s="40" t="s">
        <v>614</v>
      </c>
      <c r="D271" s="40" t="s">
        <v>782</v>
      </c>
      <c r="E271" s="40" t="s">
        <v>687</v>
      </c>
      <c r="F271" s="40" t="s">
        <v>617</v>
      </c>
      <c r="G271" s="40" t="s">
        <v>618</v>
      </c>
      <c r="H271" s="40">
        <v>57.5</v>
      </c>
      <c r="I271" s="40" t="s">
        <v>785</v>
      </c>
      <c r="J271" s="40" t="s">
        <v>625</v>
      </c>
      <c r="K271" s="22" t="s">
        <v>898</v>
      </c>
    </row>
    <row r="272" spans="1:11">
      <c r="A272" s="40">
        <v>271</v>
      </c>
      <c r="B272" s="40" t="s">
        <v>613</v>
      </c>
      <c r="C272" s="40" t="s">
        <v>614</v>
      </c>
      <c r="D272" s="40" t="s">
        <v>782</v>
      </c>
      <c r="E272" s="40" t="s">
        <v>688</v>
      </c>
      <c r="F272" s="40" t="s">
        <v>617</v>
      </c>
      <c r="G272" s="40" t="s">
        <v>618</v>
      </c>
      <c r="H272" s="40">
        <v>58.1</v>
      </c>
      <c r="I272" s="40" t="s">
        <v>786</v>
      </c>
      <c r="J272" s="40" t="s">
        <v>625</v>
      </c>
      <c r="K272" s="22" t="s">
        <v>898</v>
      </c>
    </row>
    <row r="273" spans="1:11">
      <c r="A273" s="40">
        <v>272</v>
      </c>
      <c r="B273" s="40" t="s">
        <v>613</v>
      </c>
      <c r="C273" s="40" t="s">
        <v>614</v>
      </c>
      <c r="D273" s="40" t="s">
        <v>782</v>
      </c>
      <c r="E273" s="40" t="s">
        <v>689</v>
      </c>
      <c r="F273" s="40" t="s">
        <v>617</v>
      </c>
      <c r="G273" s="40" t="s">
        <v>618</v>
      </c>
      <c r="H273" s="40">
        <v>58.65</v>
      </c>
      <c r="I273" s="40" t="s">
        <v>787</v>
      </c>
      <c r="J273" s="40" t="s">
        <v>788</v>
      </c>
      <c r="K273" s="22" t="s">
        <v>898</v>
      </c>
    </row>
    <row r="274" spans="1:11">
      <c r="A274" s="40">
        <v>273</v>
      </c>
      <c r="B274" s="40" t="s">
        <v>613</v>
      </c>
      <c r="C274" s="40" t="s">
        <v>614</v>
      </c>
      <c r="D274" s="40" t="s">
        <v>782</v>
      </c>
      <c r="E274" s="40" t="s">
        <v>690</v>
      </c>
      <c r="F274" s="40" t="s">
        <v>617</v>
      </c>
      <c r="G274" s="40" t="s">
        <v>618</v>
      </c>
      <c r="H274" s="40">
        <v>56.55</v>
      </c>
      <c r="I274" s="40" t="s">
        <v>790</v>
      </c>
      <c r="J274" s="40" t="s">
        <v>791</v>
      </c>
      <c r="K274" s="22" t="s">
        <v>898</v>
      </c>
    </row>
    <row r="275" spans="1:11">
      <c r="A275" s="40">
        <v>274</v>
      </c>
      <c r="B275" s="40" t="s">
        <v>613</v>
      </c>
      <c r="C275" s="40" t="s">
        <v>614</v>
      </c>
      <c r="D275" s="40" t="s">
        <v>782</v>
      </c>
      <c r="E275" s="40" t="s">
        <v>691</v>
      </c>
      <c r="F275" s="40" t="s">
        <v>617</v>
      </c>
      <c r="G275" s="40" t="s">
        <v>618</v>
      </c>
      <c r="H275" s="40">
        <v>59.04</v>
      </c>
      <c r="I275" s="40" t="s">
        <v>783</v>
      </c>
      <c r="J275" s="40" t="s">
        <v>634</v>
      </c>
      <c r="K275" s="22" t="s">
        <v>899</v>
      </c>
    </row>
    <row r="276" spans="1:11">
      <c r="A276" s="40">
        <v>275</v>
      </c>
      <c r="B276" s="40" t="s">
        <v>613</v>
      </c>
      <c r="C276" s="40" t="s">
        <v>614</v>
      </c>
      <c r="D276" s="40" t="s">
        <v>782</v>
      </c>
      <c r="E276" s="40" t="s">
        <v>692</v>
      </c>
      <c r="F276" s="40" t="s">
        <v>617</v>
      </c>
      <c r="G276" s="40" t="s">
        <v>618</v>
      </c>
      <c r="H276" s="40">
        <v>57.6</v>
      </c>
      <c r="I276" s="40" t="s">
        <v>784</v>
      </c>
      <c r="J276" s="40" t="s">
        <v>625</v>
      </c>
      <c r="K276" s="22" t="s">
        <v>899</v>
      </c>
    </row>
    <row r="277" spans="1:11">
      <c r="A277" s="40">
        <v>276</v>
      </c>
      <c r="B277" s="40" t="s">
        <v>613</v>
      </c>
      <c r="C277" s="40" t="s">
        <v>614</v>
      </c>
      <c r="D277" s="40" t="s">
        <v>782</v>
      </c>
      <c r="E277" s="40" t="s">
        <v>693</v>
      </c>
      <c r="F277" s="40" t="s">
        <v>617</v>
      </c>
      <c r="G277" s="40" t="s">
        <v>618</v>
      </c>
      <c r="H277" s="40">
        <v>57.5</v>
      </c>
      <c r="I277" s="40" t="s">
        <v>785</v>
      </c>
      <c r="J277" s="40" t="s">
        <v>625</v>
      </c>
      <c r="K277" s="22" t="s">
        <v>899</v>
      </c>
    </row>
    <row r="278" spans="1:11">
      <c r="A278" s="40">
        <v>277</v>
      </c>
      <c r="B278" s="40" t="s">
        <v>613</v>
      </c>
      <c r="C278" s="40" t="s">
        <v>614</v>
      </c>
      <c r="D278" s="40" t="s">
        <v>782</v>
      </c>
      <c r="E278" s="40" t="s">
        <v>694</v>
      </c>
      <c r="F278" s="40" t="s">
        <v>617</v>
      </c>
      <c r="G278" s="40" t="s">
        <v>618</v>
      </c>
      <c r="H278" s="40">
        <v>58.1</v>
      </c>
      <c r="I278" s="40" t="s">
        <v>786</v>
      </c>
      <c r="J278" s="40" t="s">
        <v>625</v>
      </c>
      <c r="K278" s="22" t="s">
        <v>899</v>
      </c>
    </row>
    <row r="279" spans="1:11">
      <c r="A279" s="40">
        <v>278</v>
      </c>
      <c r="B279" s="40" t="s">
        <v>613</v>
      </c>
      <c r="C279" s="40" t="s">
        <v>614</v>
      </c>
      <c r="D279" s="40" t="s">
        <v>782</v>
      </c>
      <c r="E279" s="40" t="s">
        <v>695</v>
      </c>
      <c r="F279" s="40" t="s">
        <v>617</v>
      </c>
      <c r="G279" s="40" t="s">
        <v>618</v>
      </c>
      <c r="H279" s="40">
        <v>58.65</v>
      </c>
      <c r="I279" s="40" t="s">
        <v>787</v>
      </c>
      <c r="J279" s="40" t="s">
        <v>788</v>
      </c>
      <c r="K279" s="22" t="s">
        <v>899</v>
      </c>
    </row>
    <row r="280" spans="1:11">
      <c r="A280" s="40">
        <v>279</v>
      </c>
      <c r="B280" s="40" t="s">
        <v>613</v>
      </c>
      <c r="C280" s="40" t="s">
        <v>614</v>
      </c>
      <c r="D280" s="40" t="s">
        <v>782</v>
      </c>
      <c r="E280" s="40" t="s">
        <v>696</v>
      </c>
      <c r="F280" s="40" t="s">
        <v>617</v>
      </c>
      <c r="G280" s="40" t="s">
        <v>618</v>
      </c>
      <c r="H280" s="40">
        <v>56.55</v>
      </c>
      <c r="I280" s="40" t="s">
        <v>790</v>
      </c>
      <c r="J280" s="40" t="s">
        <v>791</v>
      </c>
      <c r="K280" s="22" t="s">
        <v>899</v>
      </c>
    </row>
    <row r="281" spans="1:11">
      <c r="A281" s="40">
        <v>280</v>
      </c>
      <c r="B281" s="40" t="s">
        <v>613</v>
      </c>
      <c r="C281" s="40" t="s">
        <v>614</v>
      </c>
      <c r="D281" s="40" t="s">
        <v>782</v>
      </c>
      <c r="E281" s="40" t="s">
        <v>697</v>
      </c>
      <c r="F281" s="40" t="s">
        <v>617</v>
      </c>
      <c r="G281" s="40" t="s">
        <v>618</v>
      </c>
      <c r="H281" s="40">
        <v>59.04</v>
      </c>
      <c r="I281" s="40" t="s">
        <v>783</v>
      </c>
      <c r="J281" s="40" t="s">
        <v>634</v>
      </c>
      <c r="K281" s="22" t="s">
        <v>899</v>
      </c>
    </row>
    <row r="282" spans="1:11">
      <c r="A282" s="40">
        <v>281</v>
      </c>
      <c r="B282" s="40" t="s">
        <v>613</v>
      </c>
      <c r="C282" s="40" t="s">
        <v>614</v>
      </c>
      <c r="D282" s="40" t="s">
        <v>782</v>
      </c>
      <c r="E282" s="40" t="s">
        <v>698</v>
      </c>
      <c r="F282" s="40" t="s">
        <v>617</v>
      </c>
      <c r="G282" s="40" t="s">
        <v>618</v>
      </c>
      <c r="H282" s="40">
        <v>57.6</v>
      </c>
      <c r="I282" s="40" t="s">
        <v>784</v>
      </c>
      <c r="J282" s="40" t="s">
        <v>625</v>
      </c>
      <c r="K282" s="22" t="s">
        <v>899</v>
      </c>
    </row>
    <row r="283" spans="1:11">
      <c r="A283" s="40">
        <v>282</v>
      </c>
      <c r="B283" s="40" t="s">
        <v>613</v>
      </c>
      <c r="C283" s="40" t="s">
        <v>614</v>
      </c>
      <c r="D283" s="40" t="s">
        <v>782</v>
      </c>
      <c r="E283" s="40" t="s">
        <v>699</v>
      </c>
      <c r="F283" s="40" t="s">
        <v>617</v>
      </c>
      <c r="G283" s="40" t="s">
        <v>618</v>
      </c>
      <c r="H283" s="40">
        <v>57.5</v>
      </c>
      <c r="I283" s="40" t="s">
        <v>785</v>
      </c>
      <c r="J283" s="40" t="s">
        <v>625</v>
      </c>
      <c r="K283" s="22" t="s">
        <v>899</v>
      </c>
    </row>
    <row r="284" spans="1:11">
      <c r="A284" s="40">
        <v>283</v>
      </c>
      <c r="B284" s="40" t="s">
        <v>613</v>
      </c>
      <c r="C284" s="40" t="s">
        <v>614</v>
      </c>
      <c r="D284" s="40" t="s">
        <v>782</v>
      </c>
      <c r="E284" s="40" t="s">
        <v>700</v>
      </c>
      <c r="F284" s="40" t="s">
        <v>617</v>
      </c>
      <c r="G284" s="40" t="s">
        <v>618</v>
      </c>
      <c r="H284" s="40">
        <v>58.1</v>
      </c>
      <c r="I284" s="40" t="s">
        <v>786</v>
      </c>
      <c r="J284" s="40" t="s">
        <v>625</v>
      </c>
      <c r="K284" s="22" t="s">
        <v>899</v>
      </c>
    </row>
    <row r="285" spans="1:11">
      <c r="A285" s="40">
        <v>284</v>
      </c>
      <c r="B285" s="40" t="s">
        <v>613</v>
      </c>
      <c r="C285" s="40" t="s">
        <v>614</v>
      </c>
      <c r="D285" s="40" t="s">
        <v>782</v>
      </c>
      <c r="E285" s="40" t="s">
        <v>701</v>
      </c>
      <c r="F285" s="40" t="s">
        <v>617</v>
      </c>
      <c r="G285" s="40" t="s">
        <v>618</v>
      </c>
      <c r="H285" s="40">
        <v>58.65</v>
      </c>
      <c r="I285" s="40" t="s">
        <v>787</v>
      </c>
      <c r="J285" s="40" t="s">
        <v>788</v>
      </c>
      <c r="K285" s="22" t="s">
        <v>899</v>
      </c>
    </row>
    <row r="286" spans="1:11">
      <c r="A286" s="40">
        <v>285</v>
      </c>
      <c r="B286" s="40" t="s">
        <v>613</v>
      </c>
      <c r="C286" s="40" t="s">
        <v>614</v>
      </c>
      <c r="D286" s="40" t="s">
        <v>782</v>
      </c>
      <c r="E286" s="40" t="s">
        <v>702</v>
      </c>
      <c r="F286" s="40" t="s">
        <v>617</v>
      </c>
      <c r="G286" s="40" t="s">
        <v>618</v>
      </c>
      <c r="H286" s="40">
        <v>56.55</v>
      </c>
      <c r="I286" s="40" t="s">
        <v>790</v>
      </c>
      <c r="J286" s="40" t="s">
        <v>791</v>
      </c>
      <c r="K286" s="22" t="s">
        <v>899</v>
      </c>
    </row>
    <row r="287" spans="1:11">
      <c r="A287" s="40">
        <v>286</v>
      </c>
      <c r="B287" s="40" t="s">
        <v>613</v>
      </c>
      <c r="C287" s="40" t="s">
        <v>614</v>
      </c>
      <c r="D287" s="40" t="s">
        <v>782</v>
      </c>
      <c r="E287" s="40" t="s">
        <v>703</v>
      </c>
      <c r="F287" s="40" t="s">
        <v>617</v>
      </c>
      <c r="G287" s="40" t="s">
        <v>618</v>
      </c>
      <c r="H287" s="40">
        <v>59.04</v>
      </c>
      <c r="I287" s="40" t="s">
        <v>783</v>
      </c>
      <c r="J287" s="40" t="s">
        <v>634</v>
      </c>
      <c r="K287" s="22" t="s">
        <v>899</v>
      </c>
    </row>
    <row r="288" spans="1:11">
      <c r="A288" s="40">
        <v>287</v>
      </c>
      <c r="B288" s="40" t="s">
        <v>613</v>
      </c>
      <c r="C288" s="40" t="s">
        <v>614</v>
      </c>
      <c r="D288" s="40" t="s">
        <v>782</v>
      </c>
      <c r="E288" s="40" t="s">
        <v>704</v>
      </c>
      <c r="F288" s="40" t="s">
        <v>617</v>
      </c>
      <c r="G288" s="40" t="s">
        <v>618</v>
      </c>
      <c r="H288" s="40">
        <v>57.6</v>
      </c>
      <c r="I288" s="40" t="s">
        <v>784</v>
      </c>
      <c r="J288" s="40" t="s">
        <v>625</v>
      </c>
      <c r="K288" s="22" t="s">
        <v>899</v>
      </c>
    </row>
    <row r="289" spans="1:11">
      <c r="A289" s="40">
        <v>288</v>
      </c>
      <c r="B289" s="40" t="s">
        <v>613</v>
      </c>
      <c r="C289" s="40" t="s">
        <v>614</v>
      </c>
      <c r="D289" s="40" t="s">
        <v>782</v>
      </c>
      <c r="E289" s="40" t="s">
        <v>705</v>
      </c>
      <c r="F289" s="40" t="s">
        <v>617</v>
      </c>
      <c r="G289" s="40" t="s">
        <v>618</v>
      </c>
      <c r="H289" s="40">
        <v>57.5</v>
      </c>
      <c r="I289" s="40" t="s">
        <v>785</v>
      </c>
      <c r="J289" s="40" t="s">
        <v>625</v>
      </c>
      <c r="K289" s="22" t="s">
        <v>899</v>
      </c>
    </row>
    <row r="290" spans="1:11">
      <c r="A290" s="40">
        <v>289</v>
      </c>
      <c r="B290" s="40" t="s">
        <v>613</v>
      </c>
      <c r="C290" s="40" t="s">
        <v>614</v>
      </c>
      <c r="D290" s="40" t="s">
        <v>782</v>
      </c>
      <c r="E290" s="40" t="s">
        <v>706</v>
      </c>
      <c r="F290" s="40" t="s">
        <v>617</v>
      </c>
      <c r="G290" s="40" t="s">
        <v>618</v>
      </c>
      <c r="H290" s="40">
        <v>58.1</v>
      </c>
      <c r="I290" s="40" t="s">
        <v>786</v>
      </c>
      <c r="J290" s="40" t="s">
        <v>625</v>
      </c>
      <c r="K290" s="22" t="s">
        <v>899</v>
      </c>
    </row>
    <row r="291" spans="1:11">
      <c r="A291" s="40">
        <v>290</v>
      </c>
      <c r="B291" s="40" t="s">
        <v>613</v>
      </c>
      <c r="C291" s="40" t="s">
        <v>614</v>
      </c>
      <c r="D291" s="40" t="s">
        <v>782</v>
      </c>
      <c r="E291" s="40" t="s">
        <v>707</v>
      </c>
      <c r="F291" s="40" t="s">
        <v>617</v>
      </c>
      <c r="G291" s="40" t="s">
        <v>618</v>
      </c>
      <c r="H291" s="40">
        <v>58.65</v>
      </c>
      <c r="I291" s="40" t="s">
        <v>787</v>
      </c>
      <c r="J291" s="40" t="s">
        <v>788</v>
      </c>
      <c r="K291" s="22" t="s">
        <v>899</v>
      </c>
    </row>
    <row r="292" spans="1:11">
      <c r="A292" s="40">
        <v>291</v>
      </c>
      <c r="B292" s="40" t="s">
        <v>613</v>
      </c>
      <c r="C292" s="40" t="s">
        <v>614</v>
      </c>
      <c r="D292" s="40" t="s">
        <v>782</v>
      </c>
      <c r="E292" s="40" t="s">
        <v>708</v>
      </c>
      <c r="F292" s="40" t="s">
        <v>617</v>
      </c>
      <c r="G292" s="40" t="s">
        <v>618</v>
      </c>
      <c r="H292" s="40">
        <v>56.55</v>
      </c>
      <c r="I292" s="40" t="s">
        <v>790</v>
      </c>
      <c r="J292" s="40" t="s">
        <v>791</v>
      </c>
      <c r="K292" s="22" t="s">
        <v>899</v>
      </c>
    </row>
    <row r="293" spans="1:11">
      <c r="A293" s="40">
        <v>292</v>
      </c>
      <c r="B293" s="40" t="s">
        <v>613</v>
      </c>
      <c r="C293" s="40" t="s">
        <v>614</v>
      </c>
      <c r="D293" s="40" t="s">
        <v>782</v>
      </c>
      <c r="E293" s="40" t="s">
        <v>709</v>
      </c>
      <c r="F293" s="40" t="s">
        <v>617</v>
      </c>
      <c r="G293" s="40" t="s">
        <v>618</v>
      </c>
      <c r="H293" s="40">
        <v>59.04</v>
      </c>
      <c r="I293" s="40" t="s">
        <v>783</v>
      </c>
      <c r="J293" s="40" t="s">
        <v>634</v>
      </c>
      <c r="K293" s="22" t="s">
        <v>899</v>
      </c>
    </row>
    <row r="294" spans="1:11">
      <c r="A294" s="40">
        <v>293</v>
      </c>
      <c r="B294" s="40" t="s">
        <v>613</v>
      </c>
      <c r="C294" s="40" t="s">
        <v>614</v>
      </c>
      <c r="D294" s="40" t="s">
        <v>782</v>
      </c>
      <c r="E294" s="40" t="s">
        <v>710</v>
      </c>
      <c r="F294" s="40" t="s">
        <v>617</v>
      </c>
      <c r="G294" s="40" t="s">
        <v>618</v>
      </c>
      <c r="H294" s="40">
        <v>57.6</v>
      </c>
      <c r="I294" s="40" t="s">
        <v>784</v>
      </c>
      <c r="J294" s="40" t="s">
        <v>625</v>
      </c>
      <c r="K294" s="22" t="s">
        <v>899</v>
      </c>
    </row>
    <row r="295" spans="1:11">
      <c r="A295" s="40">
        <v>294</v>
      </c>
      <c r="B295" s="40" t="s">
        <v>613</v>
      </c>
      <c r="C295" s="40" t="s">
        <v>614</v>
      </c>
      <c r="D295" s="40" t="s">
        <v>782</v>
      </c>
      <c r="E295" s="40" t="s">
        <v>711</v>
      </c>
      <c r="F295" s="40" t="s">
        <v>617</v>
      </c>
      <c r="G295" s="40" t="s">
        <v>618</v>
      </c>
      <c r="H295" s="40">
        <v>57.5</v>
      </c>
      <c r="I295" s="40" t="s">
        <v>785</v>
      </c>
      <c r="J295" s="40" t="s">
        <v>625</v>
      </c>
      <c r="K295" s="22" t="s">
        <v>899</v>
      </c>
    </row>
    <row r="296" spans="1:11">
      <c r="A296" s="40">
        <v>295</v>
      </c>
      <c r="B296" s="40" t="s">
        <v>613</v>
      </c>
      <c r="C296" s="40" t="s">
        <v>614</v>
      </c>
      <c r="D296" s="40" t="s">
        <v>782</v>
      </c>
      <c r="E296" s="40" t="s">
        <v>712</v>
      </c>
      <c r="F296" s="40" t="s">
        <v>617</v>
      </c>
      <c r="G296" s="40" t="s">
        <v>618</v>
      </c>
      <c r="H296" s="40">
        <v>58.1</v>
      </c>
      <c r="I296" s="40" t="s">
        <v>786</v>
      </c>
      <c r="J296" s="40" t="s">
        <v>625</v>
      </c>
      <c r="K296" s="22" t="s">
        <v>899</v>
      </c>
    </row>
    <row r="297" spans="1:11">
      <c r="A297" s="40">
        <v>296</v>
      </c>
      <c r="B297" s="40" t="s">
        <v>613</v>
      </c>
      <c r="C297" s="40" t="s">
        <v>614</v>
      </c>
      <c r="D297" s="40" t="s">
        <v>782</v>
      </c>
      <c r="E297" s="40" t="s">
        <v>713</v>
      </c>
      <c r="F297" s="40" t="s">
        <v>617</v>
      </c>
      <c r="G297" s="40" t="s">
        <v>618</v>
      </c>
      <c r="H297" s="40">
        <v>58.65</v>
      </c>
      <c r="I297" s="40" t="s">
        <v>787</v>
      </c>
      <c r="J297" s="40" t="s">
        <v>788</v>
      </c>
      <c r="K297" s="22" t="s">
        <v>899</v>
      </c>
    </row>
    <row r="298" spans="1:11">
      <c r="A298" s="40">
        <v>297</v>
      </c>
      <c r="B298" s="40" t="s">
        <v>613</v>
      </c>
      <c r="C298" s="40" t="s">
        <v>614</v>
      </c>
      <c r="D298" s="40" t="s">
        <v>782</v>
      </c>
      <c r="E298" s="40" t="s">
        <v>714</v>
      </c>
      <c r="F298" s="40" t="s">
        <v>617</v>
      </c>
      <c r="G298" s="40" t="s">
        <v>618</v>
      </c>
      <c r="H298" s="40">
        <v>56.55</v>
      </c>
      <c r="I298" s="40" t="s">
        <v>790</v>
      </c>
      <c r="J298" s="40" t="s">
        <v>791</v>
      </c>
      <c r="K298" s="22" t="s">
        <v>899</v>
      </c>
    </row>
    <row r="299" spans="1:11">
      <c r="A299" s="40">
        <v>298</v>
      </c>
      <c r="B299" s="40" t="s">
        <v>613</v>
      </c>
      <c r="C299" s="40" t="s">
        <v>614</v>
      </c>
      <c r="D299" s="40" t="s">
        <v>782</v>
      </c>
      <c r="E299" s="40" t="s">
        <v>715</v>
      </c>
      <c r="F299" s="40" t="s">
        <v>617</v>
      </c>
      <c r="G299" s="40" t="s">
        <v>618</v>
      </c>
      <c r="H299" s="40">
        <v>59.04</v>
      </c>
      <c r="I299" s="40" t="s">
        <v>783</v>
      </c>
      <c r="J299" s="40" t="s">
        <v>634</v>
      </c>
      <c r="K299" s="22" t="s">
        <v>899</v>
      </c>
    </row>
    <row r="300" spans="1:11">
      <c r="A300" s="40">
        <v>299</v>
      </c>
      <c r="B300" s="40" t="s">
        <v>613</v>
      </c>
      <c r="C300" s="40" t="s">
        <v>614</v>
      </c>
      <c r="D300" s="40" t="s">
        <v>782</v>
      </c>
      <c r="E300" s="40" t="s">
        <v>716</v>
      </c>
      <c r="F300" s="40" t="s">
        <v>617</v>
      </c>
      <c r="G300" s="40" t="s">
        <v>618</v>
      </c>
      <c r="H300" s="40">
        <v>57.6</v>
      </c>
      <c r="I300" s="40" t="s">
        <v>784</v>
      </c>
      <c r="J300" s="40" t="s">
        <v>625</v>
      </c>
      <c r="K300" s="22" t="s">
        <v>899</v>
      </c>
    </row>
    <row r="301" spans="1:11">
      <c r="A301" s="40">
        <v>300</v>
      </c>
      <c r="B301" s="40" t="s">
        <v>613</v>
      </c>
      <c r="C301" s="40" t="s">
        <v>614</v>
      </c>
      <c r="D301" s="40" t="s">
        <v>782</v>
      </c>
      <c r="E301" s="40" t="s">
        <v>717</v>
      </c>
      <c r="F301" s="40" t="s">
        <v>617</v>
      </c>
      <c r="G301" s="40" t="s">
        <v>618</v>
      </c>
      <c r="H301" s="40">
        <v>57.5</v>
      </c>
      <c r="I301" s="40" t="s">
        <v>785</v>
      </c>
      <c r="J301" s="40" t="s">
        <v>625</v>
      </c>
      <c r="K301" s="22" t="s">
        <v>899</v>
      </c>
    </row>
    <row r="302" spans="1:11">
      <c r="A302" s="40">
        <v>301</v>
      </c>
      <c r="B302" s="40" t="s">
        <v>613</v>
      </c>
      <c r="C302" s="40" t="s">
        <v>614</v>
      </c>
      <c r="D302" s="40" t="s">
        <v>782</v>
      </c>
      <c r="E302" s="40" t="s">
        <v>718</v>
      </c>
      <c r="F302" s="40" t="s">
        <v>617</v>
      </c>
      <c r="G302" s="40" t="s">
        <v>618</v>
      </c>
      <c r="H302" s="40">
        <v>58.1</v>
      </c>
      <c r="I302" s="40" t="s">
        <v>786</v>
      </c>
      <c r="J302" s="40" t="s">
        <v>625</v>
      </c>
      <c r="K302" s="22" t="s">
        <v>899</v>
      </c>
    </row>
    <row r="303" spans="1:11">
      <c r="A303" s="40">
        <v>302</v>
      </c>
      <c r="B303" s="40" t="s">
        <v>613</v>
      </c>
      <c r="C303" s="40" t="s">
        <v>614</v>
      </c>
      <c r="D303" s="40" t="s">
        <v>782</v>
      </c>
      <c r="E303" s="40" t="s">
        <v>719</v>
      </c>
      <c r="F303" s="40" t="s">
        <v>617</v>
      </c>
      <c r="G303" s="40" t="s">
        <v>618</v>
      </c>
      <c r="H303" s="40">
        <v>58.65</v>
      </c>
      <c r="I303" s="40" t="s">
        <v>787</v>
      </c>
      <c r="J303" s="40" t="s">
        <v>788</v>
      </c>
      <c r="K303" s="22" t="s">
        <v>899</v>
      </c>
    </row>
    <row r="304" spans="1:11">
      <c r="A304" s="40">
        <v>303</v>
      </c>
      <c r="B304" s="40" t="s">
        <v>613</v>
      </c>
      <c r="C304" s="40" t="s">
        <v>614</v>
      </c>
      <c r="D304" s="40" t="s">
        <v>782</v>
      </c>
      <c r="E304" s="40" t="s">
        <v>720</v>
      </c>
      <c r="F304" s="40" t="s">
        <v>617</v>
      </c>
      <c r="G304" s="40" t="s">
        <v>618</v>
      </c>
      <c r="H304" s="40">
        <v>56.55</v>
      </c>
      <c r="I304" s="40" t="s">
        <v>790</v>
      </c>
      <c r="J304" s="40" t="s">
        <v>791</v>
      </c>
      <c r="K304" s="22" t="s">
        <v>899</v>
      </c>
    </row>
    <row r="305" spans="1:11">
      <c r="A305" s="40">
        <v>304</v>
      </c>
      <c r="B305" s="40" t="s">
        <v>613</v>
      </c>
      <c r="C305" s="40" t="s">
        <v>614</v>
      </c>
      <c r="D305" s="40" t="s">
        <v>782</v>
      </c>
      <c r="E305" s="40" t="s">
        <v>721</v>
      </c>
      <c r="F305" s="40" t="s">
        <v>617</v>
      </c>
      <c r="G305" s="40" t="s">
        <v>618</v>
      </c>
      <c r="H305" s="40">
        <v>59.04</v>
      </c>
      <c r="I305" s="40" t="s">
        <v>783</v>
      </c>
      <c r="J305" s="40" t="s">
        <v>634</v>
      </c>
      <c r="K305" s="22" t="s">
        <v>899</v>
      </c>
    </row>
    <row r="306" spans="1:11">
      <c r="A306" s="40">
        <v>305</v>
      </c>
      <c r="B306" s="40" t="s">
        <v>613</v>
      </c>
      <c r="C306" s="40" t="s">
        <v>614</v>
      </c>
      <c r="D306" s="40" t="s">
        <v>782</v>
      </c>
      <c r="E306" s="40" t="s">
        <v>722</v>
      </c>
      <c r="F306" s="40" t="s">
        <v>617</v>
      </c>
      <c r="G306" s="40" t="s">
        <v>618</v>
      </c>
      <c r="H306" s="40">
        <v>57.6</v>
      </c>
      <c r="I306" s="40" t="s">
        <v>784</v>
      </c>
      <c r="J306" s="40" t="s">
        <v>625</v>
      </c>
      <c r="K306" s="22" t="s">
        <v>899</v>
      </c>
    </row>
    <row r="307" spans="1:11">
      <c r="A307" s="40">
        <v>306</v>
      </c>
      <c r="B307" s="40" t="s">
        <v>613</v>
      </c>
      <c r="C307" s="40" t="s">
        <v>614</v>
      </c>
      <c r="D307" s="40" t="s">
        <v>782</v>
      </c>
      <c r="E307" s="40" t="s">
        <v>723</v>
      </c>
      <c r="F307" s="40" t="s">
        <v>617</v>
      </c>
      <c r="G307" s="40" t="s">
        <v>618</v>
      </c>
      <c r="H307" s="40">
        <v>57.5</v>
      </c>
      <c r="I307" s="40" t="s">
        <v>785</v>
      </c>
      <c r="J307" s="40" t="s">
        <v>625</v>
      </c>
      <c r="K307" s="22" t="s">
        <v>899</v>
      </c>
    </row>
    <row r="308" spans="1:11">
      <c r="A308" s="40">
        <v>307</v>
      </c>
      <c r="B308" s="40" t="s">
        <v>613</v>
      </c>
      <c r="C308" s="40" t="s">
        <v>614</v>
      </c>
      <c r="D308" s="40" t="s">
        <v>782</v>
      </c>
      <c r="E308" s="40" t="s">
        <v>724</v>
      </c>
      <c r="F308" s="40" t="s">
        <v>617</v>
      </c>
      <c r="G308" s="40" t="s">
        <v>618</v>
      </c>
      <c r="H308" s="40">
        <v>58.1</v>
      </c>
      <c r="I308" s="40" t="s">
        <v>786</v>
      </c>
      <c r="J308" s="40" t="s">
        <v>625</v>
      </c>
      <c r="K308" s="22" t="s">
        <v>899</v>
      </c>
    </row>
    <row r="309" spans="1:11">
      <c r="A309" s="40">
        <v>308</v>
      </c>
      <c r="B309" s="40" t="s">
        <v>613</v>
      </c>
      <c r="C309" s="40" t="s">
        <v>614</v>
      </c>
      <c r="D309" s="40" t="s">
        <v>782</v>
      </c>
      <c r="E309" s="40" t="s">
        <v>725</v>
      </c>
      <c r="F309" s="40" t="s">
        <v>617</v>
      </c>
      <c r="G309" s="40" t="s">
        <v>618</v>
      </c>
      <c r="H309" s="40">
        <v>58.65</v>
      </c>
      <c r="I309" s="40" t="s">
        <v>787</v>
      </c>
      <c r="J309" s="40" t="s">
        <v>788</v>
      </c>
      <c r="K309" s="22" t="s">
        <v>899</v>
      </c>
    </row>
    <row r="310" spans="1:11">
      <c r="A310" s="40">
        <v>309</v>
      </c>
      <c r="B310" s="40" t="s">
        <v>613</v>
      </c>
      <c r="C310" s="40" t="s">
        <v>614</v>
      </c>
      <c r="D310" s="40" t="s">
        <v>782</v>
      </c>
      <c r="E310" s="40" t="s">
        <v>726</v>
      </c>
      <c r="F310" s="40" t="s">
        <v>617</v>
      </c>
      <c r="G310" s="40" t="s">
        <v>618</v>
      </c>
      <c r="H310" s="40">
        <v>56.55</v>
      </c>
      <c r="I310" s="40" t="s">
        <v>790</v>
      </c>
      <c r="J310" s="40" t="s">
        <v>791</v>
      </c>
      <c r="K310" s="22" t="s">
        <v>899</v>
      </c>
    </row>
    <row r="311" spans="1:11">
      <c r="A311" s="40">
        <v>310</v>
      </c>
      <c r="B311" s="40" t="s">
        <v>613</v>
      </c>
      <c r="C311" s="40" t="s">
        <v>614</v>
      </c>
      <c r="D311" s="40" t="s">
        <v>782</v>
      </c>
      <c r="E311" s="40" t="s">
        <v>727</v>
      </c>
      <c r="F311" s="40" t="s">
        <v>617</v>
      </c>
      <c r="G311" s="40" t="s">
        <v>618</v>
      </c>
      <c r="H311" s="40">
        <v>59.04</v>
      </c>
      <c r="I311" s="40" t="s">
        <v>783</v>
      </c>
      <c r="J311" s="40" t="s">
        <v>634</v>
      </c>
      <c r="K311" s="22" t="s">
        <v>899</v>
      </c>
    </row>
    <row r="312" spans="1:11">
      <c r="A312" s="40">
        <v>311</v>
      </c>
      <c r="B312" s="40" t="s">
        <v>613</v>
      </c>
      <c r="C312" s="40" t="s">
        <v>614</v>
      </c>
      <c r="D312" s="40" t="s">
        <v>782</v>
      </c>
      <c r="E312" s="40" t="s">
        <v>728</v>
      </c>
      <c r="F312" s="40" t="s">
        <v>617</v>
      </c>
      <c r="G312" s="40" t="s">
        <v>618</v>
      </c>
      <c r="H312" s="40">
        <v>57.6</v>
      </c>
      <c r="I312" s="40" t="s">
        <v>784</v>
      </c>
      <c r="J312" s="40" t="s">
        <v>625</v>
      </c>
      <c r="K312" s="22" t="s">
        <v>899</v>
      </c>
    </row>
    <row r="313" spans="1:11">
      <c r="A313" s="40">
        <v>312</v>
      </c>
      <c r="B313" s="40" t="s">
        <v>613</v>
      </c>
      <c r="C313" s="40" t="s">
        <v>614</v>
      </c>
      <c r="D313" s="40" t="s">
        <v>782</v>
      </c>
      <c r="E313" s="40" t="s">
        <v>729</v>
      </c>
      <c r="F313" s="40" t="s">
        <v>617</v>
      </c>
      <c r="G313" s="40" t="s">
        <v>618</v>
      </c>
      <c r="H313" s="40">
        <v>57.5</v>
      </c>
      <c r="I313" s="40" t="s">
        <v>785</v>
      </c>
      <c r="J313" s="40" t="s">
        <v>625</v>
      </c>
      <c r="K313" s="22" t="s">
        <v>899</v>
      </c>
    </row>
    <row r="314" spans="1:11">
      <c r="A314" s="40">
        <v>313</v>
      </c>
      <c r="B314" s="40" t="s">
        <v>613</v>
      </c>
      <c r="C314" s="40" t="s">
        <v>614</v>
      </c>
      <c r="D314" s="40" t="s">
        <v>782</v>
      </c>
      <c r="E314" s="40" t="s">
        <v>730</v>
      </c>
      <c r="F314" s="40" t="s">
        <v>617</v>
      </c>
      <c r="G314" s="40" t="s">
        <v>618</v>
      </c>
      <c r="H314" s="40">
        <v>58.1</v>
      </c>
      <c r="I314" s="40" t="s">
        <v>786</v>
      </c>
      <c r="J314" s="40" t="s">
        <v>625</v>
      </c>
      <c r="K314" s="22" t="s">
        <v>899</v>
      </c>
    </row>
    <row r="315" spans="1:11">
      <c r="A315" s="40">
        <v>314</v>
      </c>
      <c r="B315" s="40" t="s">
        <v>613</v>
      </c>
      <c r="C315" s="40" t="s">
        <v>614</v>
      </c>
      <c r="D315" s="40" t="s">
        <v>782</v>
      </c>
      <c r="E315" s="40" t="s">
        <v>731</v>
      </c>
      <c r="F315" s="40" t="s">
        <v>617</v>
      </c>
      <c r="G315" s="40" t="s">
        <v>618</v>
      </c>
      <c r="H315" s="40">
        <v>58.65</v>
      </c>
      <c r="I315" s="40" t="s">
        <v>787</v>
      </c>
      <c r="J315" s="40" t="s">
        <v>788</v>
      </c>
      <c r="K315" s="22" t="s">
        <v>899</v>
      </c>
    </row>
    <row r="316" spans="1:11">
      <c r="A316" s="40">
        <v>315</v>
      </c>
      <c r="B316" s="40" t="s">
        <v>613</v>
      </c>
      <c r="C316" s="40" t="s">
        <v>614</v>
      </c>
      <c r="D316" s="40" t="s">
        <v>782</v>
      </c>
      <c r="E316" s="40" t="s">
        <v>732</v>
      </c>
      <c r="F316" s="40" t="s">
        <v>617</v>
      </c>
      <c r="G316" s="40" t="s">
        <v>618</v>
      </c>
      <c r="H316" s="40">
        <v>56.55</v>
      </c>
      <c r="I316" s="40" t="s">
        <v>790</v>
      </c>
      <c r="J316" s="40" t="s">
        <v>791</v>
      </c>
      <c r="K316" s="22" t="s">
        <v>899</v>
      </c>
    </row>
    <row r="317" spans="1:11">
      <c r="A317" s="40">
        <v>316</v>
      </c>
      <c r="B317" s="40" t="s">
        <v>613</v>
      </c>
      <c r="C317" s="40" t="s">
        <v>614</v>
      </c>
      <c r="D317" s="40" t="s">
        <v>782</v>
      </c>
      <c r="E317" s="40" t="s">
        <v>733</v>
      </c>
      <c r="F317" s="40" t="s">
        <v>617</v>
      </c>
      <c r="G317" s="40" t="s">
        <v>618</v>
      </c>
      <c r="H317" s="40">
        <v>59.04</v>
      </c>
      <c r="I317" s="40" t="s">
        <v>783</v>
      </c>
      <c r="J317" s="40" t="s">
        <v>634</v>
      </c>
      <c r="K317" s="22" t="s">
        <v>900</v>
      </c>
    </row>
    <row r="318" spans="1:11">
      <c r="A318" s="40">
        <v>317</v>
      </c>
      <c r="B318" s="40" t="s">
        <v>613</v>
      </c>
      <c r="C318" s="40" t="s">
        <v>614</v>
      </c>
      <c r="D318" s="40" t="s">
        <v>782</v>
      </c>
      <c r="E318" s="40" t="s">
        <v>734</v>
      </c>
      <c r="F318" s="40" t="s">
        <v>617</v>
      </c>
      <c r="G318" s="40" t="s">
        <v>618</v>
      </c>
      <c r="H318" s="40">
        <v>57.6</v>
      </c>
      <c r="I318" s="40" t="s">
        <v>784</v>
      </c>
      <c r="J318" s="40" t="s">
        <v>625</v>
      </c>
      <c r="K318" s="22" t="s">
        <v>900</v>
      </c>
    </row>
    <row r="319" spans="1:11">
      <c r="A319" s="40">
        <v>318</v>
      </c>
      <c r="B319" s="40" t="s">
        <v>613</v>
      </c>
      <c r="C319" s="40" t="s">
        <v>614</v>
      </c>
      <c r="D319" s="40" t="s">
        <v>782</v>
      </c>
      <c r="E319" s="40" t="s">
        <v>735</v>
      </c>
      <c r="F319" s="40" t="s">
        <v>617</v>
      </c>
      <c r="G319" s="40" t="s">
        <v>618</v>
      </c>
      <c r="H319" s="40">
        <v>57.5</v>
      </c>
      <c r="I319" s="40" t="s">
        <v>785</v>
      </c>
      <c r="J319" s="40" t="s">
        <v>625</v>
      </c>
      <c r="K319" s="22" t="s">
        <v>900</v>
      </c>
    </row>
    <row r="320" spans="1:11">
      <c r="A320" s="40">
        <v>319</v>
      </c>
      <c r="B320" s="40" t="s">
        <v>613</v>
      </c>
      <c r="C320" s="40" t="s">
        <v>614</v>
      </c>
      <c r="D320" s="40" t="s">
        <v>782</v>
      </c>
      <c r="E320" s="40" t="s">
        <v>736</v>
      </c>
      <c r="F320" s="40" t="s">
        <v>617</v>
      </c>
      <c r="G320" s="40" t="s">
        <v>618</v>
      </c>
      <c r="H320" s="40">
        <v>58.1</v>
      </c>
      <c r="I320" s="40" t="s">
        <v>786</v>
      </c>
      <c r="J320" s="40" t="s">
        <v>625</v>
      </c>
      <c r="K320" s="22" t="s">
        <v>900</v>
      </c>
    </row>
    <row r="321" spans="1:11">
      <c r="A321" s="40">
        <v>320</v>
      </c>
      <c r="B321" s="40" t="s">
        <v>613</v>
      </c>
      <c r="C321" s="40" t="s">
        <v>614</v>
      </c>
      <c r="D321" s="40" t="s">
        <v>782</v>
      </c>
      <c r="E321" s="40" t="s">
        <v>737</v>
      </c>
      <c r="F321" s="40" t="s">
        <v>617</v>
      </c>
      <c r="G321" s="40" t="s">
        <v>618</v>
      </c>
      <c r="H321" s="40">
        <v>58.65</v>
      </c>
      <c r="I321" s="40" t="s">
        <v>787</v>
      </c>
      <c r="J321" s="40" t="s">
        <v>788</v>
      </c>
      <c r="K321" s="22" t="s">
        <v>900</v>
      </c>
    </row>
    <row r="322" spans="1:11">
      <c r="A322" s="40">
        <v>321</v>
      </c>
      <c r="B322" s="40" t="s">
        <v>613</v>
      </c>
      <c r="C322" s="40" t="s">
        <v>614</v>
      </c>
      <c r="D322" s="40" t="s">
        <v>782</v>
      </c>
      <c r="E322" s="40" t="s">
        <v>738</v>
      </c>
      <c r="F322" s="40" t="s">
        <v>617</v>
      </c>
      <c r="G322" s="40" t="s">
        <v>618</v>
      </c>
      <c r="H322" s="40">
        <v>56.55</v>
      </c>
      <c r="I322" s="40" t="s">
        <v>790</v>
      </c>
      <c r="J322" s="40" t="s">
        <v>791</v>
      </c>
      <c r="K322" s="22" t="s">
        <v>900</v>
      </c>
    </row>
    <row r="323" spans="1:11">
      <c r="A323" s="40">
        <v>322</v>
      </c>
      <c r="B323" s="40" t="s">
        <v>613</v>
      </c>
      <c r="C323" s="40" t="s">
        <v>614</v>
      </c>
      <c r="D323" s="40" t="s">
        <v>782</v>
      </c>
      <c r="E323" s="40" t="s">
        <v>739</v>
      </c>
      <c r="F323" s="40" t="s">
        <v>617</v>
      </c>
      <c r="G323" s="40" t="s">
        <v>618</v>
      </c>
      <c r="H323" s="40">
        <v>59.04</v>
      </c>
      <c r="I323" s="40" t="s">
        <v>783</v>
      </c>
      <c r="J323" s="40" t="s">
        <v>634</v>
      </c>
      <c r="K323" s="22" t="s">
        <v>900</v>
      </c>
    </row>
    <row r="324" spans="1:11">
      <c r="A324" s="40">
        <v>323</v>
      </c>
      <c r="B324" s="40" t="s">
        <v>613</v>
      </c>
      <c r="C324" s="40" t="s">
        <v>614</v>
      </c>
      <c r="D324" s="40" t="s">
        <v>782</v>
      </c>
      <c r="E324" s="40" t="s">
        <v>740</v>
      </c>
      <c r="F324" s="40" t="s">
        <v>617</v>
      </c>
      <c r="G324" s="40" t="s">
        <v>618</v>
      </c>
      <c r="H324" s="40">
        <v>57.6</v>
      </c>
      <c r="I324" s="40" t="s">
        <v>784</v>
      </c>
      <c r="J324" s="40" t="s">
        <v>625</v>
      </c>
      <c r="K324" s="22" t="s">
        <v>900</v>
      </c>
    </row>
    <row r="325" spans="1:11">
      <c r="A325" s="40">
        <v>324</v>
      </c>
      <c r="B325" s="40" t="s">
        <v>613</v>
      </c>
      <c r="C325" s="40" t="s">
        <v>614</v>
      </c>
      <c r="D325" s="40" t="s">
        <v>782</v>
      </c>
      <c r="E325" s="40" t="s">
        <v>741</v>
      </c>
      <c r="F325" s="40" t="s">
        <v>617</v>
      </c>
      <c r="G325" s="40" t="s">
        <v>618</v>
      </c>
      <c r="H325" s="40">
        <v>57.5</v>
      </c>
      <c r="I325" s="40" t="s">
        <v>785</v>
      </c>
      <c r="J325" s="40" t="s">
        <v>625</v>
      </c>
      <c r="K325" s="22" t="s">
        <v>900</v>
      </c>
    </row>
    <row r="326" spans="1:11">
      <c r="A326" s="40">
        <v>325</v>
      </c>
      <c r="B326" s="40" t="s">
        <v>613</v>
      </c>
      <c r="C326" s="40" t="s">
        <v>614</v>
      </c>
      <c r="D326" s="40" t="s">
        <v>782</v>
      </c>
      <c r="E326" s="40" t="s">
        <v>742</v>
      </c>
      <c r="F326" s="40" t="s">
        <v>617</v>
      </c>
      <c r="G326" s="40" t="s">
        <v>618</v>
      </c>
      <c r="H326" s="40">
        <v>58.1</v>
      </c>
      <c r="I326" s="40" t="s">
        <v>786</v>
      </c>
      <c r="J326" s="40" t="s">
        <v>625</v>
      </c>
      <c r="K326" s="22" t="s">
        <v>900</v>
      </c>
    </row>
    <row r="327" spans="1:11">
      <c r="A327" s="40">
        <v>326</v>
      </c>
      <c r="B327" s="40" t="s">
        <v>613</v>
      </c>
      <c r="C327" s="40" t="s">
        <v>614</v>
      </c>
      <c r="D327" s="40" t="s">
        <v>782</v>
      </c>
      <c r="E327" s="40" t="s">
        <v>743</v>
      </c>
      <c r="F327" s="40" t="s">
        <v>617</v>
      </c>
      <c r="G327" s="40" t="s">
        <v>618</v>
      </c>
      <c r="H327" s="40">
        <v>58.65</v>
      </c>
      <c r="I327" s="40" t="s">
        <v>787</v>
      </c>
      <c r="J327" s="40" t="s">
        <v>788</v>
      </c>
      <c r="K327" s="22" t="s">
        <v>900</v>
      </c>
    </row>
    <row r="328" spans="1:11">
      <c r="A328" s="40">
        <v>327</v>
      </c>
      <c r="B328" s="40" t="s">
        <v>613</v>
      </c>
      <c r="C328" s="40" t="s">
        <v>614</v>
      </c>
      <c r="D328" s="40" t="s">
        <v>782</v>
      </c>
      <c r="E328" s="40" t="s">
        <v>744</v>
      </c>
      <c r="F328" s="40" t="s">
        <v>617</v>
      </c>
      <c r="G328" s="40" t="s">
        <v>618</v>
      </c>
      <c r="H328" s="40">
        <v>56.55</v>
      </c>
      <c r="I328" s="40" t="s">
        <v>790</v>
      </c>
      <c r="J328" s="40" t="s">
        <v>791</v>
      </c>
      <c r="K328" s="22" t="s">
        <v>900</v>
      </c>
    </row>
    <row r="329" spans="1:11">
      <c r="A329" s="40">
        <v>328</v>
      </c>
      <c r="B329" s="40" t="s">
        <v>613</v>
      </c>
      <c r="C329" s="40" t="s">
        <v>614</v>
      </c>
      <c r="D329" s="40" t="s">
        <v>782</v>
      </c>
      <c r="E329" s="40" t="s">
        <v>745</v>
      </c>
      <c r="F329" s="40" t="s">
        <v>617</v>
      </c>
      <c r="G329" s="40" t="s">
        <v>618</v>
      </c>
      <c r="H329" s="40">
        <v>59.04</v>
      </c>
      <c r="I329" s="40" t="s">
        <v>783</v>
      </c>
      <c r="J329" s="40" t="s">
        <v>634</v>
      </c>
      <c r="K329" s="22" t="s">
        <v>900</v>
      </c>
    </row>
    <row r="330" spans="1:11">
      <c r="A330" s="40">
        <v>329</v>
      </c>
      <c r="B330" s="40" t="s">
        <v>613</v>
      </c>
      <c r="C330" s="40" t="s">
        <v>614</v>
      </c>
      <c r="D330" s="40" t="s">
        <v>782</v>
      </c>
      <c r="E330" s="40" t="s">
        <v>746</v>
      </c>
      <c r="F330" s="40" t="s">
        <v>617</v>
      </c>
      <c r="G330" s="40" t="s">
        <v>618</v>
      </c>
      <c r="H330" s="40">
        <v>57.6</v>
      </c>
      <c r="I330" s="40" t="s">
        <v>784</v>
      </c>
      <c r="J330" s="40" t="s">
        <v>625</v>
      </c>
      <c r="K330" s="22" t="s">
        <v>900</v>
      </c>
    </row>
    <row r="331" spans="1:11">
      <c r="A331" s="40">
        <v>330</v>
      </c>
      <c r="B331" s="40" t="s">
        <v>613</v>
      </c>
      <c r="C331" s="40" t="s">
        <v>614</v>
      </c>
      <c r="D331" s="40" t="s">
        <v>782</v>
      </c>
      <c r="E331" s="40" t="s">
        <v>747</v>
      </c>
      <c r="F331" s="40" t="s">
        <v>617</v>
      </c>
      <c r="G331" s="40" t="s">
        <v>618</v>
      </c>
      <c r="H331" s="40">
        <v>57.5</v>
      </c>
      <c r="I331" s="40" t="s">
        <v>785</v>
      </c>
      <c r="J331" s="40" t="s">
        <v>625</v>
      </c>
      <c r="K331" s="22" t="s">
        <v>900</v>
      </c>
    </row>
    <row r="332" spans="1:11">
      <c r="A332" s="40">
        <v>331</v>
      </c>
      <c r="B332" s="40" t="s">
        <v>613</v>
      </c>
      <c r="C332" s="40" t="s">
        <v>614</v>
      </c>
      <c r="D332" s="40" t="s">
        <v>782</v>
      </c>
      <c r="E332" s="40" t="s">
        <v>748</v>
      </c>
      <c r="F332" s="40" t="s">
        <v>617</v>
      </c>
      <c r="G332" s="40" t="s">
        <v>618</v>
      </c>
      <c r="H332" s="40">
        <v>58.1</v>
      </c>
      <c r="I332" s="40" t="s">
        <v>786</v>
      </c>
      <c r="J332" s="40" t="s">
        <v>625</v>
      </c>
      <c r="K332" s="22" t="s">
        <v>900</v>
      </c>
    </row>
    <row r="333" spans="1:11">
      <c r="A333" s="40">
        <v>332</v>
      </c>
      <c r="B333" s="40" t="s">
        <v>613</v>
      </c>
      <c r="C333" s="40" t="s">
        <v>614</v>
      </c>
      <c r="D333" s="40" t="s">
        <v>782</v>
      </c>
      <c r="E333" s="40" t="s">
        <v>749</v>
      </c>
      <c r="F333" s="40" t="s">
        <v>617</v>
      </c>
      <c r="G333" s="40" t="s">
        <v>618</v>
      </c>
      <c r="H333" s="40">
        <v>58.65</v>
      </c>
      <c r="I333" s="40" t="s">
        <v>787</v>
      </c>
      <c r="J333" s="40" t="s">
        <v>788</v>
      </c>
      <c r="K333" s="22" t="s">
        <v>900</v>
      </c>
    </row>
    <row r="334" spans="1:11">
      <c r="A334" s="40">
        <v>333</v>
      </c>
      <c r="B334" s="40" t="s">
        <v>613</v>
      </c>
      <c r="C334" s="40" t="s">
        <v>614</v>
      </c>
      <c r="D334" s="40" t="s">
        <v>782</v>
      </c>
      <c r="E334" s="40" t="s">
        <v>750</v>
      </c>
      <c r="F334" s="40" t="s">
        <v>617</v>
      </c>
      <c r="G334" s="40" t="s">
        <v>618</v>
      </c>
      <c r="H334" s="40">
        <v>56.55</v>
      </c>
      <c r="I334" s="40" t="s">
        <v>790</v>
      </c>
      <c r="J334" s="40" t="s">
        <v>791</v>
      </c>
      <c r="K334" s="22" t="s">
        <v>900</v>
      </c>
    </row>
    <row r="335" spans="1:11">
      <c r="A335" s="40">
        <v>334</v>
      </c>
      <c r="B335" s="40" t="s">
        <v>613</v>
      </c>
      <c r="C335" s="40" t="s">
        <v>614</v>
      </c>
      <c r="D335" s="40" t="s">
        <v>782</v>
      </c>
      <c r="E335" s="40" t="s">
        <v>751</v>
      </c>
      <c r="F335" s="40" t="s">
        <v>617</v>
      </c>
      <c r="G335" s="40" t="s">
        <v>618</v>
      </c>
      <c r="H335" s="40">
        <v>59.04</v>
      </c>
      <c r="I335" s="40" t="s">
        <v>783</v>
      </c>
      <c r="J335" s="40" t="s">
        <v>634</v>
      </c>
      <c r="K335" s="22" t="s">
        <v>900</v>
      </c>
    </row>
    <row r="336" spans="1:11">
      <c r="A336" s="40">
        <v>335</v>
      </c>
      <c r="B336" s="40" t="s">
        <v>613</v>
      </c>
      <c r="C336" s="40" t="s">
        <v>614</v>
      </c>
      <c r="D336" s="40" t="s">
        <v>782</v>
      </c>
      <c r="E336" s="40" t="s">
        <v>752</v>
      </c>
      <c r="F336" s="40" t="s">
        <v>617</v>
      </c>
      <c r="G336" s="40" t="s">
        <v>618</v>
      </c>
      <c r="H336" s="40">
        <v>57.6</v>
      </c>
      <c r="I336" s="40" t="s">
        <v>784</v>
      </c>
      <c r="J336" s="40" t="s">
        <v>625</v>
      </c>
      <c r="K336" s="22" t="s">
        <v>900</v>
      </c>
    </row>
    <row r="337" spans="1:11">
      <c r="A337" s="40">
        <v>336</v>
      </c>
      <c r="B337" s="40" t="s">
        <v>613</v>
      </c>
      <c r="C337" s="40" t="s">
        <v>614</v>
      </c>
      <c r="D337" s="40" t="s">
        <v>782</v>
      </c>
      <c r="E337" s="40" t="s">
        <v>753</v>
      </c>
      <c r="F337" s="40" t="s">
        <v>617</v>
      </c>
      <c r="G337" s="40" t="s">
        <v>618</v>
      </c>
      <c r="H337" s="40">
        <v>57.5</v>
      </c>
      <c r="I337" s="40" t="s">
        <v>785</v>
      </c>
      <c r="J337" s="40" t="s">
        <v>625</v>
      </c>
      <c r="K337" s="22" t="s">
        <v>900</v>
      </c>
    </row>
    <row r="338" spans="1:11">
      <c r="A338" s="40">
        <v>337</v>
      </c>
      <c r="B338" s="40" t="s">
        <v>613</v>
      </c>
      <c r="C338" s="40" t="s">
        <v>614</v>
      </c>
      <c r="D338" s="40" t="s">
        <v>782</v>
      </c>
      <c r="E338" s="40" t="s">
        <v>754</v>
      </c>
      <c r="F338" s="40" t="s">
        <v>617</v>
      </c>
      <c r="G338" s="40" t="s">
        <v>618</v>
      </c>
      <c r="H338" s="40">
        <v>58.1</v>
      </c>
      <c r="I338" s="40" t="s">
        <v>786</v>
      </c>
      <c r="J338" s="40" t="s">
        <v>625</v>
      </c>
      <c r="K338" s="22" t="s">
        <v>900</v>
      </c>
    </row>
    <row r="339" spans="1:11">
      <c r="A339" s="40">
        <v>338</v>
      </c>
      <c r="B339" s="40" t="s">
        <v>613</v>
      </c>
      <c r="C339" s="40" t="s">
        <v>614</v>
      </c>
      <c r="D339" s="40" t="s">
        <v>782</v>
      </c>
      <c r="E339" s="40" t="s">
        <v>755</v>
      </c>
      <c r="F339" s="40" t="s">
        <v>617</v>
      </c>
      <c r="G339" s="40" t="s">
        <v>618</v>
      </c>
      <c r="H339" s="40">
        <v>58.65</v>
      </c>
      <c r="I339" s="40" t="s">
        <v>787</v>
      </c>
      <c r="J339" s="40" t="s">
        <v>788</v>
      </c>
      <c r="K339" s="22" t="s">
        <v>900</v>
      </c>
    </row>
    <row r="340" spans="1:11">
      <c r="A340" s="40">
        <v>339</v>
      </c>
      <c r="B340" s="40" t="s">
        <v>613</v>
      </c>
      <c r="C340" s="40" t="s">
        <v>614</v>
      </c>
      <c r="D340" s="40" t="s">
        <v>782</v>
      </c>
      <c r="E340" s="40" t="s">
        <v>756</v>
      </c>
      <c r="F340" s="40" t="s">
        <v>617</v>
      </c>
      <c r="G340" s="40" t="s">
        <v>618</v>
      </c>
      <c r="H340" s="40">
        <v>56.55</v>
      </c>
      <c r="I340" s="40" t="s">
        <v>790</v>
      </c>
      <c r="J340" s="40" t="s">
        <v>791</v>
      </c>
      <c r="K340" s="22" t="s">
        <v>900</v>
      </c>
    </row>
    <row r="341" spans="1:11">
      <c r="A341" s="40">
        <v>340</v>
      </c>
      <c r="B341" s="40" t="s">
        <v>613</v>
      </c>
      <c r="C341" s="40" t="s">
        <v>614</v>
      </c>
      <c r="D341" s="40" t="s">
        <v>782</v>
      </c>
      <c r="E341" s="40" t="s">
        <v>757</v>
      </c>
      <c r="F341" s="40" t="s">
        <v>617</v>
      </c>
      <c r="G341" s="40" t="s">
        <v>618</v>
      </c>
      <c r="H341" s="40">
        <v>59.04</v>
      </c>
      <c r="I341" s="40" t="s">
        <v>783</v>
      </c>
      <c r="J341" s="40" t="s">
        <v>634</v>
      </c>
      <c r="K341" s="22" t="s">
        <v>900</v>
      </c>
    </row>
    <row r="342" spans="1:11">
      <c r="A342" s="40">
        <v>341</v>
      </c>
      <c r="B342" s="40" t="s">
        <v>613</v>
      </c>
      <c r="C342" s="40" t="s">
        <v>614</v>
      </c>
      <c r="D342" s="40" t="s">
        <v>782</v>
      </c>
      <c r="E342" s="40" t="s">
        <v>758</v>
      </c>
      <c r="F342" s="40" t="s">
        <v>617</v>
      </c>
      <c r="G342" s="40" t="s">
        <v>618</v>
      </c>
      <c r="H342" s="40">
        <v>57.6</v>
      </c>
      <c r="I342" s="40" t="s">
        <v>784</v>
      </c>
      <c r="J342" s="40" t="s">
        <v>625</v>
      </c>
      <c r="K342" s="22" t="s">
        <v>900</v>
      </c>
    </row>
    <row r="343" spans="1:11">
      <c r="A343" s="40">
        <v>342</v>
      </c>
      <c r="B343" s="40" t="s">
        <v>613</v>
      </c>
      <c r="C343" s="40" t="s">
        <v>614</v>
      </c>
      <c r="D343" s="40" t="s">
        <v>782</v>
      </c>
      <c r="E343" s="40" t="s">
        <v>759</v>
      </c>
      <c r="F343" s="40" t="s">
        <v>617</v>
      </c>
      <c r="G343" s="40" t="s">
        <v>618</v>
      </c>
      <c r="H343" s="40">
        <v>57.5</v>
      </c>
      <c r="I343" s="40" t="s">
        <v>785</v>
      </c>
      <c r="J343" s="40" t="s">
        <v>625</v>
      </c>
      <c r="K343" s="22" t="s">
        <v>900</v>
      </c>
    </row>
    <row r="344" spans="1:11">
      <c r="A344" s="40">
        <v>343</v>
      </c>
      <c r="B344" s="40" t="s">
        <v>613</v>
      </c>
      <c r="C344" s="40" t="s">
        <v>614</v>
      </c>
      <c r="D344" s="40" t="s">
        <v>782</v>
      </c>
      <c r="E344" s="40" t="s">
        <v>760</v>
      </c>
      <c r="F344" s="40" t="s">
        <v>617</v>
      </c>
      <c r="G344" s="40" t="s">
        <v>618</v>
      </c>
      <c r="H344" s="40">
        <v>58.1</v>
      </c>
      <c r="I344" s="40" t="s">
        <v>786</v>
      </c>
      <c r="J344" s="40" t="s">
        <v>625</v>
      </c>
      <c r="K344" s="22" t="s">
        <v>900</v>
      </c>
    </row>
    <row r="345" spans="1:11">
      <c r="A345" s="40">
        <v>344</v>
      </c>
      <c r="B345" s="40" t="s">
        <v>613</v>
      </c>
      <c r="C345" s="40" t="s">
        <v>614</v>
      </c>
      <c r="D345" s="40" t="s">
        <v>782</v>
      </c>
      <c r="E345" s="40" t="s">
        <v>761</v>
      </c>
      <c r="F345" s="40" t="s">
        <v>617</v>
      </c>
      <c r="G345" s="40" t="s">
        <v>618</v>
      </c>
      <c r="H345" s="40">
        <v>58.65</v>
      </c>
      <c r="I345" s="40" t="s">
        <v>787</v>
      </c>
      <c r="J345" s="40" t="s">
        <v>788</v>
      </c>
      <c r="K345" s="22" t="s">
        <v>900</v>
      </c>
    </row>
    <row r="346" spans="1:11">
      <c r="A346" s="40">
        <v>345</v>
      </c>
      <c r="B346" s="40" t="s">
        <v>613</v>
      </c>
      <c r="C346" s="40" t="s">
        <v>614</v>
      </c>
      <c r="D346" s="40" t="s">
        <v>782</v>
      </c>
      <c r="E346" s="40" t="s">
        <v>762</v>
      </c>
      <c r="F346" s="40" t="s">
        <v>617</v>
      </c>
      <c r="G346" s="40" t="s">
        <v>618</v>
      </c>
      <c r="H346" s="40">
        <v>56.55</v>
      </c>
      <c r="I346" s="40" t="s">
        <v>790</v>
      </c>
      <c r="J346" s="40" t="s">
        <v>791</v>
      </c>
      <c r="K346" s="22" t="s">
        <v>900</v>
      </c>
    </row>
    <row r="347" spans="1:11">
      <c r="A347" s="40">
        <v>346</v>
      </c>
      <c r="B347" s="40" t="s">
        <v>613</v>
      </c>
      <c r="C347" s="40" t="s">
        <v>614</v>
      </c>
      <c r="D347" s="40" t="s">
        <v>782</v>
      </c>
      <c r="E347" s="40" t="s">
        <v>763</v>
      </c>
      <c r="F347" s="40" t="s">
        <v>617</v>
      </c>
      <c r="G347" s="40" t="s">
        <v>618</v>
      </c>
      <c r="H347" s="40">
        <v>59.04</v>
      </c>
      <c r="I347" s="40" t="s">
        <v>783</v>
      </c>
      <c r="J347" s="40" t="s">
        <v>634</v>
      </c>
      <c r="K347" s="22" t="s">
        <v>900</v>
      </c>
    </row>
    <row r="348" spans="1:11">
      <c r="A348" s="40">
        <v>347</v>
      </c>
      <c r="B348" s="40" t="s">
        <v>613</v>
      </c>
      <c r="C348" s="40" t="s">
        <v>614</v>
      </c>
      <c r="D348" s="40" t="s">
        <v>782</v>
      </c>
      <c r="E348" s="40" t="s">
        <v>764</v>
      </c>
      <c r="F348" s="40" t="s">
        <v>617</v>
      </c>
      <c r="G348" s="40" t="s">
        <v>618</v>
      </c>
      <c r="H348" s="40">
        <v>57.6</v>
      </c>
      <c r="I348" s="40" t="s">
        <v>784</v>
      </c>
      <c r="J348" s="40" t="s">
        <v>625</v>
      </c>
      <c r="K348" s="22" t="s">
        <v>900</v>
      </c>
    </row>
    <row r="349" spans="1:11">
      <c r="A349" s="40">
        <v>348</v>
      </c>
      <c r="B349" s="40" t="s">
        <v>613</v>
      </c>
      <c r="C349" s="40" t="s">
        <v>614</v>
      </c>
      <c r="D349" s="40" t="s">
        <v>782</v>
      </c>
      <c r="E349" s="40" t="s">
        <v>765</v>
      </c>
      <c r="F349" s="40" t="s">
        <v>617</v>
      </c>
      <c r="G349" s="40" t="s">
        <v>618</v>
      </c>
      <c r="H349" s="40">
        <v>57.5</v>
      </c>
      <c r="I349" s="40" t="s">
        <v>785</v>
      </c>
      <c r="J349" s="40" t="s">
        <v>625</v>
      </c>
      <c r="K349" s="22" t="s">
        <v>900</v>
      </c>
    </row>
    <row r="350" spans="1:11">
      <c r="A350" s="40">
        <v>349</v>
      </c>
      <c r="B350" s="40" t="s">
        <v>613</v>
      </c>
      <c r="C350" s="40" t="s">
        <v>614</v>
      </c>
      <c r="D350" s="40" t="s">
        <v>782</v>
      </c>
      <c r="E350" s="40" t="s">
        <v>766</v>
      </c>
      <c r="F350" s="40" t="s">
        <v>617</v>
      </c>
      <c r="G350" s="40" t="s">
        <v>618</v>
      </c>
      <c r="H350" s="40">
        <v>58.1</v>
      </c>
      <c r="I350" s="40" t="s">
        <v>786</v>
      </c>
      <c r="J350" s="40" t="s">
        <v>625</v>
      </c>
      <c r="K350" s="22" t="s">
        <v>900</v>
      </c>
    </row>
    <row r="351" spans="1:11">
      <c r="A351" s="40">
        <v>350</v>
      </c>
      <c r="B351" s="40" t="s">
        <v>613</v>
      </c>
      <c r="C351" s="40" t="s">
        <v>614</v>
      </c>
      <c r="D351" s="40" t="s">
        <v>782</v>
      </c>
      <c r="E351" s="40" t="s">
        <v>767</v>
      </c>
      <c r="F351" s="40" t="s">
        <v>617</v>
      </c>
      <c r="G351" s="40" t="s">
        <v>618</v>
      </c>
      <c r="H351" s="40">
        <v>58.65</v>
      </c>
      <c r="I351" s="40" t="s">
        <v>787</v>
      </c>
      <c r="J351" s="40" t="s">
        <v>788</v>
      </c>
      <c r="K351" s="22" t="s">
        <v>900</v>
      </c>
    </row>
    <row r="352" spans="1:11">
      <c r="A352" s="40">
        <v>351</v>
      </c>
      <c r="B352" s="40" t="s">
        <v>613</v>
      </c>
      <c r="C352" s="40" t="s">
        <v>614</v>
      </c>
      <c r="D352" s="40" t="s">
        <v>782</v>
      </c>
      <c r="E352" s="40" t="s">
        <v>768</v>
      </c>
      <c r="F352" s="40" t="s">
        <v>617</v>
      </c>
      <c r="G352" s="40" t="s">
        <v>618</v>
      </c>
      <c r="H352" s="40">
        <v>56.55</v>
      </c>
      <c r="I352" s="40" t="s">
        <v>790</v>
      </c>
      <c r="J352" s="40" t="s">
        <v>791</v>
      </c>
      <c r="K352" s="22" t="s">
        <v>900</v>
      </c>
    </row>
    <row r="353" spans="1:11">
      <c r="A353" s="40">
        <v>352</v>
      </c>
      <c r="B353" s="40" t="s">
        <v>613</v>
      </c>
      <c r="C353" s="40" t="s">
        <v>614</v>
      </c>
      <c r="D353" s="40" t="s">
        <v>782</v>
      </c>
      <c r="E353" s="40" t="s">
        <v>769</v>
      </c>
      <c r="F353" s="40" t="s">
        <v>617</v>
      </c>
      <c r="G353" s="40" t="s">
        <v>618</v>
      </c>
      <c r="H353" s="40">
        <v>59.04</v>
      </c>
      <c r="I353" s="40" t="s">
        <v>783</v>
      </c>
      <c r="J353" s="40" t="s">
        <v>634</v>
      </c>
      <c r="K353" s="22" t="s">
        <v>900</v>
      </c>
    </row>
    <row r="354" spans="1:11">
      <c r="A354" s="40">
        <v>353</v>
      </c>
      <c r="B354" s="40" t="s">
        <v>613</v>
      </c>
      <c r="C354" s="40" t="s">
        <v>614</v>
      </c>
      <c r="D354" s="40" t="s">
        <v>782</v>
      </c>
      <c r="E354" s="40" t="s">
        <v>770</v>
      </c>
      <c r="F354" s="40" t="s">
        <v>617</v>
      </c>
      <c r="G354" s="40" t="s">
        <v>618</v>
      </c>
      <c r="H354" s="40">
        <v>57.6</v>
      </c>
      <c r="I354" s="40" t="s">
        <v>784</v>
      </c>
      <c r="J354" s="40" t="s">
        <v>625</v>
      </c>
      <c r="K354" s="22" t="s">
        <v>900</v>
      </c>
    </row>
    <row r="355" spans="1:11">
      <c r="A355" s="40">
        <v>354</v>
      </c>
      <c r="B355" s="40" t="s">
        <v>613</v>
      </c>
      <c r="C355" s="40" t="s">
        <v>614</v>
      </c>
      <c r="D355" s="40" t="s">
        <v>782</v>
      </c>
      <c r="E355" s="40" t="s">
        <v>771</v>
      </c>
      <c r="F355" s="40" t="s">
        <v>617</v>
      </c>
      <c r="G355" s="40" t="s">
        <v>618</v>
      </c>
      <c r="H355" s="40">
        <v>57.5</v>
      </c>
      <c r="I355" s="40" t="s">
        <v>785</v>
      </c>
      <c r="J355" s="40" t="s">
        <v>625</v>
      </c>
      <c r="K355" s="22" t="s">
        <v>900</v>
      </c>
    </row>
    <row r="356" spans="1:11">
      <c r="A356" s="40">
        <v>355</v>
      </c>
      <c r="B356" s="40" t="s">
        <v>613</v>
      </c>
      <c r="C356" s="40" t="s">
        <v>614</v>
      </c>
      <c r="D356" s="40" t="s">
        <v>782</v>
      </c>
      <c r="E356" s="40" t="s">
        <v>772</v>
      </c>
      <c r="F356" s="40" t="s">
        <v>617</v>
      </c>
      <c r="G356" s="40" t="s">
        <v>618</v>
      </c>
      <c r="H356" s="40">
        <v>58.1</v>
      </c>
      <c r="I356" s="40" t="s">
        <v>786</v>
      </c>
      <c r="J356" s="40" t="s">
        <v>625</v>
      </c>
      <c r="K356" s="22" t="s">
        <v>900</v>
      </c>
    </row>
    <row r="357" spans="1:11">
      <c r="A357" s="40">
        <v>356</v>
      </c>
      <c r="B357" s="40" t="s">
        <v>613</v>
      </c>
      <c r="C357" s="40" t="s">
        <v>614</v>
      </c>
      <c r="D357" s="40" t="s">
        <v>782</v>
      </c>
      <c r="E357" s="40" t="s">
        <v>773</v>
      </c>
      <c r="F357" s="40" t="s">
        <v>617</v>
      </c>
      <c r="G357" s="40" t="s">
        <v>618</v>
      </c>
      <c r="H357" s="40">
        <v>58.65</v>
      </c>
      <c r="I357" s="40" t="s">
        <v>787</v>
      </c>
      <c r="J357" s="40" t="s">
        <v>788</v>
      </c>
      <c r="K357" s="22" t="s">
        <v>900</v>
      </c>
    </row>
    <row r="358" spans="1:11">
      <c r="A358" s="40">
        <v>357</v>
      </c>
      <c r="B358" s="40" t="s">
        <v>613</v>
      </c>
      <c r="C358" s="40" t="s">
        <v>614</v>
      </c>
      <c r="D358" s="40" t="s">
        <v>782</v>
      </c>
      <c r="E358" s="40" t="s">
        <v>774</v>
      </c>
      <c r="F358" s="40" t="s">
        <v>617</v>
      </c>
      <c r="G358" s="40" t="s">
        <v>618</v>
      </c>
      <c r="H358" s="40">
        <v>56.55</v>
      </c>
      <c r="I358" s="40" t="s">
        <v>790</v>
      </c>
      <c r="J358" s="40" t="s">
        <v>791</v>
      </c>
      <c r="K358" s="22" t="s">
        <v>900</v>
      </c>
    </row>
    <row r="359" spans="1:11">
      <c r="H359" s="29">
        <f>SUM(H2:H358)</f>
        <v>20373.249999999982</v>
      </c>
    </row>
  </sheetData>
  <autoFilter ref="A1:J359" xr:uid="{8E95CE2D-CF81-4C56-9EF3-B2026EE5B2D9}"/>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14"/>
  <sheetViews>
    <sheetView topLeftCell="B19" workbookViewId="0">
      <selection activeCell="F30" sqref="F30:F32"/>
    </sheetView>
  </sheetViews>
  <sheetFormatPr defaultColWidth="9" defaultRowHeight="14.25"/>
  <cols>
    <col min="1" max="1" width="6.125" style="21" customWidth="1"/>
    <col min="2" max="2" width="9.75" style="21" customWidth="1"/>
    <col min="3" max="3" width="12.875" style="21" customWidth="1"/>
    <col min="4" max="4" width="9.5" style="35" customWidth="1"/>
    <col min="5" max="5" width="23.125" style="21" customWidth="1"/>
    <col min="6" max="7" width="9" style="21"/>
    <col min="8" max="8" width="7.125" style="21" customWidth="1"/>
    <col min="9" max="9" width="17.625" style="21" customWidth="1"/>
    <col min="10" max="10" width="12.25" style="21" customWidth="1"/>
    <col min="11" max="11" width="9" style="21"/>
    <col min="12" max="12" width="24.375" style="21" customWidth="1"/>
    <col min="13" max="15" width="9" style="21"/>
    <col min="16" max="16" width="12.375" style="21" customWidth="1"/>
    <col min="17" max="17" width="12.625" style="21" customWidth="1"/>
    <col min="18" max="18" width="8.875" style="21" customWidth="1"/>
    <col min="19" max="19" width="24.125" style="21" customWidth="1"/>
    <col min="20" max="16384" width="9" style="21"/>
  </cols>
  <sheetData>
    <row r="1" spans="1:20">
      <c r="A1" s="152" t="s">
        <v>142</v>
      </c>
      <c r="B1" s="152"/>
      <c r="C1" s="152"/>
      <c r="D1" s="152"/>
      <c r="E1" s="152"/>
      <c r="F1" s="152"/>
      <c r="H1" s="152" t="s">
        <v>143</v>
      </c>
      <c r="I1" s="152"/>
      <c r="J1" s="152"/>
      <c r="K1" s="152"/>
      <c r="L1" s="152"/>
      <c r="M1" s="152"/>
      <c r="O1" s="152" t="s">
        <v>868</v>
      </c>
      <c r="P1" s="152"/>
      <c r="Q1" s="152"/>
      <c r="R1" s="152"/>
      <c r="S1" s="152"/>
      <c r="T1" s="152"/>
    </row>
    <row r="2" spans="1:20">
      <c r="A2" s="36" t="s">
        <v>94</v>
      </c>
      <c r="B2" s="36" t="s">
        <v>63</v>
      </c>
      <c r="C2" s="36" t="s">
        <v>137</v>
      </c>
      <c r="D2" s="37" t="s">
        <v>136</v>
      </c>
      <c r="E2" s="36" t="s">
        <v>135</v>
      </c>
      <c r="F2" s="36" t="s">
        <v>140</v>
      </c>
      <c r="H2" s="36" t="s">
        <v>94</v>
      </c>
      <c r="I2" s="36" t="s">
        <v>63</v>
      </c>
      <c r="J2" s="36" t="s">
        <v>137</v>
      </c>
      <c r="K2" s="37" t="s">
        <v>136</v>
      </c>
      <c r="L2" s="36" t="s">
        <v>135</v>
      </c>
      <c r="M2" s="36" t="s">
        <v>140</v>
      </c>
      <c r="O2" s="36" t="s">
        <v>94</v>
      </c>
      <c r="P2" s="36" t="s">
        <v>63</v>
      </c>
      <c r="Q2" s="36" t="s">
        <v>137</v>
      </c>
      <c r="R2" s="37" t="s">
        <v>136</v>
      </c>
      <c r="S2" s="36" t="s">
        <v>135</v>
      </c>
      <c r="T2" s="36" t="s">
        <v>140</v>
      </c>
    </row>
    <row r="3" spans="1:20" ht="14.25" customHeight="1">
      <c r="A3" s="148">
        <v>1</v>
      </c>
      <c r="B3" s="157" t="s">
        <v>54</v>
      </c>
      <c r="C3" s="36" t="s">
        <v>138</v>
      </c>
      <c r="D3" s="37" t="s">
        <v>853</v>
      </c>
      <c r="E3" s="36">
        <f>ROUND('城研数据 '!G2,2)</f>
        <v>62.16</v>
      </c>
      <c r="F3" s="36">
        <f>E3</f>
        <v>62.16</v>
      </c>
      <c r="H3" s="148">
        <v>1</v>
      </c>
      <c r="I3" s="157" t="s">
        <v>54</v>
      </c>
      <c r="J3" s="36" t="s">
        <v>138</v>
      </c>
      <c r="K3" s="37" t="s">
        <v>853</v>
      </c>
      <c r="L3" s="36">
        <f>链家案例!J16</f>
        <v>73.16</v>
      </c>
      <c r="M3" s="36">
        <f>L3</f>
        <v>73.16</v>
      </c>
      <c r="O3" s="148">
        <v>1</v>
      </c>
      <c r="P3" s="157" t="s">
        <v>54</v>
      </c>
      <c r="Q3" s="36" t="s">
        <v>138</v>
      </c>
      <c r="R3" s="37" t="s">
        <v>853</v>
      </c>
      <c r="S3" s="36">
        <f>中指数据!M10</f>
        <v>73.55</v>
      </c>
      <c r="T3" s="36">
        <f>S3</f>
        <v>73.55</v>
      </c>
    </row>
    <row r="4" spans="1:20" ht="14.25" customHeight="1">
      <c r="A4" s="154"/>
      <c r="B4" s="158"/>
      <c r="C4" s="152" t="s">
        <v>852</v>
      </c>
      <c r="D4" s="37" t="s">
        <v>854</v>
      </c>
      <c r="E4" s="36">
        <f>ROUND('城研数据 '!G3,2)</f>
        <v>81.05</v>
      </c>
      <c r="F4" s="153">
        <f>ROUND(AVERAGE(E4:E6),2)</f>
        <v>76.88</v>
      </c>
      <c r="H4" s="154"/>
      <c r="I4" s="158"/>
      <c r="J4" s="152" t="s">
        <v>852</v>
      </c>
      <c r="K4" s="37" t="s">
        <v>854</v>
      </c>
      <c r="L4" s="38">
        <f>链家案例!J13</f>
        <v>81.099999999999994</v>
      </c>
      <c r="M4" s="153">
        <f>ROUND(AVERAGE(L4:L6),2)</f>
        <v>81.99</v>
      </c>
      <c r="O4" s="154"/>
      <c r="P4" s="158"/>
      <c r="Q4" s="152" t="s">
        <v>852</v>
      </c>
      <c r="R4" s="37" t="s">
        <v>854</v>
      </c>
      <c r="S4" s="38">
        <f>中指数据!L10</f>
        <v>74.31</v>
      </c>
      <c r="T4" s="153">
        <f>ROUND(AVERAGE(S4:S6),2)</f>
        <v>74.53</v>
      </c>
    </row>
    <row r="5" spans="1:20" ht="14.25" customHeight="1">
      <c r="A5" s="154"/>
      <c r="B5" s="158"/>
      <c r="C5" s="152"/>
      <c r="D5" s="37" t="s">
        <v>855</v>
      </c>
      <c r="E5" s="36">
        <f>ROUND('城研数据 '!G4,2)</f>
        <v>66.989999999999995</v>
      </c>
      <c r="F5" s="153"/>
      <c r="H5" s="154"/>
      <c r="I5" s="158"/>
      <c r="J5" s="152"/>
      <c r="K5" s="37" t="s">
        <v>855</v>
      </c>
      <c r="L5" s="119">
        <f>链家案例!J11</f>
        <v>82.88</v>
      </c>
      <c r="M5" s="153"/>
      <c r="O5" s="154"/>
      <c r="P5" s="158"/>
      <c r="Q5" s="152"/>
      <c r="R5" s="37" t="s">
        <v>855</v>
      </c>
      <c r="S5" s="38">
        <f>中指数据!K10</f>
        <v>73.569999999999993</v>
      </c>
      <c r="T5" s="153"/>
    </row>
    <row r="6" spans="1:20">
      <c r="A6" s="154"/>
      <c r="B6" s="158"/>
      <c r="C6" s="152"/>
      <c r="D6" s="37" t="s">
        <v>856</v>
      </c>
      <c r="E6" s="36">
        <f>ROUND('城研数据 '!G5,2)</f>
        <v>82.61</v>
      </c>
      <c r="F6" s="153"/>
      <c r="H6" s="154"/>
      <c r="I6" s="158"/>
      <c r="J6" s="152"/>
      <c r="K6" s="37" t="s">
        <v>856</v>
      </c>
      <c r="L6" s="36" t="s">
        <v>141</v>
      </c>
      <c r="M6" s="153"/>
      <c r="O6" s="154"/>
      <c r="P6" s="158"/>
      <c r="Q6" s="152"/>
      <c r="R6" s="37" t="s">
        <v>856</v>
      </c>
      <c r="S6" s="36">
        <f>中指数据!J10</f>
        <v>75.72</v>
      </c>
      <c r="T6" s="153"/>
    </row>
    <row r="7" spans="1:20">
      <c r="A7" s="154"/>
      <c r="B7" s="158"/>
      <c r="C7" s="152" t="s">
        <v>865</v>
      </c>
      <c r="D7" s="37" t="s">
        <v>857</v>
      </c>
      <c r="E7" s="36">
        <f>ROUND('城研数据 '!G6,2)</f>
        <v>75.09</v>
      </c>
      <c r="F7" s="153">
        <f>ROUND(AVERAGE(E7:E9),2)</f>
        <v>75.09</v>
      </c>
      <c r="H7" s="154"/>
      <c r="I7" s="158"/>
      <c r="J7" s="152" t="s">
        <v>865</v>
      </c>
      <c r="K7" s="37" t="s">
        <v>857</v>
      </c>
      <c r="L7" s="38">
        <f>链家案例!J10</f>
        <v>68.069999999999993</v>
      </c>
      <c r="M7" s="153">
        <f>ROUND(AVERAGE(L7:L9),2)</f>
        <v>68.069999999999993</v>
      </c>
      <c r="O7" s="154"/>
      <c r="P7" s="158"/>
      <c r="Q7" s="152" t="s">
        <v>865</v>
      </c>
      <c r="R7" s="37" t="s">
        <v>857</v>
      </c>
      <c r="S7" s="38">
        <f>中指数据!I10</f>
        <v>77.17</v>
      </c>
      <c r="T7" s="153">
        <f>ROUND(AVERAGE(S7:S9),2)</f>
        <v>75.36</v>
      </c>
    </row>
    <row r="8" spans="1:20">
      <c r="A8" s="154"/>
      <c r="B8" s="158"/>
      <c r="C8" s="152"/>
      <c r="D8" s="37" t="s">
        <v>858</v>
      </c>
      <c r="E8" s="36" t="s">
        <v>141</v>
      </c>
      <c r="F8" s="153"/>
      <c r="H8" s="154"/>
      <c r="I8" s="158"/>
      <c r="J8" s="152"/>
      <c r="K8" s="37" t="s">
        <v>858</v>
      </c>
      <c r="L8" s="36" t="s">
        <v>141</v>
      </c>
      <c r="M8" s="153"/>
      <c r="O8" s="154"/>
      <c r="P8" s="158"/>
      <c r="Q8" s="152"/>
      <c r="R8" s="37" t="s">
        <v>858</v>
      </c>
      <c r="S8" s="36">
        <f>中指数据!H10</f>
        <v>75.3</v>
      </c>
      <c r="T8" s="153"/>
    </row>
    <row r="9" spans="1:20">
      <c r="A9" s="154"/>
      <c r="B9" s="158"/>
      <c r="C9" s="152"/>
      <c r="D9" s="37" t="s">
        <v>859</v>
      </c>
      <c r="E9" s="36" t="s">
        <v>141</v>
      </c>
      <c r="F9" s="153"/>
      <c r="H9" s="154"/>
      <c r="I9" s="158"/>
      <c r="J9" s="152"/>
      <c r="K9" s="37" t="s">
        <v>859</v>
      </c>
      <c r="L9" s="36" t="s">
        <v>141</v>
      </c>
      <c r="M9" s="153"/>
      <c r="O9" s="154"/>
      <c r="P9" s="158"/>
      <c r="Q9" s="152"/>
      <c r="R9" s="37" t="s">
        <v>859</v>
      </c>
      <c r="S9" s="36">
        <f>中指数据!G10</f>
        <v>73.61</v>
      </c>
      <c r="T9" s="153"/>
    </row>
    <row r="10" spans="1:20">
      <c r="A10" s="154"/>
      <c r="B10" s="158"/>
      <c r="C10" s="155" t="s">
        <v>866</v>
      </c>
      <c r="D10" s="37" t="s">
        <v>860</v>
      </c>
      <c r="E10" s="36">
        <f>ROUND('城研数据 '!G7,2)</f>
        <v>71.89</v>
      </c>
      <c r="F10" s="148">
        <f>ROUND(AVERAGE(E10:E12),2)</f>
        <v>71.510000000000005</v>
      </c>
      <c r="H10" s="154"/>
      <c r="I10" s="158"/>
      <c r="J10" s="155" t="s">
        <v>866</v>
      </c>
      <c r="K10" s="37" t="s">
        <v>860</v>
      </c>
      <c r="L10" s="38">
        <f>链家案例!J8</f>
        <v>70.900000000000006</v>
      </c>
      <c r="M10" s="148">
        <f>ROUND(AVERAGE(L10:L12),2)</f>
        <v>69.709999999999994</v>
      </c>
      <c r="O10" s="154"/>
      <c r="P10" s="158"/>
      <c r="Q10" s="155" t="s">
        <v>866</v>
      </c>
      <c r="R10" s="37" t="s">
        <v>860</v>
      </c>
      <c r="S10" s="38">
        <f>中指数据!F10</f>
        <v>73.22</v>
      </c>
      <c r="T10" s="148">
        <f>ROUND(AVERAGE(S10:S12),2)</f>
        <v>72.25</v>
      </c>
    </row>
    <row r="11" spans="1:20">
      <c r="A11" s="154"/>
      <c r="B11" s="158"/>
      <c r="C11" s="156"/>
      <c r="D11" s="37" t="s">
        <v>861</v>
      </c>
      <c r="E11" s="36">
        <f>ROUND('城研数据 '!G8,2)</f>
        <v>70.819999999999993</v>
      </c>
      <c r="F11" s="154"/>
      <c r="H11" s="154"/>
      <c r="I11" s="158"/>
      <c r="J11" s="156"/>
      <c r="K11" s="37" t="s">
        <v>861</v>
      </c>
      <c r="L11" s="36" t="s">
        <v>141</v>
      </c>
      <c r="M11" s="154"/>
      <c r="O11" s="154"/>
      <c r="P11" s="158"/>
      <c r="Q11" s="156"/>
      <c r="R11" s="37" t="s">
        <v>861</v>
      </c>
      <c r="S11" s="36">
        <f>中指数据!E10</f>
        <v>73.19</v>
      </c>
      <c r="T11" s="154"/>
    </row>
    <row r="12" spans="1:20">
      <c r="A12" s="154"/>
      <c r="B12" s="158"/>
      <c r="C12" s="160"/>
      <c r="D12" s="37" t="s">
        <v>862</v>
      </c>
      <c r="E12" s="36">
        <f>ROUND('城研数据 '!G9,2)</f>
        <v>71.81</v>
      </c>
      <c r="F12" s="149"/>
      <c r="H12" s="154"/>
      <c r="I12" s="158"/>
      <c r="J12" s="160"/>
      <c r="K12" s="37" t="s">
        <v>862</v>
      </c>
      <c r="L12" s="38">
        <f>链家案例!J7</f>
        <v>68.510000000000005</v>
      </c>
      <c r="M12" s="149"/>
      <c r="O12" s="154"/>
      <c r="P12" s="158"/>
      <c r="Q12" s="160"/>
      <c r="R12" s="37" t="s">
        <v>862</v>
      </c>
      <c r="S12" s="38">
        <f>中指数据!D10</f>
        <v>70.34</v>
      </c>
      <c r="T12" s="149"/>
    </row>
    <row r="13" spans="1:20">
      <c r="A13" s="154"/>
      <c r="B13" s="158"/>
      <c r="C13" s="155" t="s">
        <v>867</v>
      </c>
      <c r="D13" s="37" t="s">
        <v>863</v>
      </c>
      <c r="E13" s="36">
        <f>ROUND('城研数据 '!G10,2)</f>
        <v>67.38</v>
      </c>
      <c r="F13" s="148">
        <f>ROUND(AVERAGE(E13:E14),2)</f>
        <v>60.23</v>
      </c>
      <c r="H13" s="154"/>
      <c r="I13" s="158"/>
      <c r="J13" s="155" t="s">
        <v>867</v>
      </c>
      <c r="K13" s="37" t="s">
        <v>863</v>
      </c>
      <c r="L13" s="38">
        <f>链家案例!J5</f>
        <v>61.04</v>
      </c>
      <c r="M13" s="148">
        <f>ROUND(AVERAGE(L13:L14),2)</f>
        <v>61.24</v>
      </c>
      <c r="O13" s="154"/>
      <c r="P13" s="158"/>
      <c r="Q13" s="155" t="s">
        <v>867</v>
      </c>
      <c r="R13" s="37" t="s">
        <v>863</v>
      </c>
      <c r="S13" s="38">
        <f>中指数据!C10</f>
        <v>67.45</v>
      </c>
      <c r="T13" s="148">
        <f>ROUND(AVERAGE(S13:S14),2)</f>
        <v>66.89</v>
      </c>
    </row>
    <row r="14" spans="1:20">
      <c r="A14" s="149"/>
      <c r="B14" s="159"/>
      <c r="C14" s="160"/>
      <c r="D14" s="37" t="s">
        <v>864</v>
      </c>
      <c r="E14" s="36">
        <f>ROUND('城研数据 '!G11,2)</f>
        <v>53.07</v>
      </c>
      <c r="F14" s="149"/>
      <c r="H14" s="149"/>
      <c r="I14" s="159"/>
      <c r="J14" s="160"/>
      <c r="K14" s="37" t="s">
        <v>864</v>
      </c>
      <c r="L14" s="38">
        <f>链家案例!J4</f>
        <v>61.43</v>
      </c>
      <c r="M14" s="149"/>
      <c r="O14" s="149"/>
      <c r="P14" s="159"/>
      <c r="Q14" s="160"/>
      <c r="R14" s="37" t="s">
        <v>864</v>
      </c>
      <c r="S14" s="38">
        <f>中指数据!B10</f>
        <v>66.33</v>
      </c>
      <c r="T14" s="149"/>
    </row>
    <row r="15" spans="1:20">
      <c r="A15" s="150" t="s">
        <v>140</v>
      </c>
      <c r="B15" s="151"/>
      <c r="C15" s="151"/>
      <c r="D15" s="151"/>
      <c r="E15" s="151"/>
      <c r="F15" s="54">
        <f>ROUND(AVERAGE(F3:F14),2)</f>
        <v>69.17</v>
      </c>
      <c r="H15" s="150" t="s">
        <v>140</v>
      </c>
      <c r="I15" s="151"/>
      <c r="J15" s="151"/>
      <c r="K15" s="151"/>
      <c r="L15" s="151"/>
      <c r="M15" s="54">
        <f>ROUND(AVERAGE(M3:M14),2)</f>
        <v>70.83</v>
      </c>
      <c r="O15" s="150" t="s">
        <v>140</v>
      </c>
      <c r="P15" s="151"/>
      <c r="Q15" s="151"/>
      <c r="R15" s="151"/>
      <c r="S15" s="151"/>
      <c r="T15" s="54">
        <f>ROUND(AVERAGE(T3:T14),2)</f>
        <v>72.52</v>
      </c>
    </row>
    <row r="16" spans="1:20">
      <c r="A16" s="148">
        <v>2</v>
      </c>
      <c r="B16" s="155" t="s">
        <v>826</v>
      </c>
      <c r="C16" s="36" t="s">
        <v>138</v>
      </c>
      <c r="D16" s="37" t="s">
        <v>853</v>
      </c>
      <c r="E16" s="119">
        <f>ROUND('城研数据 '!G33,2)</f>
        <v>100.87</v>
      </c>
      <c r="F16" s="36">
        <f>E16</f>
        <v>100.87</v>
      </c>
      <c r="H16" s="148">
        <v>2</v>
      </c>
      <c r="I16" s="155" t="s">
        <v>826</v>
      </c>
      <c r="J16" s="36" t="s">
        <v>138</v>
      </c>
      <c r="K16" s="37" t="s">
        <v>853</v>
      </c>
      <c r="L16" s="38">
        <f>链家案例!J56</f>
        <v>70.41</v>
      </c>
      <c r="M16" s="36">
        <f>L16</f>
        <v>70.41</v>
      </c>
      <c r="O16" s="148">
        <v>2</v>
      </c>
      <c r="P16" s="155" t="s">
        <v>826</v>
      </c>
      <c r="Q16" s="36" t="s">
        <v>138</v>
      </c>
      <c r="R16" s="37" t="s">
        <v>853</v>
      </c>
      <c r="S16" s="38">
        <f>中指数据!M25</f>
        <v>66.819999999999993</v>
      </c>
      <c r="T16" s="36">
        <f>S16</f>
        <v>66.819999999999993</v>
      </c>
    </row>
    <row r="17" spans="1:20">
      <c r="A17" s="154"/>
      <c r="B17" s="156"/>
      <c r="C17" s="152" t="s">
        <v>852</v>
      </c>
      <c r="D17" s="37" t="s">
        <v>854</v>
      </c>
      <c r="E17" s="38">
        <f>ROUND('城研数据 '!G34,2)</f>
        <v>67.84</v>
      </c>
      <c r="F17" s="153">
        <f>ROUND(AVERAGE(E17:E19),2)</f>
        <v>67.12</v>
      </c>
      <c r="H17" s="154"/>
      <c r="I17" s="156"/>
      <c r="J17" s="152" t="s">
        <v>852</v>
      </c>
      <c r="K17" s="37" t="s">
        <v>854</v>
      </c>
      <c r="L17" s="36" t="s">
        <v>141</v>
      </c>
      <c r="M17" s="153">
        <f>ROUND(AVERAGE(L17:L19),2)</f>
        <v>66.95</v>
      </c>
      <c r="O17" s="154"/>
      <c r="P17" s="156"/>
      <c r="Q17" s="152" t="s">
        <v>852</v>
      </c>
      <c r="R17" s="37" t="s">
        <v>854</v>
      </c>
      <c r="S17" s="36">
        <f>中指数据!L25</f>
        <v>67.89</v>
      </c>
      <c r="T17" s="153">
        <f>ROUND(AVERAGE(S17:S19),2)</f>
        <v>74.040000000000006</v>
      </c>
    </row>
    <row r="18" spans="1:20">
      <c r="A18" s="154"/>
      <c r="B18" s="156"/>
      <c r="C18" s="152"/>
      <c r="D18" s="37" t="s">
        <v>855</v>
      </c>
      <c r="E18" s="38">
        <f>ROUND('城研数据 '!G35,2)</f>
        <v>66.39</v>
      </c>
      <c r="F18" s="153"/>
      <c r="H18" s="154"/>
      <c r="I18" s="156"/>
      <c r="J18" s="152"/>
      <c r="K18" s="37" t="s">
        <v>855</v>
      </c>
      <c r="L18" s="38">
        <f>链家案例!J54</f>
        <v>66.67</v>
      </c>
      <c r="M18" s="153"/>
      <c r="O18" s="154"/>
      <c r="P18" s="156"/>
      <c r="Q18" s="152"/>
      <c r="R18" s="37" t="s">
        <v>855</v>
      </c>
      <c r="S18" s="38">
        <f>中指数据!K25</f>
        <v>66.88</v>
      </c>
      <c r="T18" s="153"/>
    </row>
    <row r="19" spans="1:20">
      <c r="A19" s="154"/>
      <c r="B19" s="156"/>
      <c r="C19" s="152"/>
      <c r="D19" s="37" t="s">
        <v>856</v>
      </c>
      <c r="E19" s="36" t="s">
        <v>141</v>
      </c>
      <c r="F19" s="153"/>
      <c r="H19" s="154"/>
      <c r="I19" s="156"/>
      <c r="J19" s="152"/>
      <c r="K19" s="37" t="s">
        <v>856</v>
      </c>
      <c r="L19" s="38">
        <f>链家案例!J55</f>
        <v>67.22</v>
      </c>
      <c r="M19" s="153"/>
      <c r="O19" s="154"/>
      <c r="P19" s="156"/>
      <c r="Q19" s="152"/>
      <c r="R19" s="37" t="s">
        <v>856</v>
      </c>
      <c r="S19" s="38">
        <f>中指数据!J25</f>
        <v>87.34</v>
      </c>
      <c r="T19" s="153"/>
    </row>
    <row r="20" spans="1:20">
      <c r="A20" s="154"/>
      <c r="B20" s="156"/>
      <c r="C20" s="152" t="s">
        <v>865</v>
      </c>
      <c r="D20" s="37" t="s">
        <v>857</v>
      </c>
      <c r="E20" s="36" t="s">
        <v>141</v>
      </c>
      <c r="F20" s="153">
        <f>ROUND(AVERAGE(E20:E22),2)</f>
        <v>70.2</v>
      </c>
      <c r="H20" s="154"/>
      <c r="I20" s="156"/>
      <c r="J20" s="152" t="s">
        <v>865</v>
      </c>
      <c r="K20" s="37" t="s">
        <v>857</v>
      </c>
      <c r="L20" s="36" t="s">
        <v>141</v>
      </c>
      <c r="M20" s="153">
        <f>ROUND(AVERAGE(L20:L22),2)</f>
        <v>62.38</v>
      </c>
      <c r="O20" s="154"/>
      <c r="P20" s="156"/>
      <c r="Q20" s="152" t="s">
        <v>865</v>
      </c>
      <c r="R20" s="37" t="s">
        <v>857</v>
      </c>
      <c r="S20" s="119">
        <f>中指数据!I25</f>
        <v>90.34</v>
      </c>
      <c r="T20" s="153">
        <f>ROUND(AVERAGE(S20:S22),2)</f>
        <v>84.98</v>
      </c>
    </row>
    <row r="21" spans="1:20">
      <c r="A21" s="154"/>
      <c r="B21" s="156"/>
      <c r="C21" s="152"/>
      <c r="D21" s="37" t="s">
        <v>858</v>
      </c>
      <c r="E21" s="38">
        <f>ROUND('城研数据 '!G36,2)</f>
        <v>66.91</v>
      </c>
      <c r="F21" s="153"/>
      <c r="H21" s="154"/>
      <c r="I21" s="156"/>
      <c r="J21" s="152"/>
      <c r="K21" s="37" t="s">
        <v>858</v>
      </c>
      <c r="L21" s="36" t="s">
        <v>141</v>
      </c>
      <c r="M21" s="153"/>
      <c r="O21" s="154"/>
      <c r="P21" s="156"/>
      <c r="Q21" s="152"/>
      <c r="R21" s="37" t="s">
        <v>858</v>
      </c>
      <c r="S21" s="36">
        <f>中指数据!H25</f>
        <v>87.4</v>
      </c>
      <c r="T21" s="153"/>
    </row>
    <row r="22" spans="1:20">
      <c r="A22" s="154"/>
      <c r="B22" s="156"/>
      <c r="C22" s="152"/>
      <c r="D22" s="37" t="s">
        <v>859</v>
      </c>
      <c r="E22" s="38">
        <f>ROUND('城研数据 '!G37,2)</f>
        <v>73.48</v>
      </c>
      <c r="F22" s="153"/>
      <c r="H22" s="154"/>
      <c r="I22" s="156"/>
      <c r="J22" s="152"/>
      <c r="K22" s="37" t="s">
        <v>859</v>
      </c>
      <c r="L22" s="38">
        <f>链家案例!J51</f>
        <v>62.38</v>
      </c>
      <c r="M22" s="153"/>
      <c r="O22" s="154"/>
      <c r="P22" s="156"/>
      <c r="Q22" s="152"/>
      <c r="R22" s="37" t="s">
        <v>859</v>
      </c>
      <c r="S22" s="38">
        <f>中指数据!G25</f>
        <v>77.2</v>
      </c>
      <c r="T22" s="153"/>
    </row>
    <row r="23" spans="1:20">
      <c r="A23" s="154"/>
      <c r="B23" s="156"/>
      <c r="C23" s="155" t="s">
        <v>866</v>
      </c>
      <c r="D23" s="37" t="s">
        <v>860</v>
      </c>
      <c r="E23" s="38">
        <f>ROUND('城研数据 '!G38,2)</f>
        <v>72.03</v>
      </c>
      <c r="F23" s="148">
        <f>ROUND(AVERAGE(E23:E25),2)</f>
        <v>69.78</v>
      </c>
      <c r="H23" s="154"/>
      <c r="I23" s="156"/>
      <c r="J23" s="155" t="s">
        <v>866</v>
      </c>
      <c r="K23" s="37" t="s">
        <v>860</v>
      </c>
      <c r="L23" s="38">
        <f>链家案例!J48</f>
        <v>57.7</v>
      </c>
      <c r="M23" s="148">
        <f>ROUND(AVERAGE(L23:L25),2)</f>
        <v>60.81</v>
      </c>
      <c r="O23" s="154"/>
      <c r="P23" s="156"/>
      <c r="Q23" s="155" t="s">
        <v>866</v>
      </c>
      <c r="R23" s="37" t="s">
        <v>860</v>
      </c>
      <c r="S23" s="38">
        <f>中指数据!F25</f>
        <v>73.39</v>
      </c>
      <c r="T23" s="148">
        <f>ROUND(AVERAGE(S23:S25),2)</f>
        <v>73.27</v>
      </c>
    </row>
    <row r="24" spans="1:20">
      <c r="A24" s="154"/>
      <c r="B24" s="156"/>
      <c r="C24" s="156"/>
      <c r="D24" s="37" t="s">
        <v>861</v>
      </c>
      <c r="E24" s="38">
        <f>ROUND('城研数据 '!G39,2)</f>
        <v>68.48</v>
      </c>
      <c r="F24" s="154"/>
      <c r="H24" s="154"/>
      <c r="I24" s="156"/>
      <c r="J24" s="156"/>
      <c r="K24" s="37" t="s">
        <v>861</v>
      </c>
      <c r="L24" s="38">
        <f>链家案例!J46</f>
        <v>65.02</v>
      </c>
      <c r="M24" s="154"/>
      <c r="O24" s="154"/>
      <c r="P24" s="156"/>
      <c r="Q24" s="156"/>
      <c r="R24" s="37" t="s">
        <v>861</v>
      </c>
      <c r="S24" s="38">
        <f>中指数据!E25</f>
        <v>72.349999999999994</v>
      </c>
      <c r="T24" s="154"/>
    </row>
    <row r="25" spans="1:20">
      <c r="A25" s="154"/>
      <c r="B25" s="156"/>
      <c r="C25" s="160"/>
      <c r="D25" s="37" t="s">
        <v>862</v>
      </c>
      <c r="E25" s="38">
        <f>ROUND('城研数据 '!G40,2)</f>
        <v>68.819999999999993</v>
      </c>
      <c r="F25" s="149"/>
      <c r="H25" s="154"/>
      <c r="I25" s="156"/>
      <c r="J25" s="160"/>
      <c r="K25" s="37" t="s">
        <v>862</v>
      </c>
      <c r="L25" s="38">
        <f>链家案例!J40</f>
        <v>59.7</v>
      </c>
      <c r="M25" s="149"/>
      <c r="O25" s="154"/>
      <c r="P25" s="156"/>
      <c r="Q25" s="160"/>
      <c r="R25" s="37" t="s">
        <v>862</v>
      </c>
      <c r="S25" s="38">
        <f>中指数据!D25</f>
        <v>74.06</v>
      </c>
      <c r="T25" s="149"/>
    </row>
    <row r="26" spans="1:20">
      <c r="A26" s="154"/>
      <c r="B26" s="156"/>
      <c r="C26" s="155" t="s">
        <v>867</v>
      </c>
      <c r="D26" s="37" t="s">
        <v>863</v>
      </c>
      <c r="E26" s="38">
        <f>ROUND('城研数据 '!G41,2)</f>
        <v>68.739999999999995</v>
      </c>
      <c r="F26" s="148">
        <f>ROUND(AVERAGE(E26:E27),2)</f>
        <v>68.400000000000006</v>
      </c>
      <c r="H26" s="154"/>
      <c r="I26" s="156"/>
      <c r="J26" s="155" t="s">
        <v>867</v>
      </c>
      <c r="K26" s="37" t="s">
        <v>863</v>
      </c>
      <c r="L26" s="38">
        <f>链家案例!J31</f>
        <v>60.24</v>
      </c>
      <c r="M26" s="148">
        <f>ROUND(AVERAGE(L26:L27),2)</f>
        <v>58.18</v>
      </c>
      <c r="O26" s="154"/>
      <c r="P26" s="156"/>
      <c r="Q26" s="155" t="s">
        <v>867</v>
      </c>
      <c r="R26" s="37" t="s">
        <v>863</v>
      </c>
      <c r="S26" s="38">
        <f>中指数据!C25</f>
        <v>74.17</v>
      </c>
      <c r="T26" s="148">
        <f>ROUND(AVERAGE(S26:S27),2)</f>
        <v>72.95</v>
      </c>
    </row>
    <row r="27" spans="1:20">
      <c r="A27" s="154"/>
      <c r="B27" s="156"/>
      <c r="C27" s="160"/>
      <c r="D27" s="37" t="s">
        <v>864</v>
      </c>
      <c r="E27" s="38">
        <f>ROUND('城研数据 '!G42,2)</f>
        <v>68.05</v>
      </c>
      <c r="F27" s="149"/>
      <c r="H27" s="154"/>
      <c r="I27" s="156"/>
      <c r="J27" s="160"/>
      <c r="K27" s="37" t="s">
        <v>864</v>
      </c>
      <c r="L27" s="38">
        <f>链家案例!J28</f>
        <v>56.11</v>
      </c>
      <c r="M27" s="149"/>
      <c r="O27" s="154"/>
      <c r="P27" s="156"/>
      <c r="Q27" s="160"/>
      <c r="R27" s="37" t="s">
        <v>864</v>
      </c>
      <c r="S27" s="38">
        <f>中指数据!B25</f>
        <v>71.73</v>
      </c>
      <c r="T27" s="149"/>
    </row>
    <row r="28" spans="1:20">
      <c r="A28" s="150" t="s">
        <v>140</v>
      </c>
      <c r="B28" s="151"/>
      <c r="C28" s="151"/>
      <c r="D28" s="151"/>
      <c r="E28" s="151"/>
      <c r="F28" s="54">
        <f>ROUND(AVERAGE(F16:F27),2)</f>
        <v>75.27</v>
      </c>
      <c r="H28" s="150" t="s">
        <v>140</v>
      </c>
      <c r="I28" s="151"/>
      <c r="J28" s="151"/>
      <c r="K28" s="151"/>
      <c r="L28" s="151"/>
      <c r="M28" s="54">
        <f>ROUND(AVERAGE(M16:M27),2)</f>
        <v>63.75</v>
      </c>
      <c r="O28" s="150" t="s">
        <v>140</v>
      </c>
      <c r="P28" s="151"/>
      <c r="Q28" s="151"/>
      <c r="R28" s="151"/>
      <c r="S28" s="151"/>
      <c r="T28" s="54">
        <f>ROUND(AVERAGE(T16:T27),2)</f>
        <v>74.41</v>
      </c>
    </row>
    <row r="29" spans="1:20" ht="14.25" customHeight="1">
      <c r="A29" s="148">
        <v>3</v>
      </c>
      <c r="B29" s="157" t="s">
        <v>49</v>
      </c>
      <c r="C29" s="36" t="s">
        <v>138</v>
      </c>
      <c r="D29" s="37" t="s">
        <v>853</v>
      </c>
      <c r="E29" s="36">
        <f>'城研数据 '!G61</f>
        <v>50.660199407</v>
      </c>
      <c r="F29" s="36">
        <f>ROUND(E29,2)</f>
        <v>50.66</v>
      </c>
      <c r="H29" s="148">
        <v>3</v>
      </c>
      <c r="I29" s="157" t="s">
        <v>49</v>
      </c>
      <c r="J29" s="36" t="s">
        <v>138</v>
      </c>
      <c r="K29" s="37" t="s">
        <v>853</v>
      </c>
      <c r="L29" s="36">
        <f>链家案例!J90</f>
        <v>72.02</v>
      </c>
      <c r="M29" s="36">
        <f>L29</f>
        <v>72.02</v>
      </c>
      <c r="O29" s="148">
        <v>3</v>
      </c>
      <c r="P29" s="157" t="s">
        <v>49</v>
      </c>
      <c r="Q29" s="36" t="s">
        <v>138</v>
      </c>
      <c r="R29" s="37" t="s">
        <v>853</v>
      </c>
      <c r="S29" s="36">
        <f>中指数据!M45</f>
        <v>63.62</v>
      </c>
      <c r="T29" s="36">
        <f>S29</f>
        <v>63.62</v>
      </c>
    </row>
    <row r="30" spans="1:20">
      <c r="A30" s="154"/>
      <c r="B30" s="158"/>
      <c r="C30" s="152" t="s">
        <v>852</v>
      </c>
      <c r="D30" s="37" t="s">
        <v>854</v>
      </c>
      <c r="E30" s="36">
        <f>'城研数据 '!G62</f>
        <v>74.919564883999996</v>
      </c>
      <c r="F30" s="153">
        <f>ROUND(AVERAGE(E30:E32),2)</f>
        <v>69.39</v>
      </c>
      <c r="H30" s="154"/>
      <c r="I30" s="158"/>
      <c r="J30" s="152" t="s">
        <v>852</v>
      </c>
      <c r="K30" s="37" t="s">
        <v>854</v>
      </c>
      <c r="L30" s="38">
        <f>链家案例!J85</f>
        <v>58.96</v>
      </c>
      <c r="M30" s="153">
        <f>ROUND(AVERAGE(L30:L32),2)</f>
        <v>59.72</v>
      </c>
      <c r="O30" s="154"/>
      <c r="P30" s="158"/>
      <c r="Q30" s="152" t="s">
        <v>852</v>
      </c>
      <c r="R30" s="37" t="s">
        <v>854</v>
      </c>
      <c r="S30" s="38">
        <f>中指数据!L45</f>
        <v>62.08</v>
      </c>
      <c r="T30" s="153">
        <f>ROUND(AVERAGE(S30:S32),2)</f>
        <v>65.58</v>
      </c>
    </row>
    <row r="31" spans="1:20">
      <c r="A31" s="154"/>
      <c r="B31" s="158"/>
      <c r="C31" s="152"/>
      <c r="D31" s="37" t="s">
        <v>855</v>
      </c>
      <c r="E31" s="36">
        <f>'城研数据 '!G63</f>
        <v>66.451501354000001</v>
      </c>
      <c r="F31" s="153"/>
      <c r="H31" s="154"/>
      <c r="I31" s="158"/>
      <c r="J31" s="152"/>
      <c r="K31" s="37" t="s">
        <v>855</v>
      </c>
      <c r="L31" s="36" t="s">
        <v>141</v>
      </c>
      <c r="M31" s="153"/>
      <c r="O31" s="154"/>
      <c r="P31" s="158"/>
      <c r="Q31" s="152"/>
      <c r="R31" s="37" t="s">
        <v>855</v>
      </c>
      <c r="S31" s="38">
        <f>中指数据!K45</f>
        <v>61.98</v>
      </c>
      <c r="T31" s="153"/>
    </row>
    <row r="32" spans="1:20">
      <c r="A32" s="154"/>
      <c r="B32" s="158"/>
      <c r="C32" s="152"/>
      <c r="D32" s="37" t="s">
        <v>856</v>
      </c>
      <c r="E32" s="36">
        <f>'城研数据 '!G64</f>
        <v>66.807636790000004</v>
      </c>
      <c r="F32" s="153"/>
      <c r="H32" s="154"/>
      <c r="I32" s="158"/>
      <c r="J32" s="152"/>
      <c r="K32" s="37" t="s">
        <v>856</v>
      </c>
      <c r="L32" s="38">
        <f>链家案例!J83</f>
        <v>60.48</v>
      </c>
      <c r="M32" s="153"/>
      <c r="O32" s="154"/>
      <c r="P32" s="158"/>
      <c r="Q32" s="152"/>
      <c r="R32" s="37" t="s">
        <v>856</v>
      </c>
      <c r="S32" s="38">
        <f>中指数据!J45</f>
        <v>72.69</v>
      </c>
      <c r="T32" s="153"/>
    </row>
    <row r="33" spans="1:20">
      <c r="A33" s="154"/>
      <c r="B33" s="158"/>
      <c r="C33" s="152" t="s">
        <v>865</v>
      </c>
      <c r="D33" s="37" t="s">
        <v>857</v>
      </c>
      <c r="E33" s="36">
        <f>'城研数据 '!G65</f>
        <v>69.294775610000002</v>
      </c>
      <c r="F33" s="187">
        <f>ROUND(AVERAGE(E33:E35),2)</f>
        <v>65.180000000000007</v>
      </c>
      <c r="H33" s="154"/>
      <c r="I33" s="158"/>
      <c r="J33" s="152" t="s">
        <v>865</v>
      </c>
      <c r="K33" s="37" t="s">
        <v>857</v>
      </c>
      <c r="L33" s="38">
        <f>链家案例!J82</f>
        <v>66.7</v>
      </c>
      <c r="M33" s="153">
        <f>ROUND(AVERAGE(L33:L35),2)</f>
        <v>70.47</v>
      </c>
      <c r="O33" s="154"/>
      <c r="P33" s="158"/>
      <c r="Q33" s="152" t="s">
        <v>865</v>
      </c>
      <c r="R33" s="37" t="s">
        <v>857</v>
      </c>
      <c r="S33" s="38">
        <f>中指数据!I45</f>
        <v>72.89</v>
      </c>
      <c r="T33" s="153">
        <f>ROUND(AVERAGE(S33:S35),2)</f>
        <v>74.53</v>
      </c>
    </row>
    <row r="34" spans="1:20">
      <c r="A34" s="154"/>
      <c r="B34" s="158"/>
      <c r="C34" s="152"/>
      <c r="D34" s="37" t="s">
        <v>858</v>
      </c>
      <c r="E34" s="36">
        <f>'城研数据 '!G66</f>
        <v>68.212824010999995</v>
      </c>
      <c r="F34" s="187"/>
      <c r="H34" s="154"/>
      <c r="I34" s="158"/>
      <c r="J34" s="152"/>
      <c r="K34" s="37" t="s">
        <v>858</v>
      </c>
      <c r="L34" s="38">
        <f>链家案例!J80</f>
        <v>70.680000000000007</v>
      </c>
      <c r="M34" s="153"/>
      <c r="O34" s="154"/>
      <c r="P34" s="158"/>
      <c r="Q34" s="152"/>
      <c r="R34" s="37" t="s">
        <v>858</v>
      </c>
      <c r="S34" s="38">
        <f>中指数据!H45</f>
        <v>75.94</v>
      </c>
      <c r="T34" s="153"/>
    </row>
    <row r="35" spans="1:20">
      <c r="A35" s="154"/>
      <c r="B35" s="158"/>
      <c r="C35" s="152"/>
      <c r="D35" s="37" t="s">
        <v>859</v>
      </c>
      <c r="E35" s="36">
        <f>'城研数据 '!G67</f>
        <v>58.024961681999997</v>
      </c>
      <c r="F35" s="187"/>
      <c r="H35" s="154"/>
      <c r="I35" s="158"/>
      <c r="J35" s="152"/>
      <c r="K35" s="37" t="s">
        <v>859</v>
      </c>
      <c r="L35" s="38">
        <f>链家案例!J78</f>
        <v>74.03</v>
      </c>
      <c r="M35" s="153"/>
      <c r="O35" s="154"/>
      <c r="P35" s="158"/>
      <c r="Q35" s="152"/>
      <c r="R35" s="37" t="s">
        <v>859</v>
      </c>
      <c r="S35" s="38">
        <f>中指数据!G45</f>
        <v>74.77</v>
      </c>
      <c r="T35" s="153"/>
    </row>
    <row r="36" spans="1:20">
      <c r="A36" s="154"/>
      <c r="B36" s="158"/>
      <c r="C36" s="155" t="s">
        <v>866</v>
      </c>
      <c r="D36" s="37" t="s">
        <v>860</v>
      </c>
      <c r="E36" s="36">
        <f>'城研数据 '!G68</f>
        <v>71.772745881999995</v>
      </c>
      <c r="F36" s="148">
        <f>ROUND(AVERAGE(E36:E38),2)</f>
        <v>65.28</v>
      </c>
      <c r="H36" s="154"/>
      <c r="I36" s="158"/>
      <c r="J36" s="155" t="s">
        <v>866</v>
      </c>
      <c r="K36" s="37" t="s">
        <v>860</v>
      </c>
      <c r="L36" s="36" t="s">
        <v>141</v>
      </c>
      <c r="M36" s="148">
        <f>ROUND(AVERAGE(L36:L38),2)</f>
        <v>54.75</v>
      </c>
      <c r="O36" s="154"/>
      <c r="P36" s="158"/>
      <c r="Q36" s="155" t="s">
        <v>866</v>
      </c>
      <c r="R36" s="37" t="s">
        <v>860</v>
      </c>
      <c r="S36" s="38">
        <f>中指数据!F45</f>
        <v>74.36</v>
      </c>
      <c r="T36" s="148">
        <f>ROUND(AVERAGE(S36:S38),2)</f>
        <v>73.14</v>
      </c>
    </row>
    <row r="37" spans="1:20">
      <c r="A37" s="154"/>
      <c r="B37" s="158"/>
      <c r="C37" s="156"/>
      <c r="D37" s="37" t="s">
        <v>861</v>
      </c>
      <c r="E37" s="36">
        <f>'城研数据 '!G69</f>
        <v>64.744957964999998</v>
      </c>
      <c r="F37" s="154"/>
      <c r="H37" s="154"/>
      <c r="I37" s="158"/>
      <c r="J37" s="156"/>
      <c r="K37" s="37" t="s">
        <v>861</v>
      </c>
      <c r="L37" s="38">
        <f>链家案例!J77</f>
        <v>50.48</v>
      </c>
      <c r="M37" s="154"/>
      <c r="O37" s="154"/>
      <c r="P37" s="158"/>
      <c r="Q37" s="156"/>
      <c r="R37" s="37" t="s">
        <v>861</v>
      </c>
      <c r="S37" s="38">
        <f>中指数据!E45</f>
        <v>72.040000000000006</v>
      </c>
      <c r="T37" s="154"/>
    </row>
    <row r="38" spans="1:20" ht="14.25" customHeight="1">
      <c r="A38" s="154"/>
      <c r="B38" s="158"/>
      <c r="C38" s="160"/>
      <c r="D38" s="37" t="s">
        <v>862</v>
      </c>
      <c r="E38" s="36">
        <f>'城研数据 '!G70</f>
        <v>59.320168422000002</v>
      </c>
      <c r="F38" s="149"/>
      <c r="H38" s="154"/>
      <c r="I38" s="158"/>
      <c r="J38" s="160"/>
      <c r="K38" s="37" t="s">
        <v>862</v>
      </c>
      <c r="L38" s="38">
        <f>链家案例!J70</f>
        <v>59.02</v>
      </c>
      <c r="M38" s="149"/>
      <c r="O38" s="154"/>
      <c r="P38" s="158"/>
      <c r="Q38" s="160"/>
      <c r="R38" s="37" t="s">
        <v>862</v>
      </c>
      <c r="S38" s="38">
        <f>中指数据!D45</f>
        <v>73.010000000000005</v>
      </c>
      <c r="T38" s="149"/>
    </row>
    <row r="39" spans="1:20" ht="14.25" customHeight="1">
      <c r="A39" s="154"/>
      <c r="B39" s="158"/>
      <c r="C39" s="155" t="s">
        <v>867</v>
      </c>
      <c r="D39" s="37" t="s">
        <v>863</v>
      </c>
      <c r="E39" s="36">
        <f>'城研数据 '!G71</f>
        <v>61.534898370999997</v>
      </c>
      <c r="F39" s="148">
        <f>ROUND(AVERAGE(E39:E40),2)</f>
        <v>61.38</v>
      </c>
      <c r="H39" s="154"/>
      <c r="I39" s="158"/>
      <c r="J39" s="155" t="s">
        <v>867</v>
      </c>
      <c r="K39" s="37" t="s">
        <v>863</v>
      </c>
      <c r="L39" s="38">
        <f>链家案例!J65</f>
        <v>58.12</v>
      </c>
      <c r="M39" s="148">
        <f>ROUND(AVERAGE(L39:L40),2)</f>
        <v>58.29</v>
      </c>
      <c r="O39" s="154"/>
      <c r="P39" s="158"/>
      <c r="Q39" s="155" t="s">
        <v>867</v>
      </c>
      <c r="R39" s="37" t="s">
        <v>863</v>
      </c>
      <c r="S39" s="38">
        <f>中指数据!C45</f>
        <v>73.38</v>
      </c>
      <c r="T39" s="148">
        <f>ROUND(AVERAGE(S39:S40),2)</f>
        <v>70.19</v>
      </c>
    </row>
    <row r="40" spans="1:20">
      <c r="A40" s="154"/>
      <c r="B40" s="158"/>
      <c r="C40" s="160"/>
      <c r="D40" s="37" t="s">
        <v>864</v>
      </c>
      <c r="E40" s="36">
        <f>'城研数据 '!G72</f>
        <v>61.217672114000003</v>
      </c>
      <c r="F40" s="149"/>
      <c r="H40" s="154"/>
      <c r="I40" s="158"/>
      <c r="J40" s="160"/>
      <c r="K40" s="37" t="s">
        <v>864</v>
      </c>
      <c r="L40" s="38">
        <f>链家案例!J63</f>
        <v>58.46</v>
      </c>
      <c r="M40" s="149"/>
      <c r="O40" s="154"/>
      <c r="P40" s="158"/>
      <c r="Q40" s="160"/>
      <c r="R40" s="37" t="s">
        <v>864</v>
      </c>
      <c r="S40" s="38">
        <f>中指数据!B45</f>
        <v>67</v>
      </c>
      <c r="T40" s="149"/>
    </row>
    <row r="41" spans="1:20">
      <c r="A41" s="150" t="s">
        <v>140</v>
      </c>
      <c r="B41" s="151"/>
      <c r="C41" s="151"/>
      <c r="D41" s="151"/>
      <c r="E41" s="151"/>
      <c r="F41" s="54">
        <f>ROUND(AVERAGE(F29:F40),2)</f>
        <v>62.38</v>
      </c>
      <c r="H41" s="150" t="s">
        <v>140</v>
      </c>
      <c r="I41" s="151"/>
      <c r="J41" s="151"/>
      <c r="K41" s="151"/>
      <c r="L41" s="151"/>
      <c r="M41" s="54">
        <f>ROUND(AVERAGE(M29:M40),2)</f>
        <v>63.05</v>
      </c>
      <c r="O41" s="150" t="s">
        <v>140</v>
      </c>
      <c r="P41" s="151"/>
      <c r="Q41" s="151"/>
      <c r="R41" s="151"/>
      <c r="S41" s="151"/>
      <c r="T41" s="54">
        <f>ROUND(AVERAGE(T29:T40),2)</f>
        <v>69.41</v>
      </c>
    </row>
    <row r="42" spans="1:20" ht="14.25" customHeight="1">
      <c r="A42" s="148">
        <v>4</v>
      </c>
      <c r="B42" s="157" t="s">
        <v>48</v>
      </c>
      <c r="C42" s="36" t="s">
        <v>138</v>
      </c>
      <c r="D42" s="37" t="s">
        <v>853</v>
      </c>
      <c r="E42" s="36">
        <f>'城研数据 '!G82</f>
        <v>72.121788773000006</v>
      </c>
      <c r="F42" s="36">
        <f>ROUND(E42,2)</f>
        <v>72.12</v>
      </c>
      <c r="H42" s="148">
        <v>3</v>
      </c>
      <c r="I42" s="157" t="str">
        <f>B42</f>
        <v>东泽园</v>
      </c>
      <c r="J42" s="36" t="s">
        <v>138</v>
      </c>
      <c r="K42" s="37" t="s">
        <v>853</v>
      </c>
      <c r="L42" s="36">
        <f>链家案例!W73</f>
        <v>66.64</v>
      </c>
      <c r="M42" s="36">
        <f>L42</f>
        <v>66.64</v>
      </c>
      <c r="O42" s="148">
        <v>3</v>
      </c>
      <c r="P42" s="157" t="str">
        <f>I42</f>
        <v>东泽园</v>
      </c>
      <c r="Q42" s="36" t="s">
        <v>138</v>
      </c>
      <c r="R42" s="37" t="s">
        <v>853</v>
      </c>
      <c r="S42" s="36">
        <f>中指数据!M8</f>
        <v>67.95</v>
      </c>
      <c r="T42" s="36">
        <f>S42</f>
        <v>67.95</v>
      </c>
    </row>
    <row r="43" spans="1:20">
      <c r="A43" s="154"/>
      <c r="B43" s="158"/>
      <c r="C43" s="152" t="s">
        <v>852</v>
      </c>
      <c r="D43" s="37" t="s">
        <v>854</v>
      </c>
      <c r="E43" s="36">
        <f>'城研数据 '!G83</f>
        <v>70.783229031000005</v>
      </c>
      <c r="F43" s="153">
        <f>ROUND(AVERAGE(E43:E45),2)</f>
        <v>72.72</v>
      </c>
      <c r="H43" s="154"/>
      <c r="I43" s="158"/>
      <c r="J43" s="152" t="s">
        <v>852</v>
      </c>
      <c r="K43" s="37" t="s">
        <v>854</v>
      </c>
      <c r="L43" s="38">
        <f>链家案例!W66</f>
        <v>72.3</v>
      </c>
      <c r="M43" s="153">
        <f>ROUND(AVERAGE(L43:L45),2)</f>
        <v>70.53</v>
      </c>
      <c r="O43" s="154"/>
      <c r="P43" s="158"/>
      <c r="Q43" s="152" t="s">
        <v>852</v>
      </c>
      <c r="R43" s="37" t="s">
        <v>854</v>
      </c>
      <c r="S43" s="38">
        <f>中指数据!L8</f>
        <v>69.010000000000005</v>
      </c>
      <c r="T43" s="153">
        <f>ROUND(AVERAGE(S43:S45),2)</f>
        <v>69.849999999999994</v>
      </c>
    </row>
    <row r="44" spans="1:20">
      <c r="A44" s="154"/>
      <c r="B44" s="158"/>
      <c r="C44" s="152"/>
      <c r="D44" s="37" t="s">
        <v>855</v>
      </c>
      <c r="E44" s="36">
        <f>'城研数据 '!G84</f>
        <v>74.091912117000007</v>
      </c>
      <c r="F44" s="153"/>
      <c r="H44" s="154"/>
      <c r="I44" s="158"/>
      <c r="J44" s="152"/>
      <c r="K44" s="37" t="s">
        <v>855</v>
      </c>
      <c r="L44" s="38">
        <f>链家案例!W60</f>
        <v>69.92</v>
      </c>
      <c r="M44" s="153"/>
      <c r="O44" s="154"/>
      <c r="P44" s="158"/>
      <c r="Q44" s="152"/>
      <c r="R44" s="37" t="s">
        <v>855</v>
      </c>
      <c r="S44" s="38">
        <f>中指数据!K8</f>
        <v>68.489999999999995</v>
      </c>
      <c r="T44" s="153"/>
    </row>
    <row r="45" spans="1:20">
      <c r="A45" s="154"/>
      <c r="B45" s="158"/>
      <c r="C45" s="152"/>
      <c r="D45" s="37" t="s">
        <v>856</v>
      </c>
      <c r="E45" s="36">
        <f>'城研数据 '!G85</f>
        <v>73.295655491999995</v>
      </c>
      <c r="F45" s="153"/>
      <c r="H45" s="154"/>
      <c r="I45" s="158"/>
      <c r="J45" s="152"/>
      <c r="K45" s="37" t="s">
        <v>856</v>
      </c>
      <c r="L45" s="38">
        <f>链家案例!W54</f>
        <v>69.36</v>
      </c>
      <c r="M45" s="153"/>
      <c r="O45" s="154"/>
      <c r="P45" s="158"/>
      <c r="Q45" s="152"/>
      <c r="R45" s="37" t="s">
        <v>856</v>
      </c>
      <c r="S45" s="38">
        <f>中指数据!J8</f>
        <v>72.040000000000006</v>
      </c>
      <c r="T45" s="153"/>
    </row>
    <row r="46" spans="1:20">
      <c r="A46" s="154"/>
      <c r="B46" s="158"/>
      <c r="C46" s="152" t="s">
        <v>865</v>
      </c>
      <c r="D46" s="37" t="s">
        <v>857</v>
      </c>
      <c r="E46" s="36">
        <f>'城研数据 '!G86</f>
        <v>69.085224268000005</v>
      </c>
      <c r="F46" s="153">
        <f>ROUND(AVERAGE(E46:E48),2)</f>
        <v>68.040000000000006</v>
      </c>
      <c r="H46" s="154"/>
      <c r="I46" s="158"/>
      <c r="J46" s="152" t="s">
        <v>865</v>
      </c>
      <c r="K46" s="37" t="s">
        <v>857</v>
      </c>
      <c r="L46" s="38">
        <f>链家案例!W50</f>
        <v>70.680000000000007</v>
      </c>
      <c r="M46" s="153">
        <f>ROUND(AVERAGE(L46:L48),2)</f>
        <v>69.72</v>
      </c>
      <c r="O46" s="154"/>
      <c r="P46" s="158"/>
      <c r="Q46" s="152" t="s">
        <v>865</v>
      </c>
      <c r="R46" s="37" t="s">
        <v>857</v>
      </c>
      <c r="S46" s="38">
        <f>中指数据!I8</f>
        <v>73.34</v>
      </c>
      <c r="T46" s="153">
        <f>ROUND(AVERAGE(S46:S48),2)</f>
        <v>71.72</v>
      </c>
    </row>
    <row r="47" spans="1:20">
      <c r="A47" s="154"/>
      <c r="B47" s="158"/>
      <c r="C47" s="152"/>
      <c r="D47" s="37" t="s">
        <v>858</v>
      </c>
      <c r="E47" s="36">
        <f>'城研数据 '!G87</f>
        <v>63.702900515000003</v>
      </c>
      <c r="F47" s="153"/>
      <c r="H47" s="154"/>
      <c r="I47" s="158"/>
      <c r="J47" s="152"/>
      <c r="K47" s="37" t="s">
        <v>858</v>
      </c>
      <c r="L47" s="36" t="s">
        <v>141</v>
      </c>
      <c r="M47" s="153"/>
      <c r="O47" s="154"/>
      <c r="P47" s="158"/>
      <c r="Q47" s="152"/>
      <c r="R47" s="37" t="s">
        <v>858</v>
      </c>
      <c r="S47" s="38">
        <f>中指数据!H8</f>
        <v>71.12</v>
      </c>
      <c r="T47" s="153"/>
    </row>
    <row r="48" spans="1:20">
      <c r="A48" s="154"/>
      <c r="B48" s="158"/>
      <c r="C48" s="152"/>
      <c r="D48" s="37" t="s">
        <v>859</v>
      </c>
      <c r="E48" s="36">
        <f>'城研数据 '!G88</f>
        <v>71.328344247000004</v>
      </c>
      <c r="F48" s="153"/>
      <c r="H48" s="154"/>
      <c r="I48" s="158"/>
      <c r="J48" s="152"/>
      <c r="K48" s="37" t="s">
        <v>859</v>
      </c>
      <c r="L48" s="38">
        <f>链家案例!W48</f>
        <v>68.75</v>
      </c>
      <c r="M48" s="153"/>
      <c r="O48" s="154"/>
      <c r="P48" s="158"/>
      <c r="Q48" s="152"/>
      <c r="R48" s="37" t="s">
        <v>859</v>
      </c>
      <c r="S48" s="38">
        <f>中指数据!G8</f>
        <v>70.709999999999994</v>
      </c>
      <c r="T48" s="153"/>
    </row>
    <row r="49" spans="1:24">
      <c r="A49" s="154"/>
      <c r="B49" s="158"/>
      <c r="C49" s="155" t="s">
        <v>866</v>
      </c>
      <c r="D49" s="37" t="s">
        <v>860</v>
      </c>
      <c r="E49" s="36">
        <f>'城研数据 '!G89</f>
        <v>63.025210084000001</v>
      </c>
      <c r="F49" s="148">
        <f>ROUND(AVERAGE(E49:E51),2)</f>
        <v>61.63</v>
      </c>
      <c r="H49" s="154"/>
      <c r="I49" s="158"/>
      <c r="J49" s="155" t="s">
        <v>866</v>
      </c>
      <c r="K49" s="37" t="s">
        <v>860</v>
      </c>
      <c r="L49" s="36" t="s">
        <v>141</v>
      </c>
      <c r="M49" s="148">
        <f>ROUND(AVERAGE(L49:L51),2)</f>
        <v>68.94</v>
      </c>
      <c r="O49" s="154"/>
      <c r="P49" s="158"/>
      <c r="Q49" s="155" t="s">
        <v>866</v>
      </c>
      <c r="R49" s="37" t="s">
        <v>860</v>
      </c>
      <c r="S49" s="38">
        <f>中指数据!F8</f>
        <v>69.8</v>
      </c>
      <c r="T49" s="148">
        <f>ROUND(AVERAGE(S49:S51),2)</f>
        <v>68.33</v>
      </c>
    </row>
    <row r="50" spans="1:24">
      <c r="A50" s="154"/>
      <c r="B50" s="158"/>
      <c r="C50" s="156"/>
      <c r="D50" s="37" t="s">
        <v>861</v>
      </c>
      <c r="E50" s="36">
        <f>'城研数据 '!G90</f>
        <v>62.872975277000002</v>
      </c>
      <c r="F50" s="154"/>
      <c r="H50" s="154"/>
      <c r="I50" s="158"/>
      <c r="J50" s="156"/>
      <c r="K50" s="37" t="s">
        <v>861</v>
      </c>
      <c r="L50" s="38">
        <f>链家案例!J90</f>
        <v>72.02</v>
      </c>
      <c r="M50" s="154"/>
      <c r="O50" s="154"/>
      <c r="P50" s="158"/>
      <c r="Q50" s="156"/>
      <c r="R50" s="37" t="s">
        <v>861</v>
      </c>
      <c r="S50" s="38">
        <f>中指数据!E8</f>
        <v>68.760000000000005</v>
      </c>
      <c r="T50" s="154"/>
    </row>
    <row r="51" spans="1:24" ht="14.25" customHeight="1">
      <c r="A51" s="154"/>
      <c r="B51" s="158"/>
      <c r="C51" s="160"/>
      <c r="D51" s="37" t="s">
        <v>862</v>
      </c>
      <c r="E51" s="36">
        <f>'城研数据 '!G91</f>
        <v>58.989676807000002</v>
      </c>
      <c r="F51" s="149"/>
      <c r="H51" s="154"/>
      <c r="I51" s="158"/>
      <c r="J51" s="160"/>
      <c r="K51" s="37" t="s">
        <v>862</v>
      </c>
      <c r="L51" s="38">
        <f>链家案例!W47</f>
        <v>65.849999999999994</v>
      </c>
      <c r="M51" s="149"/>
      <c r="O51" s="154"/>
      <c r="P51" s="158"/>
      <c r="Q51" s="160"/>
      <c r="R51" s="37" t="s">
        <v>862</v>
      </c>
      <c r="S51" s="38">
        <f>中指数据!D8</f>
        <v>66.44</v>
      </c>
      <c r="T51" s="149"/>
    </row>
    <row r="52" spans="1:24" ht="14.25" customHeight="1">
      <c r="A52" s="154"/>
      <c r="B52" s="158"/>
      <c r="C52" s="155" t="s">
        <v>867</v>
      </c>
      <c r="D52" s="37" t="s">
        <v>863</v>
      </c>
      <c r="E52" s="36">
        <f>'城研数据 '!G92</f>
        <v>65.553041764</v>
      </c>
      <c r="F52" s="148">
        <f>ROUND(AVERAGE(E52:E53),2)</f>
        <v>58.33</v>
      </c>
      <c r="H52" s="154"/>
      <c r="I52" s="158"/>
      <c r="J52" s="155" t="s">
        <v>867</v>
      </c>
      <c r="K52" s="37" t="s">
        <v>863</v>
      </c>
      <c r="L52" s="38">
        <f>链家案例!W46</f>
        <v>71.930000000000007</v>
      </c>
      <c r="M52" s="148">
        <f>ROUND(AVERAGE(L52:L53),2)</f>
        <v>71.930000000000007</v>
      </c>
      <c r="O52" s="154"/>
      <c r="P52" s="158"/>
      <c r="Q52" s="155" t="s">
        <v>867</v>
      </c>
      <c r="R52" s="37" t="s">
        <v>863</v>
      </c>
      <c r="S52" s="38">
        <f>中指数据!C8</f>
        <v>65.34</v>
      </c>
      <c r="T52" s="148">
        <f>ROUND(AVERAGE(S52:S53),2)</f>
        <v>65.28</v>
      </c>
    </row>
    <row r="53" spans="1:24">
      <c r="A53" s="154"/>
      <c r="B53" s="158"/>
      <c r="C53" s="160"/>
      <c r="D53" s="37" t="s">
        <v>864</v>
      </c>
      <c r="E53" s="36">
        <f>'城研数据 '!G93</f>
        <v>51.104846776000002</v>
      </c>
      <c r="F53" s="149"/>
      <c r="H53" s="154"/>
      <c r="I53" s="158"/>
      <c r="J53" s="160"/>
      <c r="K53" s="37" t="s">
        <v>864</v>
      </c>
      <c r="L53" s="36" t="s">
        <v>141</v>
      </c>
      <c r="M53" s="149"/>
      <c r="O53" s="154"/>
      <c r="P53" s="158"/>
      <c r="Q53" s="160"/>
      <c r="R53" s="37" t="s">
        <v>864</v>
      </c>
      <c r="S53" s="38">
        <f>中指数据!B8</f>
        <v>65.209999999999994</v>
      </c>
      <c r="T53" s="149"/>
    </row>
    <row r="54" spans="1:24">
      <c r="A54" s="150" t="s">
        <v>140</v>
      </c>
      <c r="B54" s="151"/>
      <c r="C54" s="151"/>
      <c r="D54" s="151"/>
      <c r="E54" s="151"/>
      <c r="F54" s="54">
        <f>ROUND(AVERAGE(F42:F53),2)</f>
        <v>66.569999999999993</v>
      </c>
      <c r="H54" s="150" t="s">
        <v>140</v>
      </c>
      <c r="I54" s="151"/>
      <c r="J54" s="151"/>
      <c r="K54" s="151"/>
      <c r="L54" s="151"/>
      <c r="M54" s="54">
        <f>ROUND(AVERAGE(M42:M53),2)</f>
        <v>69.55</v>
      </c>
      <c r="O54" s="150" t="s">
        <v>140</v>
      </c>
      <c r="P54" s="151"/>
      <c r="Q54" s="151"/>
      <c r="R54" s="151"/>
      <c r="S54" s="151"/>
      <c r="T54" s="54">
        <f>ROUND(AVERAGE(T42:T53),2)</f>
        <v>68.63</v>
      </c>
    </row>
    <row r="57" spans="1:24">
      <c r="A57" s="152" t="s">
        <v>144</v>
      </c>
      <c r="B57" s="152"/>
      <c r="C57" s="152"/>
      <c r="D57" s="152"/>
      <c r="E57" s="152"/>
      <c r="F57" s="152"/>
    </row>
    <row r="58" spans="1:24">
      <c r="A58" s="36" t="s">
        <v>94</v>
      </c>
      <c r="B58" s="36" t="s">
        <v>134</v>
      </c>
      <c r="C58" s="36" t="s">
        <v>145</v>
      </c>
      <c r="D58" s="37" t="s">
        <v>147</v>
      </c>
      <c r="E58" s="36" t="s">
        <v>146</v>
      </c>
      <c r="F58" s="36" t="s">
        <v>148</v>
      </c>
      <c r="G58" s="39" t="s">
        <v>153</v>
      </c>
      <c r="H58" s="39" t="s">
        <v>154</v>
      </c>
      <c r="I58" s="39" t="s">
        <v>155</v>
      </c>
      <c r="J58" s="39" t="s">
        <v>936</v>
      </c>
      <c r="K58" s="120" t="s">
        <v>937</v>
      </c>
    </row>
    <row r="59" spans="1:24" s="56" customFormat="1" ht="28.5">
      <c r="A59" s="100">
        <v>1</v>
      </c>
      <c r="B59" s="101" t="s">
        <v>90</v>
      </c>
      <c r="C59" s="100">
        <f>F15</f>
        <v>69.17</v>
      </c>
      <c r="D59" s="100">
        <f>M15</f>
        <v>70.83</v>
      </c>
      <c r="E59" s="100">
        <f>T15</f>
        <v>72.52</v>
      </c>
      <c r="F59" s="100">
        <f>ROUND(AVERAGE(C59:E59),2)</f>
        <v>70.84</v>
      </c>
      <c r="G59" s="102">
        <v>1.85</v>
      </c>
      <c r="H59" s="102">
        <v>0</v>
      </c>
      <c r="I59" s="102">
        <f>ROUND(F59-G59-H59,2)</f>
        <v>68.989999999999995</v>
      </c>
      <c r="J59" s="102">
        <f>ROUND(I59/(1+5%)*2.5%,2)</f>
        <v>1.64</v>
      </c>
      <c r="K59" s="121">
        <f>I59-J59</f>
        <v>67.349999999999994</v>
      </c>
      <c r="L59" s="102"/>
    </row>
    <row r="60" spans="1:24" s="56" customFormat="1" ht="28.5">
      <c r="A60" s="126">
        <v>2</v>
      </c>
      <c r="B60" s="127" t="s">
        <v>826</v>
      </c>
      <c r="C60" s="126">
        <f>F28</f>
        <v>75.27</v>
      </c>
      <c r="D60" s="126">
        <f>M28</f>
        <v>63.75</v>
      </c>
      <c r="E60" s="126">
        <f>T28</f>
        <v>74.41</v>
      </c>
      <c r="F60" s="126">
        <f>ROUND(AVERAGE(C60:E60),2)</f>
        <v>71.14</v>
      </c>
      <c r="G60" s="128">
        <v>2</v>
      </c>
      <c r="H60" s="128">
        <v>0</v>
      </c>
      <c r="I60" s="128">
        <f>ROUND(F60-G60-H60,2)</f>
        <v>69.14</v>
      </c>
      <c r="J60" s="128">
        <f t="shared" ref="J60:J61" si="0">ROUND(I60/(1+5%)*2.5%,2)</f>
        <v>1.65</v>
      </c>
      <c r="K60" s="128">
        <f t="shared" ref="K60:K61" si="1">I60-J60</f>
        <v>67.489999999999995</v>
      </c>
      <c r="L60" s="102"/>
    </row>
    <row r="61" spans="1:24">
      <c r="A61" s="100">
        <v>3</v>
      </c>
      <c r="B61" s="101" t="s">
        <v>49</v>
      </c>
      <c r="C61" s="100">
        <f>F41</f>
        <v>62.38</v>
      </c>
      <c r="D61" s="100">
        <f>M41</f>
        <v>63.05</v>
      </c>
      <c r="E61" s="100">
        <f>T41</f>
        <v>69.41</v>
      </c>
      <c r="F61" s="100">
        <f>ROUND(AVERAGE(C61:E61),2)</f>
        <v>64.95</v>
      </c>
      <c r="G61" s="122">
        <v>2.1</v>
      </c>
      <c r="H61" s="102">
        <v>0</v>
      </c>
      <c r="I61" s="102">
        <f>ROUND(F61-G61-H61,2)</f>
        <v>62.85</v>
      </c>
      <c r="J61" s="102">
        <f t="shared" si="0"/>
        <v>1.5</v>
      </c>
      <c r="K61" s="121">
        <f t="shared" si="1"/>
        <v>61.35</v>
      </c>
      <c r="L61" s="102"/>
    </row>
    <row r="62" spans="1:24">
      <c r="A62" s="100">
        <v>4</v>
      </c>
      <c r="B62" s="100" t="s">
        <v>48</v>
      </c>
      <c r="C62" s="100">
        <f>F54</f>
        <v>66.569999999999993</v>
      </c>
      <c r="D62" s="100">
        <f>M54</f>
        <v>69.55</v>
      </c>
      <c r="E62" s="100">
        <f>T54</f>
        <v>68.63</v>
      </c>
      <c r="F62" s="100">
        <f>ROUND(AVERAGE(C62:E62),2)</f>
        <v>68.25</v>
      </c>
      <c r="G62" s="102">
        <v>1.98</v>
      </c>
      <c r="H62" s="102">
        <v>0</v>
      </c>
      <c r="I62" s="102">
        <f>ROUND(F62-G62-H62,2)</f>
        <v>66.27</v>
      </c>
      <c r="J62" s="102">
        <f t="shared" ref="J62" si="2">ROUND(I62/(1+5%)*2.5%,2)</f>
        <v>1.58</v>
      </c>
      <c r="K62" s="121">
        <f t="shared" ref="K62" si="3">I62-J62</f>
        <v>64.69</v>
      </c>
      <c r="L62" s="102"/>
    </row>
    <row r="63" spans="1:24">
      <c r="D63" s="21"/>
    </row>
    <row r="64" spans="1:24">
      <c r="D64" s="21"/>
      <c r="X64" s="129" t="s">
        <v>952</v>
      </c>
    </row>
    <row r="65" spans="4:4">
      <c r="D65" s="21"/>
    </row>
    <row r="66" spans="4:4">
      <c r="D66" s="21"/>
    </row>
    <row r="86" spans="3:19" ht="15" thickBot="1"/>
    <row r="87" spans="3:19" ht="77.25" thickBot="1">
      <c r="C87" s="161" t="s">
        <v>54</v>
      </c>
      <c r="D87" s="162"/>
      <c r="E87" s="116" t="s">
        <v>925</v>
      </c>
      <c r="F87" s="116" t="s">
        <v>926</v>
      </c>
      <c r="G87" s="116" t="s">
        <v>927</v>
      </c>
    </row>
    <row r="88" spans="3:19" ht="27.6" customHeight="1" thickBot="1">
      <c r="C88" s="163" t="s">
        <v>928</v>
      </c>
      <c r="D88" s="164"/>
      <c r="E88" s="117">
        <v>73.55</v>
      </c>
      <c r="F88" s="117">
        <v>73.16</v>
      </c>
      <c r="G88" s="117">
        <v>62.16</v>
      </c>
    </row>
    <row r="89" spans="3:19" ht="15" thickBot="1">
      <c r="C89" s="163" t="s">
        <v>921</v>
      </c>
      <c r="D89" s="164"/>
      <c r="E89" s="117">
        <v>74.53</v>
      </c>
      <c r="F89" s="117">
        <v>81.99</v>
      </c>
      <c r="G89" s="117">
        <v>76.88</v>
      </c>
    </row>
    <row r="90" spans="3:19" ht="15" thickBot="1">
      <c r="C90" s="163" t="s">
        <v>922</v>
      </c>
      <c r="D90" s="164"/>
      <c r="E90" s="117">
        <v>75.36</v>
      </c>
      <c r="F90" s="117">
        <v>68.069999999999993</v>
      </c>
      <c r="G90" s="117">
        <v>75.09</v>
      </c>
    </row>
    <row r="91" spans="3:19" ht="15" thickBot="1">
      <c r="C91" s="163" t="s">
        <v>923</v>
      </c>
      <c r="D91" s="164"/>
      <c r="E91" s="117">
        <v>72.25</v>
      </c>
      <c r="F91" s="117">
        <v>69.709999999999994</v>
      </c>
      <c r="G91" s="117">
        <v>71.510000000000005</v>
      </c>
    </row>
    <row r="92" spans="3:19" ht="27.6" customHeight="1" thickBot="1">
      <c r="C92" s="163" t="s">
        <v>929</v>
      </c>
      <c r="D92" s="164"/>
      <c r="E92" s="117">
        <v>66.89</v>
      </c>
      <c r="F92" s="117">
        <v>61.24</v>
      </c>
      <c r="G92" s="117">
        <v>60.23</v>
      </c>
    </row>
    <row r="93" spans="3:19" ht="26.25" thickBot="1">
      <c r="C93" s="161" t="s">
        <v>924</v>
      </c>
      <c r="D93" s="162"/>
      <c r="E93" s="117">
        <v>72.52</v>
      </c>
      <c r="F93" s="117">
        <v>70.83</v>
      </c>
      <c r="G93" s="117">
        <v>69.17</v>
      </c>
      <c r="O93" s="161" t="s">
        <v>48</v>
      </c>
      <c r="P93" s="162"/>
      <c r="Q93" s="116" t="s">
        <v>925</v>
      </c>
      <c r="R93" s="116" t="s">
        <v>926</v>
      </c>
      <c r="S93" s="116" t="s">
        <v>927</v>
      </c>
    </row>
    <row r="94" spans="3:19" ht="15" thickBot="1">
      <c r="O94" s="163" t="s">
        <v>928</v>
      </c>
      <c r="P94" s="164"/>
      <c r="Q94" s="117">
        <f>T42</f>
        <v>67.95</v>
      </c>
      <c r="R94" s="117">
        <f>M42</f>
        <v>66.64</v>
      </c>
      <c r="S94" s="117">
        <f>F42</f>
        <v>72.12</v>
      </c>
    </row>
    <row r="95" spans="3:19" ht="15" thickBot="1">
      <c r="O95" s="163" t="s">
        <v>921</v>
      </c>
      <c r="P95" s="164"/>
      <c r="Q95" s="117">
        <f>T43</f>
        <v>69.849999999999994</v>
      </c>
      <c r="R95" s="117">
        <f>M43</f>
        <v>70.53</v>
      </c>
      <c r="S95" s="117">
        <f>F43</f>
        <v>72.72</v>
      </c>
    </row>
    <row r="96" spans="3:19" ht="15" thickBot="1">
      <c r="O96" s="163" t="s">
        <v>922</v>
      </c>
      <c r="P96" s="164"/>
      <c r="Q96" s="117">
        <f>T46</f>
        <v>71.72</v>
      </c>
      <c r="R96" s="117">
        <f>M46</f>
        <v>69.72</v>
      </c>
      <c r="S96" s="117">
        <f>F46</f>
        <v>68.040000000000006</v>
      </c>
    </row>
    <row r="97" spans="3:19" ht="15" thickBot="1">
      <c r="O97" s="163" t="s">
        <v>923</v>
      </c>
      <c r="P97" s="164"/>
      <c r="Q97" s="117">
        <f>T49</f>
        <v>68.33</v>
      </c>
      <c r="R97" s="117">
        <f>M49</f>
        <v>68.94</v>
      </c>
      <c r="S97" s="117">
        <f>F49</f>
        <v>61.63</v>
      </c>
    </row>
    <row r="98" spans="3:19" ht="77.25" thickBot="1">
      <c r="C98" s="161" t="s">
        <v>826</v>
      </c>
      <c r="D98" s="162"/>
      <c r="E98" s="116" t="s">
        <v>925</v>
      </c>
      <c r="F98" s="116" t="s">
        <v>926</v>
      </c>
      <c r="G98" s="116" t="s">
        <v>927</v>
      </c>
      <c r="O98" s="163" t="s">
        <v>929</v>
      </c>
      <c r="P98" s="164"/>
      <c r="Q98" s="117">
        <f>T52</f>
        <v>65.28</v>
      </c>
      <c r="R98" s="117">
        <f>M52</f>
        <v>71.930000000000007</v>
      </c>
      <c r="S98" s="117">
        <f>F52</f>
        <v>58.33</v>
      </c>
    </row>
    <row r="99" spans="3:19" ht="27.6" customHeight="1" thickBot="1">
      <c r="C99" s="163" t="s">
        <v>928</v>
      </c>
      <c r="D99" s="164"/>
      <c r="E99" s="117">
        <v>66.819999999999993</v>
      </c>
      <c r="F99" s="117">
        <v>70.41</v>
      </c>
      <c r="G99" s="117">
        <v>100.87</v>
      </c>
      <c r="O99" s="161" t="s">
        <v>924</v>
      </c>
      <c r="P99" s="162"/>
      <c r="Q99" s="117">
        <f>T54</f>
        <v>68.63</v>
      </c>
      <c r="R99" s="117">
        <f>M54</f>
        <v>69.55</v>
      </c>
      <c r="S99" s="117">
        <f>F54</f>
        <v>66.569999999999993</v>
      </c>
    </row>
    <row r="100" spans="3:19" ht="15" thickBot="1">
      <c r="C100" s="163" t="s">
        <v>921</v>
      </c>
      <c r="D100" s="164"/>
      <c r="E100" s="117">
        <v>74.040000000000006</v>
      </c>
      <c r="F100" s="117">
        <v>66.95</v>
      </c>
      <c r="G100" s="117">
        <v>67.12</v>
      </c>
    </row>
    <row r="101" spans="3:19" ht="15" thickBot="1">
      <c r="C101" s="163" t="s">
        <v>922</v>
      </c>
      <c r="D101" s="164"/>
      <c r="E101" s="117">
        <v>84.98</v>
      </c>
      <c r="F101" s="117">
        <v>62.38</v>
      </c>
      <c r="G101" s="117">
        <v>70.2</v>
      </c>
    </row>
    <row r="102" spans="3:19" ht="15" thickBot="1">
      <c r="C102" s="163" t="s">
        <v>923</v>
      </c>
      <c r="D102" s="164"/>
      <c r="E102" s="117">
        <v>73.27</v>
      </c>
      <c r="F102" s="117">
        <v>60.81</v>
      </c>
      <c r="G102" s="117">
        <v>69.78</v>
      </c>
    </row>
    <row r="103" spans="3:19" ht="27.6" customHeight="1" thickBot="1">
      <c r="C103" s="163" t="s">
        <v>929</v>
      </c>
      <c r="D103" s="164"/>
      <c r="E103" s="117">
        <v>72.95</v>
      </c>
      <c r="F103" s="117">
        <v>58.18</v>
      </c>
      <c r="G103" s="117">
        <v>68.400000000000006</v>
      </c>
    </row>
    <row r="104" spans="3:19" ht="15" thickBot="1">
      <c r="C104" s="161" t="s">
        <v>924</v>
      </c>
      <c r="D104" s="162"/>
      <c r="E104" s="117">
        <v>74.41</v>
      </c>
      <c r="F104" s="117">
        <v>63.75</v>
      </c>
      <c r="G104" s="117">
        <v>75.27</v>
      </c>
    </row>
    <row r="107" spans="3:19" ht="15" thickBot="1"/>
    <row r="108" spans="3:19" ht="77.25" thickBot="1">
      <c r="C108" s="161" t="s">
        <v>49</v>
      </c>
      <c r="D108" s="162"/>
      <c r="E108" s="116" t="s">
        <v>925</v>
      </c>
      <c r="F108" s="116" t="s">
        <v>926</v>
      </c>
      <c r="G108" s="116" t="s">
        <v>927</v>
      </c>
    </row>
    <row r="109" spans="3:19" ht="27.6" customHeight="1" thickBot="1">
      <c r="C109" s="163" t="s">
        <v>928</v>
      </c>
      <c r="D109" s="164"/>
      <c r="E109" s="117">
        <v>63.62</v>
      </c>
      <c r="F109" s="117">
        <v>72.02</v>
      </c>
      <c r="G109" s="117">
        <v>50.66</v>
      </c>
    </row>
    <row r="110" spans="3:19" ht="15" thickBot="1">
      <c r="C110" s="163" t="s">
        <v>921</v>
      </c>
      <c r="D110" s="164"/>
      <c r="E110" s="117">
        <v>65.58</v>
      </c>
      <c r="F110" s="117">
        <v>59.72</v>
      </c>
      <c r="G110" s="117">
        <v>69.39</v>
      </c>
    </row>
    <row r="111" spans="3:19" ht="15" thickBot="1">
      <c r="C111" s="163" t="s">
        <v>922</v>
      </c>
      <c r="D111" s="164"/>
      <c r="E111" s="117">
        <v>74.53</v>
      </c>
      <c r="F111" s="117">
        <v>70.47</v>
      </c>
      <c r="G111" s="117">
        <v>65.17</v>
      </c>
    </row>
    <row r="112" spans="3:19" ht="15" thickBot="1">
      <c r="C112" s="163" t="s">
        <v>923</v>
      </c>
      <c r="D112" s="164"/>
      <c r="E112" s="117">
        <v>73.14</v>
      </c>
      <c r="F112" s="117">
        <v>54.75</v>
      </c>
      <c r="G112" s="117">
        <v>65.28</v>
      </c>
    </row>
    <row r="113" spans="3:7" ht="27.6" customHeight="1" thickBot="1">
      <c r="C113" s="163" t="s">
        <v>929</v>
      </c>
      <c r="D113" s="164"/>
      <c r="E113" s="117">
        <v>70.19</v>
      </c>
      <c r="F113" s="117">
        <v>58.29</v>
      </c>
      <c r="G113" s="117">
        <v>61.38</v>
      </c>
    </row>
    <row r="114" spans="3:7" ht="15" thickBot="1">
      <c r="C114" s="161" t="s">
        <v>924</v>
      </c>
      <c r="D114" s="162"/>
      <c r="E114" s="117">
        <v>69.41</v>
      </c>
      <c r="F114" s="117">
        <v>63.05</v>
      </c>
      <c r="G114" s="117">
        <v>62.38</v>
      </c>
    </row>
  </sheetData>
  <mergeCells count="164">
    <mergeCell ref="O97:P97"/>
    <mergeCell ref="O98:P98"/>
    <mergeCell ref="O99:P99"/>
    <mergeCell ref="Q52:Q53"/>
    <mergeCell ref="T52:T53"/>
    <mergeCell ref="A54:E54"/>
    <mergeCell ref="H54:L54"/>
    <mergeCell ref="O54:S54"/>
    <mergeCell ref="O93:P93"/>
    <mergeCell ref="O94:P94"/>
    <mergeCell ref="O95:P95"/>
    <mergeCell ref="O96:P96"/>
    <mergeCell ref="A42:A53"/>
    <mergeCell ref="B42:B53"/>
    <mergeCell ref="J52:J53"/>
    <mergeCell ref="M52:M53"/>
    <mergeCell ref="C93:D93"/>
    <mergeCell ref="A57:F57"/>
    <mergeCell ref="Q43:Q45"/>
    <mergeCell ref="T43:T45"/>
    <mergeCell ref="C46:C48"/>
    <mergeCell ref="F46:F48"/>
    <mergeCell ref="J46:J48"/>
    <mergeCell ref="M46:M48"/>
    <mergeCell ref="Q46:Q48"/>
    <mergeCell ref="T46:T48"/>
    <mergeCell ref="C49:C51"/>
    <mergeCell ref="F49:F51"/>
    <mergeCell ref="J49:J51"/>
    <mergeCell ref="M49:M51"/>
    <mergeCell ref="Q49:Q51"/>
    <mergeCell ref="T49:T51"/>
    <mergeCell ref="H42:H53"/>
    <mergeCell ref="I42:I53"/>
    <mergeCell ref="O42:O53"/>
    <mergeCell ref="P42:P53"/>
    <mergeCell ref="C43:C45"/>
    <mergeCell ref="F43:F45"/>
    <mergeCell ref="J43:J45"/>
    <mergeCell ref="M43:M45"/>
    <mergeCell ref="C52:C53"/>
    <mergeCell ref="F52:F53"/>
    <mergeCell ref="C104:D104"/>
    <mergeCell ref="C114:D114"/>
    <mergeCell ref="C87:D87"/>
    <mergeCell ref="C88:D88"/>
    <mergeCell ref="C89:D89"/>
    <mergeCell ref="C90:D90"/>
    <mergeCell ref="C91:D91"/>
    <mergeCell ref="C92:D92"/>
    <mergeCell ref="C98:D98"/>
    <mergeCell ref="C99:D99"/>
    <mergeCell ref="C100:D100"/>
    <mergeCell ref="C101:D101"/>
    <mergeCell ref="C102:D102"/>
    <mergeCell ref="C103:D103"/>
    <mergeCell ref="C108:D108"/>
    <mergeCell ref="C109:D109"/>
    <mergeCell ref="C110:D110"/>
    <mergeCell ref="C111:D111"/>
    <mergeCell ref="C112:D112"/>
    <mergeCell ref="C113:D113"/>
    <mergeCell ref="M13:M14"/>
    <mergeCell ref="M17:M19"/>
    <mergeCell ref="M20:M22"/>
    <mergeCell ref="M23:M25"/>
    <mergeCell ref="M26:M27"/>
    <mergeCell ref="M30:M32"/>
    <mergeCell ref="M33:M35"/>
    <mergeCell ref="M36:M38"/>
    <mergeCell ref="T10:T12"/>
    <mergeCell ref="T13:T14"/>
    <mergeCell ref="T17:T19"/>
    <mergeCell ref="T20:T22"/>
    <mergeCell ref="T23:T25"/>
    <mergeCell ref="T26:T27"/>
    <mergeCell ref="T30:T32"/>
    <mergeCell ref="T33:T35"/>
    <mergeCell ref="T36:T38"/>
    <mergeCell ref="O15:S15"/>
    <mergeCell ref="M39:M40"/>
    <mergeCell ref="H41:L41"/>
    <mergeCell ref="Q7:Q9"/>
    <mergeCell ref="T7:T9"/>
    <mergeCell ref="Q10:Q12"/>
    <mergeCell ref="Q13:Q14"/>
    <mergeCell ref="O16:O27"/>
    <mergeCell ref="P16:P27"/>
    <mergeCell ref="Q17:Q19"/>
    <mergeCell ref="Q20:Q22"/>
    <mergeCell ref="Q23:Q25"/>
    <mergeCell ref="Q26:Q27"/>
    <mergeCell ref="O28:S28"/>
    <mergeCell ref="O29:O40"/>
    <mergeCell ref="P29:P40"/>
    <mergeCell ref="Q30:Q32"/>
    <mergeCell ref="Q33:Q35"/>
    <mergeCell ref="Q36:Q38"/>
    <mergeCell ref="H16:H27"/>
    <mergeCell ref="I16:I27"/>
    <mergeCell ref="J17:J19"/>
    <mergeCell ref="T39:T40"/>
    <mergeCell ref="O41:S41"/>
    <mergeCell ref="M10:M12"/>
    <mergeCell ref="J20:J22"/>
    <mergeCell ref="J23:J25"/>
    <mergeCell ref="J26:J27"/>
    <mergeCell ref="H28:L28"/>
    <mergeCell ref="H29:H40"/>
    <mergeCell ref="I29:I40"/>
    <mergeCell ref="J30:J32"/>
    <mergeCell ref="C30:C32"/>
    <mergeCell ref="C33:C35"/>
    <mergeCell ref="C36:C38"/>
    <mergeCell ref="C39:C40"/>
    <mergeCell ref="F30:F32"/>
    <mergeCell ref="F33:F35"/>
    <mergeCell ref="F36:F38"/>
    <mergeCell ref="J33:J35"/>
    <mergeCell ref="J36:J38"/>
    <mergeCell ref="J39:J40"/>
    <mergeCell ref="F39:F40"/>
    <mergeCell ref="A41:E41"/>
    <mergeCell ref="A29:A40"/>
    <mergeCell ref="B29:B40"/>
    <mergeCell ref="Q39:Q40"/>
    <mergeCell ref="H15:L15"/>
    <mergeCell ref="H1:M1"/>
    <mergeCell ref="H3:H14"/>
    <mergeCell ref="I3:I14"/>
    <mergeCell ref="J4:J6"/>
    <mergeCell ref="J7:J9"/>
    <mergeCell ref="J10:J12"/>
    <mergeCell ref="J13:J14"/>
    <mergeCell ref="M4:M6"/>
    <mergeCell ref="M7:M9"/>
    <mergeCell ref="O1:T1"/>
    <mergeCell ref="Q4:Q6"/>
    <mergeCell ref="T4:T6"/>
    <mergeCell ref="C7:C9"/>
    <mergeCell ref="C4:C6"/>
    <mergeCell ref="O3:O14"/>
    <mergeCell ref="P3:P14"/>
    <mergeCell ref="C13:C14"/>
    <mergeCell ref="C10:C12"/>
    <mergeCell ref="F10:F12"/>
    <mergeCell ref="F13:F14"/>
    <mergeCell ref="A15:E15"/>
    <mergeCell ref="A1:F1"/>
    <mergeCell ref="A28:E28"/>
    <mergeCell ref="F4:F6"/>
    <mergeCell ref="F7:F9"/>
    <mergeCell ref="A16:A27"/>
    <mergeCell ref="B16:B27"/>
    <mergeCell ref="A3:A14"/>
    <mergeCell ref="B3:B14"/>
    <mergeCell ref="C17:C19"/>
    <mergeCell ref="C20:C22"/>
    <mergeCell ref="C23:C25"/>
    <mergeCell ref="C26:C27"/>
    <mergeCell ref="F17:F19"/>
    <mergeCell ref="F20:F22"/>
    <mergeCell ref="F23:F25"/>
    <mergeCell ref="F26:F27"/>
  </mergeCells>
  <phoneticPr fontId="7"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34DC-38E7-422A-A960-0861BA9FCA6B}">
  <sheetPr>
    <tabColor theme="7" tint="0.59999389629810485"/>
  </sheetPr>
  <dimension ref="A1:G93"/>
  <sheetViews>
    <sheetView workbookViewId="0">
      <selection activeCell="F61" sqref="F61:F72"/>
    </sheetView>
  </sheetViews>
  <sheetFormatPr defaultColWidth="9" defaultRowHeight="14.25"/>
  <cols>
    <col min="1" max="2" width="9" style="22"/>
    <col min="3" max="3" width="17.125" style="22" customWidth="1"/>
    <col min="4" max="4" width="23.375" style="22" customWidth="1"/>
    <col min="5" max="16384" width="9" style="22"/>
  </cols>
  <sheetData>
    <row r="1" spans="1:7">
      <c r="A1" s="22" t="s">
        <v>583</v>
      </c>
      <c r="B1" s="22" t="s">
        <v>584</v>
      </c>
      <c r="C1" s="22" t="s">
        <v>585</v>
      </c>
      <c r="D1" s="22" t="s">
        <v>586</v>
      </c>
      <c r="E1" s="22" t="s">
        <v>68</v>
      </c>
      <c r="F1" s="22" t="s">
        <v>69</v>
      </c>
      <c r="G1" s="22" t="s">
        <v>70</v>
      </c>
    </row>
    <row r="2" spans="1:7">
      <c r="A2" s="93" t="s">
        <v>583</v>
      </c>
      <c r="B2" s="93" t="s">
        <v>13</v>
      </c>
      <c r="C2" s="93" t="s">
        <v>90</v>
      </c>
      <c r="D2" s="93" t="s">
        <v>90</v>
      </c>
      <c r="E2" s="93">
        <v>2023</v>
      </c>
      <c r="F2" s="93" t="s">
        <v>77</v>
      </c>
      <c r="G2" s="93">
        <v>62.160062160000003</v>
      </c>
    </row>
    <row r="3" spans="1:7">
      <c r="A3" s="93" t="s">
        <v>583</v>
      </c>
      <c r="B3" s="93" t="s">
        <v>13</v>
      </c>
      <c r="C3" s="93" t="s">
        <v>90</v>
      </c>
      <c r="D3" s="93" t="s">
        <v>90</v>
      </c>
      <c r="E3" s="93">
        <v>2023</v>
      </c>
      <c r="F3" s="93" t="s">
        <v>76</v>
      </c>
      <c r="G3" s="93">
        <v>81.047785774000005</v>
      </c>
    </row>
    <row r="4" spans="1:7">
      <c r="A4" s="93" t="s">
        <v>583</v>
      </c>
      <c r="B4" s="93" t="s">
        <v>13</v>
      </c>
      <c r="C4" s="93" t="s">
        <v>90</v>
      </c>
      <c r="D4" s="93" t="s">
        <v>90</v>
      </c>
      <c r="E4" s="93">
        <v>2023</v>
      </c>
      <c r="F4" s="93" t="s">
        <v>75</v>
      </c>
      <c r="G4" s="93">
        <v>66.988627511999994</v>
      </c>
    </row>
    <row r="5" spans="1:7">
      <c r="A5" s="93" t="s">
        <v>583</v>
      </c>
      <c r="B5" s="93" t="s">
        <v>13</v>
      </c>
      <c r="C5" s="93" t="s">
        <v>90</v>
      </c>
      <c r="D5" s="93" t="s">
        <v>90</v>
      </c>
      <c r="E5" s="93">
        <v>2023</v>
      </c>
      <c r="F5" s="93" t="s">
        <v>86</v>
      </c>
      <c r="G5" s="93">
        <v>82.612873449000006</v>
      </c>
    </row>
    <row r="6" spans="1:7">
      <c r="A6" s="93" t="s">
        <v>583</v>
      </c>
      <c r="B6" s="93" t="s">
        <v>13</v>
      </c>
      <c r="C6" s="93" t="s">
        <v>90</v>
      </c>
      <c r="D6" s="93" t="s">
        <v>90</v>
      </c>
      <c r="E6" s="93">
        <v>2023</v>
      </c>
      <c r="F6" s="93" t="s">
        <v>74</v>
      </c>
      <c r="G6" s="93">
        <v>75.086625087000002</v>
      </c>
    </row>
    <row r="7" spans="1:7">
      <c r="A7" s="93" t="s">
        <v>583</v>
      </c>
      <c r="B7" s="93" t="s">
        <v>13</v>
      </c>
      <c r="C7" s="93" t="s">
        <v>90</v>
      </c>
      <c r="D7" s="93" t="s">
        <v>90</v>
      </c>
      <c r="E7" s="93">
        <v>2024</v>
      </c>
      <c r="F7" s="93" t="s">
        <v>88</v>
      </c>
      <c r="G7" s="93">
        <v>71.886367573000001</v>
      </c>
    </row>
    <row r="8" spans="1:7">
      <c r="A8" s="93" t="s">
        <v>583</v>
      </c>
      <c r="B8" s="93" t="s">
        <v>13</v>
      </c>
      <c r="C8" s="93" t="s">
        <v>90</v>
      </c>
      <c r="D8" s="93" t="s">
        <v>90</v>
      </c>
      <c r="E8" s="93">
        <v>2024</v>
      </c>
      <c r="F8" s="93" t="s">
        <v>80</v>
      </c>
      <c r="G8" s="93">
        <v>70.819011497000005</v>
      </c>
    </row>
    <row r="9" spans="1:7">
      <c r="A9" s="93" t="s">
        <v>583</v>
      </c>
      <c r="B9" s="93" t="s">
        <v>13</v>
      </c>
      <c r="C9" s="93" t="s">
        <v>90</v>
      </c>
      <c r="D9" s="93" t="s">
        <v>90</v>
      </c>
      <c r="E9" s="93">
        <v>2024</v>
      </c>
      <c r="F9" s="93" t="s">
        <v>79</v>
      </c>
      <c r="G9" s="93">
        <v>71.808883284000004</v>
      </c>
    </row>
    <row r="10" spans="1:7">
      <c r="A10" s="93" t="s">
        <v>583</v>
      </c>
      <c r="B10" s="93" t="s">
        <v>13</v>
      </c>
      <c r="C10" s="93" t="s">
        <v>90</v>
      </c>
      <c r="D10" s="93" t="s">
        <v>90</v>
      </c>
      <c r="E10" s="93">
        <v>2024</v>
      </c>
      <c r="F10" s="93" t="s">
        <v>78</v>
      </c>
      <c r="G10" s="93">
        <v>67.379006914000001</v>
      </c>
    </row>
    <row r="11" spans="1:7">
      <c r="A11" s="93" t="s">
        <v>583</v>
      </c>
      <c r="B11" s="93" t="s">
        <v>13</v>
      </c>
      <c r="C11" s="93" t="s">
        <v>90</v>
      </c>
      <c r="D11" s="93" t="s">
        <v>90</v>
      </c>
      <c r="E11" s="93">
        <v>2024</v>
      </c>
      <c r="F11" s="93" t="s">
        <v>87</v>
      </c>
      <c r="G11" s="93">
        <v>53.069166813999999</v>
      </c>
    </row>
    <row r="12" spans="1:7" hidden="1">
      <c r="A12" s="22" t="s">
        <v>583</v>
      </c>
      <c r="B12" s="22" t="s">
        <v>13</v>
      </c>
      <c r="C12" s="22" t="s">
        <v>590</v>
      </c>
      <c r="D12" s="22" t="s">
        <v>590</v>
      </c>
      <c r="E12" s="22">
        <v>2023</v>
      </c>
      <c r="F12" s="22" t="s">
        <v>74</v>
      </c>
      <c r="G12" s="22">
        <v>90.612540776000003</v>
      </c>
    </row>
    <row r="13" spans="1:7" hidden="1">
      <c r="A13" s="22" t="s">
        <v>583</v>
      </c>
      <c r="B13" s="22" t="s">
        <v>13</v>
      </c>
      <c r="C13" s="22" t="s">
        <v>590</v>
      </c>
      <c r="D13" s="22" t="s">
        <v>590</v>
      </c>
      <c r="E13" s="22">
        <v>2024</v>
      </c>
      <c r="F13" s="22" t="s">
        <v>87</v>
      </c>
      <c r="G13" s="22">
        <v>57.543059497999998</v>
      </c>
    </row>
    <row r="14" spans="1:7" hidden="1">
      <c r="A14" s="22" t="s">
        <v>583</v>
      </c>
      <c r="B14" s="22" t="s">
        <v>13</v>
      </c>
      <c r="C14" s="22" t="s">
        <v>590</v>
      </c>
      <c r="D14" s="22" t="s">
        <v>590</v>
      </c>
      <c r="E14" s="22">
        <v>2024</v>
      </c>
      <c r="F14" s="22" t="s">
        <v>78</v>
      </c>
      <c r="G14" s="22">
        <v>67.714498663000001</v>
      </c>
    </row>
    <row r="15" spans="1:7" hidden="1">
      <c r="A15" s="22" t="s">
        <v>583</v>
      </c>
      <c r="B15" s="22" t="s">
        <v>13</v>
      </c>
      <c r="C15" s="22" t="s">
        <v>590</v>
      </c>
      <c r="D15" s="22" t="s">
        <v>590</v>
      </c>
      <c r="E15" s="22">
        <v>2024</v>
      </c>
      <c r="F15" s="22" t="s">
        <v>79</v>
      </c>
      <c r="G15" s="22">
        <v>69.494173282000006</v>
      </c>
    </row>
    <row r="16" spans="1:7" hidden="1">
      <c r="A16" s="22" t="s">
        <v>583</v>
      </c>
      <c r="B16" s="22" t="s">
        <v>13</v>
      </c>
      <c r="C16" s="22" t="s">
        <v>590</v>
      </c>
      <c r="D16" s="22" t="s">
        <v>590</v>
      </c>
      <c r="E16" s="22">
        <v>2024</v>
      </c>
      <c r="F16" s="22" t="s">
        <v>80</v>
      </c>
      <c r="G16" s="22">
        <v>74.433656958</v>
      </c>
    </row>
    <row r="17" spans="1:7" hidden="1">
      <c r="A17" s="22" t="s">
        <v>583</v>
      </c>
      <c r="B17" s="22" t="s">
        <v>13</v>
      </c>
      <c r="C17" s="22" t="s">
        <v>590</v>
      </c>
      <c r="D17" s="22" t="s">
        <v>590</v>
      </c>
      <c r="E17" s="22">
        <v>2024</v>
      </c>
      <c r="F17" s="22" t="s">
        <v>88</v>
      </c>
      <c r="G17" s="22">
        <v>86.571480210000004</v>
      </c>
    </row>
    <row r="18" spans="1:7" s="94" customFormat="1" hidden="1">
      <c r="A18" s="94" t="s">
        <v>583</v>
      </c>
      <c r="B18" s="94" t="s">
        <v>13</v>
      </c>
      <c r="C18" s="94" t="s">
        <v>363</v>
      </c>
      <c r="D18" s="94" t="s">
        <v>363</v>
      </c>
      <c r="E18" s="94">
        <v>2023</v>
      </c>
      <c r="F18" s="94" t="s">
        <v>74</v>
      </c>
      <c r="G18" s="94">
        <v>70.365358592999996</v>
      </c>
    </row>
    <row r="19" spans="1:7" s="94" customFormat="1" hidden="1">
      <c r="A19" s="94" t="s">
        <v>583</v>
      </c>
      <c r="B19" s="94" t="s">
        <v>13</v>
      </c>
      <c r="C19" s="94" t="s">
        <v>363</v>
      </c>
      <c r="D19" s="94" t="s">
        <v>363</v>
      </c>
      <c r="E19" s="94">
        <v>2023</v>
      </c>
      <c r="F19" s="94" t="s">
        <v>86</v>
      </c>
      <c r="G19" s="94">
        <v>68.287889953000004</v>
      </c>
    </row>
    <row r="20" spans="1:7" s="94" customFormat="1" hidden="1">
      <c r="A20" s="94" t="s">
        <v>583</v>
      </c>
      <c r="B20" s="94" t="s">
        <v>13</v>
      </c>
      <c r="C20" s="94" t="s">
        <v>363</v>
      </c>
      <c r="D20" s="94" t="s">
        <v>363</v>
      </c>
      <c r="E20" s="94">
        <v>2023</v>
      </c>
      <c r="F20" s="94" t="s">
        <v>75</v>
      </c>
      <c r="G20" s="94">
        <v>78.216308549999994</v>
      </c>
    </row>
    <row r="21" spans="1:7" s="94" customFormat="1" hidden="1">
      <c r="A21" s="94" t="s">
        <v>583</v>
      </c>
      <c r="B21" s="94" t="s">
        <v>13</v>
      </c>
      <c r="C21" s="94" t="s">
        <v>363</v>
      </c>
      <c r="D21" s="94" t="s">
        <v>363</v>
      </c>
      <c r="E21" s="94">
        <v>2023</v>
      </c>
      <c r="F21" s="94" t="s">
        <v>76</v>
      </c>
      <c r="G21" s="94">
        <v>71.916684074000003</v>
      </c>
    </row>
    <row r="22" spans="1:7" s="94" customFormat="1" hidden="1">
      <c r="A22" s="94" t="s">
        <v>583</v>
      </c>
      <c r="B22" s="94" t="s">
        <v>13</v>
      </c>
      <c r="C22" s="94" t="s">
        <v>363</v>
      </c>
      <c r="D22" s="94" t="s">
        <v>363</v>
      </c>
      <c r="E22" s="94">
        <v>2023</v>
      </c>
      <c r="F22" s="94" t="s">
        <v>77</v>
      </c>
      <c r="G22" s="94">
        <v>77.103833162000001</v>
      </c>
    </row>
    <row r="23" spans="1:7" s="94" customFormat="1" hidden="1">
      <c r="A23" s="94" t="s">
        <v>583</v>
      </c>
      <c r="B23" s="94" t="s">
        <v>13</v>
      </c>
      <c r="C23" s="94" t="s">
        <v>363</v>
      </c>
      <c r="D23" s="94" t="s">
        <v>363</v>
      </c>
      <c r="E23" s="94">
        <v>2024</v>
      </c>
      <c r="F23" s="94" t="s">
        <v>87</v>
      </c>
      <c r="G23" s="94">
        <v>61.325805510000002</v>
      </c>
    </row>
    <row r="24" spans="1:7" s="94" customFormat="1" hidden="1">
      <c r="A24" s="94" t="s">
        <v>583</v>
      </c>
      <c r="B24" s="94" t="s">
        <v>13</v>
      </c>
      <c r="C24" s="94" t="s">
        <v>363</v>
      </c>
      <c r="D24" s="94" t="s">
        <v>363</v>
      </c>
      <c r="E24" s="94">
        <v>2024</v>
      </c>
      <c r="F24" s="94" t="s">
        <v>78</v>
      </c>
      <c r="G24" s="94">
        <v>60.583807600999997</v>
      </c>
    </row>
    <row r="25" spans="1:7" s="94" customFormat="1" hidden="1">
      <c r="A25" s="94" t="s">
        <v>583</v>
      </c>
      <c r="B25" s="94" t="s">
        <v>13</v>
      </c>
      <c r="C25" s="94" t="s">
        <v>363</v>
      </c>
      <c r="D25" s="94" t="s">
        <v>363</v>
      </c>
      <c r="E25" s="94">
        <v>2024</v>
      </c>
      <c r="F25" s="94" t="s">
        <v>79</v>
      </c>
      <c r="G25" s="94">
        <v>85.784313725000004</v>
      </c>
    </row>
    <row r="26" spans="1:7" s="94" customFormat="1" hidden="1">
      <c r="A26" s="94" t="s">
        <v>583</v>
      </c>
      <c r="B26" s="94" t="s">
        <v>13</v>
      </c>
      <c r="C26" s="94" t="s">
        <v>363</v>
      </c>
      <c r="D26" s="94" t="s">
        <v>363</v>
      </c>
      <c r="E26" s="94">
        <v>2024</v>
      </c>
      <c r="F26" s="94" t="s">
        <v>80</v>
      </c>
      <c r="G26" s="94">
        <v>63.763891418999997</v>
      </c>
    </row>
    <row r="27" spans="1:7" s="94" customFormat="1" hidden="1">
      <c r="A27" s="94" t="s">
        <v>583</v>
      </c>
      <c r="B27" s="94" t="s">
        <v>13</v>
      </c>
      <c r="C27" s="94" t="s">
        <v>363</v>
      </c>
      <c r="D27" s="94" t="s">
        <v>363</v>
      </c>
      <c r="E27" s="94">
        <v>2024</v>
      </c>
      <c r="F27" s="94" t="s">
        <v>88</v>
      </c>
      <c r="G27" s="94">
        <v>59.977722559999997</v>
      </c>
    </row>
    <row r="28" spans="1:7" hidden="1">
      <c r="A28" s="22" t="s">
        <v>583</v>
      </c>
      <c r="B28" s="22" t="s">
        <v>13</v>
      </c>
      <c r="C28" s="22" t="s">
        <v>81</v>
      </c>
      <c r="D28" s="22" t="s">
        <v>363</v>
      </c>
      <c r="E28" s="22">
        <v>2023</v>
      </c>
      <c r="F28" s="22" t="s">
        <v>86</v>
      </c>
      <c r="G28" s="22">
        <v>70.942107858</v>
      </c>
    </row>
    <row r="29" spans="1:7" hidden="1">
      <c r="A29" s="22" t="s">
        <v>583</v>
      </c>
      <c r="B29" s="22" t="s">
        <v>13</v>
      </c>
      <c r="C29" s="22" t="s">
        <v>81</v>
      </c>
      <c r="D29" s="22" t="s">
        <v>363</v>
      </c>
      <c r="E29" s="22">
        <v>2023</v>
      </c>
      <c r="F29" s="22" t="s">
        <v>75</v>
      </c>
      <c r="G29" s="22">
        <v>78.645550190999998</v>
      </c>
    </row>
    <row r="30" spans="1:7" hidden="1">
      <c r="A30" s="22" t="s">
        <v>583</v>
      </c>
      <c r="B30" s="22" t="s">
        <v>13</v>
      </c>
      <c r="C30" s="22" t="s">
        <v>81</v>
      </c>
      <c r="D30" s="22" t="s">
        <v>363</v>
      </c>
      <c r="E30" s="22">
        <v>2024</v>
      </c>
      <c r="F30" s="22" t="s">
        <v>78</v>
      </c>
      <c r="G30" s="22">
        <v>81.805555556000002</v>
      </c>
    </row>
    <row r="31" spans="1:7" hidden="1">
      <c r="A31" s="22" t="s">
        <v>583</v>
      </c>
      <c r="B31" s="22" t="s">
        <v>13</v>
      </c>
      <c r="C31" s="22" t="s">
        <v>81</v>
      </c>
      <c r="D31" s="22" t="s">
        <v>363</v>
      </c>
      <c r="E31" s="22">
        <v>2024</v>
      </c>
      <c r="F31" s="22" t="s">
        <v>79</v>
      </c>
      <c r="G31" s="22">
        <v>57.562767911999998</v>
      </c>
    </row>
    <row r="32" spans="1:7" hidden="1">
      <c r="A32" s="22" t="s">
        <v>583</v>
      </c>
      <c r="B32" s="22" t="s">
        <v>13</v>
      </c>
      <c r="C32" s="22" t="s">
        <v>81</v>
      </c>
      <c r="D32" s="22" t="s">
        <v>363</v>
      </c>
      <c r="E32" s="22">
        <v>2024</v>
      </c>
      <c r="F32" s="22" t="s">
        <v>80</v>
      </c>
      <c r="G32" s="22">
        <v>60.012247397000003</v>
      </c>
    </row>
    <row r="33" spans="1:7" hidden="1">
      <c r="A33" s="186" t="s">
        <v>583</v>
      </c>
      <c r="B33" s="186" t="s">
        <v>13</v>
      </c>
      <c r="C33" s="186" t="s">
        <v>591</v>
      </c>
      <c r="D33" s="186" t="s">
        <v>592</v>
      </c>
      <c r="E33" s="186">
        <v>2023</v>
      </c>
      <c r="F33" s="186" t="s">
        <v>77</v>
      </c>
      <c r="G33" s="186">
        <v>100.867678959</v>
      </c>
    </row>
    <row r="34" spans="1:7" hidden="1">
      <c r="A34" s="186" t="s">
        <v>583</v>
      </c>
      <c r="B34" s="186" t="s">
        <v>13</v>
      </c>
      <c r="C34" s="186" t="s">
        <v>591</v>
      </c>
      <c r="D34" s="186" t="s">
        <v>592</v>
      </c>
      <c r="E34" s="186">
        <v>2023</v>
      </c>
      <c r="F34" s="186" t="s">
        <v>76</v>
      </c>
      <c r="G34" s="186">
        <v>67.83919598</v>
      </c>
    </row>
    <row r="35" spans="1:7" hidden="1">
      <c r="A35" s="186" t="s">
        <v>583</v>
      </c>
      <c r="B35" s="186" t="s">
        <v>13</v>
      </c>
      <c r="C35" s="186" t="s">
        <v>591</v>
      </c>
      <c r="D35" s="186" t="s">
        <v>592</v>
      </c>
      <c r="E35" s="186">
        <v>2023</v>
      </c>
      <c r="F35" s="186" t="s">
        <v>75</v>
      </c>
      <c r="G35" s="186">
        <v>66.385803651000003</v>
      </c>
    </row>
    <row r="36" spans="1:7" hidden="1">
      <c r="A36" s="186" t="s">
        <v>583</v>
      </c>
      <c r="B36" s="186" t="s">
        <v>13</v>
      </c>
      <c r="C36" s="186" t="s">
        <v>591</v>
      </c>
      <c r="D36" s="186" t="s">
        <v>592</v>
      </c>
      <c r="E36" s="186">
        <v>2023</v>
      </c>
      <c r="F36" s="186" t="s">
        <v>73</v>
      </c>
      <c r="G36" s="186">
        <v>66.906845085</v>
      </c>
    </row>
    <row r="37" spans="1:7" hidden="1">
      <c r="A37" s="186" t="s">
        <v>583</v>
      </c>
      <c r="B37" s="186" t="s">
        <v>13</v>
      </c>
      <c r="C37" s="186" t="s">
        <v>591</v>
      </c>
      <c r="D37" s="186" t="s">
        <v>592</v>
      </c>
      <c r="E37" s="186">
        <v>2023</v>
      </c>
      <c r="F37" s="186" t="s">
        <v>72</v>
      </c>
      <c r="G37" s="186">
        <v>73.484278185999997</v>
      </c>
    </row>
    <row r="38" spans="1:7" hidden="1">
      <c r="A38" s="186" t="s">
        <v>583</v>
      </c>
      <c r="B38" s="186" t="s">
        <v>13</v>
      </c>
      <c r="C38" s="186" t="s">
        <v>591</v>
      </c>
      <c r="D38" s="186" t="s">
        <v>592</v>
      </c>
      <c r="E38" s="186">
        <v>2024</v>
      </c>
      <c r="F38" s="186" t="s">
        <v>88</v>
      </c>
      <c r="G38" s="186">
        <v>72.031950127000002</v>
      </c>
    </row>
    <row r="39" spans="1:7" hidden="1">
      <c r="A39" s="186" t="s">
        <v>583</v>
      </c>
      <c r="B39" s="186" t="s">
        <v>13</v>
      </c>
      <c r="C39" s="186" t="s">
        <v>591</v>
      </c>
      <c r="D39" s="186" t="s">
        <v>592</v>
      </c>
      <c r="E39" s="186">
        <v>2024</v>
      </c>
      <c r="F39" s="186" t="s">
        <v>80</v>
      </c>
      <c r="G39" s="186">
        <v>68.479134693000006</v>
      </c>
    </row>
    <row r="40" spans="1:7" hidden="1">
      <c r="A40" s="186" t="s">
        <v>583</v>
      </c>
      <c r="B40" s="186" t="s">
        <v>13</v>
      </c>
      <c r="C40" s="186" t="s">
        <v>591</v>
      </c>
      <c r="D40" s="186" t="s">
        <v>592</v>
      </c>
      <c r="E40" s="186">
        <v>2024</v>
      </c>
      <c r="F40" s="186" t="s">
        <v>79</v>
      </c>
      <c r="G40" s="186">
        <v>68.817928249000005</v>
      </c>
    </row>
    <row r="41" spans="1:7" hidden="1">
      <c r="A41" s="186" t="s">
        <v>583</v>
      </c>
      <c r="B41" s="186" t="s">
        <v>13</v>
      </c>
      <c r="C41" s="186" t="s">
        <v>591</v>
      </c>
      <c r="D41" s="186" t="s">
        <v>592</v>
      </c>
      <c r="E41" s="186">
        <v>2024</v>
      </c>
      <c r="F41" s="186" t="s">
        <v>78</v>
      </c>
      <c r="G41" s="186">
        <v>68.736914279000004</v>
      </c>
    </row>
    <row r="42" spans="1:7" hidden="1">
      <c r="A42" s="186" t="s">
        <v>583</v>
      </c>
      <c r="B42" s="186" t="s">
        <v>13</v>
      </c>
      <c r="C42" s="186" t="s">
        <v>591</v>
      </c>
      <c r="D42" s="186" t="s">
        <v>592</v>
      </c>
      <c r="E42" s="186">
        <v>2024</v>
      </c>
      <c r="F42" s="186" t="s">
        <v>87</v>
      </c>
      <c r="G42" s="186">
        <v>68.047171398000003</v>
      </c>
    </row>
    <row r="43" spans="1:7" hidden="1">
      <c r="A43" s="22" t="s">
        <v>583</v>
      </c>
      <c r="B43" s="22" t="s">
        <v>13</v>
      </c>
      <c r="C43" s="22" t="s">
        <v>593</v>
      </c>
      <c r="D43" s="22" t="s">
        <v>593</v>
      </c>
      <c r="E43" s="22">
        <v>2023</v>
      </c>
      <c r="F43" s="22" t="s">
        <v>86</v>
      </c>
      <c r="G43" s="22">
        <v>69.901868531000005</v>
      </c>
    </row>
    <row r="44" spans="1:7" hidden="1">
      <c r="A44" s="22" t="s">
        <v>583</v>
      </c>
      <c r="B44" s="22" t="s">
        <v>13</v>
      </c>
      <c r="C44" s="22" t="s">
        <v>593</v>
      </c>
      <c r="D44" s="22" t="s">
        <v>593</v>
      </c>
      <c r="E44" s="22">
        <v>2023</v>
      </c>
      <c r="F44" s="22" t="s">
        <v>75</v>
      </c>
      <c r="G44" s="22">
        <v>69.798657718000001</v>
      </c>
    </row>
    <row r="45" spans="1:7" hidden="1">
      <c r="A45" s="22" t="s">
        <v>583</v>
      </c>
      <c r="B45" s="22" t="s">
        <v>13</v>
      </c>
      <c r="C45" s="22" t="s">
        <v>593</v>
      </c>
      <c r="D45" s="22" t="s">
        <v>593</v>
      </c>
      <c r="E45" s="22">
        <v>2023</v>
      </c>
      <c r="F45" s="22" t="s">
        <v>76</v>
      </c>
      <c r="G45" s="22">
        <v>74.477747502</v>
      </c>
    </row>
    <row r="46" spans="1:7" hidden="1">
      <c r="A46" s="22" t="s">
        <v>583</v>
      </c>
      <c r="B46" s="22" t="s">
        <v>13</v>
      </c>
      <c r="C46" s="22" t="s">
        <v>593</v>
      </c>
      <c r="D46" s="22" t="s">
        <v>593</v>
      </c>
      <c r="E46" s="22">
        <v>2023</v>
      </c>
      <c r="F46" s="22" t="s">
        <v>77</v>
      </c>
      <c r="G46" s="22">
        <v>70.422535210999996</v>
      </c>
    </row>
    <row r="47" spans="1:7" hidden="1">
      <c r="A47" s="22" t="s">
        <v>583</v>
      </c>
      <c r="B47" s="22" t="s">
        <v>13</v>
      </c>
      <c r="C47" s="22" t="s">
        <v>593</v>
      </c>
      <c r="D47" s="22" t="s">
        <v>593</v>
      </c>
      <c r="E47" s="22">
        <v>2024</v>
      </c>
      <c r="F47" s="22" t="s">
        <v>87</v>
      </c>
      <c r="G47" s="22">
        <v>63.753486518999999</v>
      </c>
    </row>
    <row r="48" spans="1:7" hidden="1">
      <c r="A48" s="22" t="s">
        <v>583</v>
      </c>
      <c r="B48" s="22" t="s">
        <v>13</v>
      </c>
      <c r="C48" s="22" t="s">
        <v>593</v>
      </c>
      <c r="D48" s="22" t="s">
        <v>593</v>
      </c>
      <c r="E48" s="22">
        <v>2024</v>
      </c>
      <c r="F48" s="22" t="s">
        <v>78</v>
      </c>
      <c r="G48" s="22">
        <v>61.056543669</v>
      </c>
    </row>
    <row r="49" spans="1:7" hidden="1">
      <c r="A49" s="22" t="s">
        <v>583</v>
      </c>
      <c r="B49" s="22" t="s">
        <v>13</v>
      </c>
      <c r="C49" s="22" t="s">
        <v>594</v>
      </c>
      <c r="D49" s="22" t="s">
        <v>593</v>
      </c>
      <c r="E49" s="22">
        <v>2023</v>
      </c>
      <c r="F49" s="22" t="s">
        <v>76</v>
      </c>
      <c r="G49" s="22">
        <v>70.704375666999994</v>
      </c>
    </row>
    <row r="50" spans="1:7" hidden="1">
      <c r="A50" s="22" t="s">
        <v>583</v>
      </c>
      <c r="B50" s="22" t="s">
        <v>13</v>
      </c>
      <c r="C50" s="22" t="s">
        <v>594</v>
      </c>
      <c r="D50" s="22" t="s">
        <v>593</v>
      </c>
      <c r="E50" s="22">
        <v>2023</v>
      </c>
      <c r="F50" s="22" t="s">
        <v>77</v>
      </c>
      <c r="G50" s="22">
        <v>69.958294093999996</v>
      </c>
    </row>
    <row r="51" spans="1:7" hidden="1">
      <c r="A51" s="22" t="s">
        <v>583</v>
      </c>
      <c r="B51" s="22" t="s">
        <v>13</v>
      </c>
      <c r="C51" s="22" t="s">
        <v>594</v>
      </c>
      <c r="D51" s="22" t="s">
        <v>593</v>
      </c>
      <c r="E51" s="22">
        <v>2024</v>
      </c>
      <c r="F51" s="22" t="s">
        <v>78</v>
      </c>
      <c r="G51" s="22">
        <v>58.536585365999997</v>
      </c>
    </row>
    <row r="52" spans="1:7" hidden="1">
      <c r="A52" s="22" t="s">
        <v>583</v>
      </c>
      <c r="B52" s="22" t="s">
        <v>13</v>
      </c>
      <c r="C52" s="22" t="s">
        <v>594</v>
      </c>
      <c r="D52" s="22" t="s">
        <v>593</v>
      </c>
      <c r="E52" s="22">
        <v>2024</v>
      </c>
      <c r="F52" s="22" t="s">
        <v>79</v>
      </c>
      <c r="G52" s="22">
        <v>61.145819486999997</v>
      </c>
    </row>
    <row r="53" spans="1:7" hidden="1">
      <c r="A53" s="22" t="s">
        <v>583</v>
      </c>
      <c r="B53" s="22" t="s">
        <v>13</v>
      </c>
      <c r="C53" s="22" t="s">
        <v>31</v>
      </c>
      <c r="D53" s="22" t="s">
        <v>31</v>
      </c>
      <c r="E53" s="22">
        <v>2023</v>
      </c>
      <c r="F53" s="22" t="s">
        <v>73</v>
      </c>
      <c r="G53" s="22">
        <v>84.383561643999997</v>
      </c>
    </row>
    <row r="54" spans="1:7" hidden="1">
      <c r="A54" s="22" t="s">
        <v>583</v>
      </c>
      <c r="B54" s="22" t="s">
        <v>13</v>
      </c>
      <c r="C54" s="22" t="s">
        <v>31</v>
      </c>
      <c r="D54" s="22" t="s">
        <v>31</v>
      </c>
      <c r="E54" s="22">
        <v>2023</v>
      </c>
      <c r="F54" s="22" t="s">
        <v>86</v>
      </c>
      <c r="G54" s="22">
        <v>78.882608531000002</v>
      </c>
    </row>
    <row r="55" spans="1:7" hidden="1">
      <c r="A55" s="22" t="s">
        <v>583</v>
      </c>
      <c r="B55" s="22" t="s">
        <v>13</v>
      </c>
      <c r="C55" s="22" t="s">
        <v>31</v>
      </c>
      <c r="D55" s="22" t="s">
        <v>31</v>
      </c>
      <c r="E55" s="22">
        <v>2023</v>
      </c>
      <c r="F55" s="22" t="s">
        <v>75</v>
      </c>
      <c r="G55" s="22">
        <v>75.409836065999997</v>
      </c>
    </row>
    <row r="56" spans="1:7" hidden="1">
      <c r="A56" s="22" t="s">
        <v>583</v>
      </c>
      <c r="B56" s="22" t="s">
        <v>13</v>
      </c>
      <c r="C56" s="22" t="s">
        <v>31</v>
      </c>
      <c r="D56" s="22" t="s">
        <v>31</v>
      </c>
      <c r="E56" s="22">
        <v>2023</v>
      </c>
      <c r="F56" s="22" t="s">
        <v>76</v>
      </c>
      <c r="G56" s="22">
        <v>69.093808132000007</v>
      </c>
    </row>
    <row r="57" spans="1:7" hidden="1">
      <c r="A57" s="22" t="s">
        <v>583</v>
      </c>
      <c r="B57" s="22" t="s">
        <v>13</v>
      </c>
      <c r="C57" s="22" t="s">
        <v>31</v>
      </c>
      <c r="D57" s="22" t="s">
        <v>31</v>
      </c>
      <c r="E57" s="22">
        <v>2023</v>
      </c>
      <c r="F57" s="22" t="s">
        <v>77</v>
      </c>
      <c r="G57" s="22">
        <v>83.691563674999998</v>
      </c>
    </row>
    <row r="58" spans="1:7" hidden="1">
      <c r="A58" s="22" t="s">
        <v>583</v>
      </c>
      <c r="B58" s="22" t="s">
        <v>13</v>
      </c>
      <c r="C58" s="22" t="s">
        <v>31</v>
      </c>
      <c r="D58" s="22" t="s">
        <v>31</v>
      </c>
      <c r="E58" s="22">
        <v>2024</v>
      </c>
      <c r="F58" s="22" t="s">
        <v>78</v>
      </c>
      <c r="G58" s="22">
        <v>79.312450921000007</v>
      </c>
    </row>
    <row r="59" spans="1:7" hidden="1">
      <c r="A59" s="22" t="s">
        <v>583</v>
      </c>
      <c r="B59" s="22" t="s">
        <v>13</v>
      </c>
      <c r="C59" s="22" t="s">
        <v>31</v>
      </c>
      <c r="D59" s="22" t="s">
        <v>31</v>
      </c>
      <c r="E59" s="22">
        <v>2024</v>
      </c>
      <c r="F59" s="22" t="s">
        <v>79</v>
      </c>
      <c r="G59" s="22">
        <v>64.172977973000002</v>
      </c>
    </row>
    <row r="60" spans="1:7" hidden="1">
      <c r="A60" s="22" t="s">
        <v>583</v>
      </c>
      <c r="B60" s="22" t="s">
        <v>13</v>
      </c>
      <c r="C60" s="22" t="s">
        <v>31</v>
      </c>
      <c r="D60" s="22" t="s">
        <v>31</v>
      </c>
      <c r="E60" s="22">
        <v>2024</v>
      </c>
      <c r="F60" s="22" t="s">
        <v>80</v>
      </c>
      <c r="G60" s="22">
        <v>68.098480879999997</v>
      </c>
    </row>
    <row r="61" spans="1:7">
      <c r="A61" s="180" t="s">
        <v>583</v>
      </c>
      <c r="B61" s="180" t="s">
        <v>13</v>
      </c>
      <c r="C61" s="180" t="s">
        <v>92</v>
      </c>
      <c r="D61" s="180" t="s">
        <v>92</v>
      </c>
      <c r="E61" s="180">
        <v>2023</v>
      </c>
      <c r="F61" s="180" t="s">
        <v>77</v>
      </c>
      <c r="G61" s="180">
        <v>50.660199407</v>
      </c>
    </row>
    <row r="62" spans="1:7">
      <c r="A62" s="180" t="s">
        <v>583</v>
      </c>
      <c r="B62" s="180" t="s">
        <v>13</v>
      </c>
      <c r="C62" s="180" t="s">
        <v>92</v>
      </c>
      <c r="D62" s="180" t="s">
        <v>92</v>
      </c>
      <c r="E62" s="180">
        <v>2023</v>
      </c>
      <c r="F62" s="180" t="s">
        <v>76</v>
      </c>
      <c r="G62" s="180">
        <v>74.919564883999996</v>
      </c>
    </row>
    <row r="63" spans="1:7">
      <c r="A63" s="180" t="s">
        <v>583</v>
      </c>
      <c r="B63" s="180" t="s">
        <v>13</v>
      </c>
      <c r="C63" s="180" t="s">
        <v>92</v>
      </c>
      <c r="D63" s="180" t="s">
        <v>92</v>
      </c>
      <c r="E63" s="180">
        <v>2023</v>
      </c>
      <c r="F63" s="180" t="s">
        <v>75</v>
      </c>
      <c r="G63" s="180">
        <v>66.451501354000001</v>
      </c>
    </row>
    <row r="64" spans="1:7">
      <c r="A64" s="180" t="s">
        <v>583</v>
      </c>
      <c r="B64" s="180" t="s">
        <v>13</v>
      </c>
      <c r="C64" s="180" t="s">
        <v>92</v>
      </c>
      <c r="D64" s="180" t="s">
        <v>92</v>
      </c>
      <c r="E64" s="180">
        <v>2023</v>
      </c>
      <c r="F64" s="180" t="s">
        <v>86</v>
      </c>
      <c r="G64" s="180">
        <v>66.807636790000004</v>
      </c>
    </row>
    <row r="65" spans="1:7">
      <c r="A65" s="180" t="s">
        <v>583</v>
      </c>
      <c r="B65" s="180" t="s">
        <v>13</v>
      </c>
      <c r="C65" s="180" t="s">
        <v>92</v>
      </c>
      <c r="D65" s="180" t="s">
        <v>92</v>
      </c>
      <c r="E65" s="180">
        <v>2023</v>
      </c>
      <c r="F65" s="180" t="s">
        <v>74</v>
      </c>
      <c r="G65" s="180">
        <v>69.294775610000002</v>
      </c>
    </row>
    <row r="66" spans="1:7">
      <c r="A66" s="180" t="s">
        <v>583</v>
      </c>
      <c r="B66" s="180" t="s">
        <v>13</v>
      </c>
      <c r="C66" s="180" t="s">
        <v>92</v>
      </c>
      <c r="D66" s="180" t="s">
        <v>92</v>
      </c>
      <c r="E66" s="180">
        <v>2023</v>
      </c>
      <c r="F66" s="180" t="s">
        <v>73</v>
      </c>
      <c r="G66" s="180">
        <v>68.212824010999995</v>
      </c>
    </row>
    <row r="67" spans="1:7">
      <c r="A67" s="180" t="s">
        <v>583</v>
      </c>
      <c r="B67" s="180" t="s">
        <v>13</v>
      </c>
      <c r="C67" s="180" t="s">
        <v>92</v>
      </c>
      <c r="D67" s="180" t="s">
        <v>92</v>
      </c>
      <c r="E67" s="180">
        <v>2023</v>
      </c>
      <c r="F67" s="180" t="s">
        <v>72</v>
      </c>
      <c r="G67" s="180">
        <v>58.024961681999997</v>
      </c>
    </row>
    <row r="68" spans="1:7">
      <c r="A68" s="180" t="s">
        <v>583</v>
      </c>
      <c r="B68" s="180" t="s">
        <v>13</v>
      </c>
      <c r="C68" s="180" t="s">
        <v>92</v>
      </c>
      <c r="D68" s="180" t="s">
        <v>92</v>
      </c>
      <c r="E68" s="180">
        <v>2024</v>
      </c>
      <c r="F68" s="180" t="s">
        <v>88</v>
      </c>
      <c r="G68" s="180">
        <v>71.772745881999995</v>
      </c>
    </row>
    <row r="69" spans="1:7">
      <c r="A69" s="180" t="s">
        <v>583</v>
      </c>
      <c r="B69" s="180" t="s">
        <v>13</v>
      </c>
      <c r="C69" s="180" t="s">
        <v>92</v>
      </c>
      <c r="D69" s="180" t="s">
        <v>92</v>
      </c>
      <c r="E69" s="180">
        <v>2024</v>
      </c>
      <c r="F69" s="180" t="s">
        <v>80</v>
      </c>
      <c r="G69" s="180">
        <v>64.744957964999998</v>
      </c>
    </row>
    <row r="70" spans="1:7">
      <c r="A70" s="180" t="s">
        <v>583</v>
      </c>
      <c r="B70" s="180" t="s">
        <v>13</v>
      </c>
      <c r="C70" s="180" t="s">
        <v>92</v>
      </c>
      <c r="D70" s="180" t="s">
        <v>92</v>
      </c>
      <c r="E70" s="180">
        <v>2024</v>
      </c>
      <c r="F70" s="180" t="s">
        <v>79</v>
      </c>
      <c r="G70" s="180">
        <v>59.320168422000002</v>
      </c>
    </row>
    <row r="71" spans="1:7">
      <c r="A71" s="180" t="s">
        <v>583</v>
      </c>
      <c r="B71" s="180" t="s">
        <v>13</v>
      </c>
      <c r="C71" s="180" t="s">
        <v>92</v>
      </c>
      <c r="D71" s="180" t="s">
        <v>92</v>
      </c>
      <c r="E71" s="180">
        <v>2024</v>
      </c>
      <c r="F71" s="180" t="s">
        <v>78</v>
      </c>
      <c r="G71" s="180">
        <v>61.534898370999997</v>
      </c>
    </row>
    <row r="72" spans="1:7">
      <c r="A72" s="180" t="s">
        <v>583</v>
      </c>
      <c r="B72" s="180" t="s">
        <v>13</v>
      </c>
      <c r="C72" s="180" t="s">
        <v>92</v>
      </c>
      <c r="D72" s="180" t="s">
        <v>92</v>
      </c>
      <c r="E72" s="180">
        <v>2024</v>
      </c>
      <c r="F72" s="180" t="s">
        <v>87</v>
      </c>
      <c r="G72" s="180">
        <v>61.217672114000003</v>
      </c>
    </row>
    <row r="73" spans="1:7" hidden="1">
      <c r="A73" s="94" t="s">
        <v>583</v>
      </c>
      <c r="B73" s="94" t="s">
        <v>13</v>
      </c>
      <c r="C73" s="94" t="s">
        <v>590</v>
      </c>
      <c r="D73" s="94" t="s">
        <v>590</v>
      </c>
      <c r="E73" s="94">
        <v>2023</v>
      </c>
      <c r="F73" s="94" t="s">
        <v>74</v>
      </c>
      <c r="G73" s="94">
        <v>90.612540776000003</v>
      </c>
    </row>
    <row r="74" spans="1:7" hidden="1">
      <c r="A74" s="94" t="s">
        <v>583</v>
      </c>
      <c r="B74" s="94" t="s">
        <v>13</v>
      </c>
      <c r="C74" s="94" t="s">
        <v>590</v>
      </c>
      <c r="D74" s="94" t="s">
        <v>590</v>
      </c>
      <c r="E74" s="94">
        <v>2024</v>
      </c>
      <c r="F74" s="94" t="s">
        <v>87</v>
      </c>
      <c r="G74" s="94">
        <v>57.543059497999998</v>
      </c>
    </row>
    <row r="75" spans="1:7" hidden="1">
      <c r="A75" s="94" t="s">
        <v>583</v>
      </c>
      <c r="B75" s="94" t="s">
        <v>13</v>
      </c>
      <c r="C75" s="94" t="s">
        <v>590</v>
      </c>
      <c r="D75" s="94" t="s">
        <v>590</v>
      </c>
      <c r="E75" s="94">
        <v>2024</v>
      </c>
      <c r="F75" s="94" t="s">
        <v>78</v>
      </c>
      <c r="G75" s="94">
        <v>67.714498663000001</v>
      </c>
    </row>
    <row r="76" spans="1:7" hidden="1">
      <c r="A76" s="94" t="s">
        <v>583</v>
      </c>
      <c r="B76" s="94" t="s">
        <v>13</v>
      </c>
      <c r="C76" s="94" t="s">
        <v>590</v>
      </c>
      <c r="D76" s="94" t="s">
        <v>590</v>
      </c>
      <c r="E76" s="94">
        <v>2024</v>
      </c>
      <c r="F76" s="94" t="s">
        <v>79</v>
      </c>
      <c r="G76" s="94">
        <v>69.494173282000006</v>
      </c>
    </row>
    <row r="77" spans="1:7" hidden="1">
      <c r="A77" s="94" t="s">
        <v>583</v>
      </c>
      <c r="B77" s="94" t="s">
        <v>13</v>
      </c>
      <c r="C77" s="94" t="s">
        <v>590</v>
      </c>
      <c r="D77" s="94" t="s">
        <v>590</v>
      </c>
      <c r="E77" s="94">
        <v>2024</v>
      </c>
      <c r="F77" s="94" t="s">
        <v>80</v>
      </c>
      <c r="G77" s="94">
        <v>74.433656958</v>
      </c>
    </row>
    <row r="78" spans="1:7" hidden="1">
      <c r="A78" s="94" t="s">
        <v>583</v>
      </c>
      <c r="B78" s="94" t="s">
        <v>13</v>
      </c>
      <c r="C78" s="94" t="s">
        <v>590</v>
      </c>
      <c r="D78" s="94" t="s">
        <v>590</v>
      </c>
      <c r="E78" s="94">
        <v>2024</v>
      </c>
      <c r="F78" s="94" t="s">
        <v>88</v>
      </c>
      <c r="G78" s="94">
        <v>86.571480210000004</v>
      </c>
    </row>
    <row r="79" spans="1:7" hidden="1">
      <c r="A79" s="22" t="s">
        <v>583</v>
      </c>
      <c r="B79" s="22" t="s">
        <v>13</v>
      </c>
      <c r="C79" s="22" t="s">
        <v>547</v>
      </c>
      <c r="D79" s="22" t="s">
        <v>588</v>
      </c>
      <c r="E79" s="22">
        <v>2023</v>
      </c>
      <c r="F79" s="22" t="s">
        <v>72</v>
      </c>
      <c r="G79" s="22">
        <v>59.744873243999997</v>
      </c>
    </row>
    <row r="80" spans="1:7" hidden="1">
      <c r="A80" s="22" t="s">
        <v>583</v>
      </c>
      <c r="B80" s="22" t="s">
        <v>13</v>
      </c>
      <c r="C80" s="22" t="s">
        <v>547</v>
      </c>
      <c r="D80" s="22" t="s">
        <v>588</v>
      </c>
      <c r="E80" s="22">
        <v>2024</v>
      </c>
      <c r="F80" s="22" t="s">
        <v>78</v>
      </c>
      <c r="G80" s="22">
        <v>62.366357805</v>
      </c>
    </row>
    <row r="81" spans="1:7" hidden="1">
      <c r="A81" s="22" t="s">
        <v>583</v>
      </c>
      <c r="B81" s="22" t="s">
        <v>13</v>
      </c>
      <c r="C81" s="22" t="s">
        <v>547</v>
      </c>
      <c r="D81" s="22" t="s">
        <v>588</v>
      </c>
      <c r="E81" s="22">
        <v>2024</v>
      </c>
      <c r="F81" s="22" t="s">
        <v>79</v>
      </c>
      <c r="G81" s="22">
        <v>52.631578947000001</v>
      </c>
    </row>
    <row r="82" spans="1:7">
      <c r="A82" s="179" t="s">
        <v>583</v>
      </c>
      <c r="B82" s="179" t="s">
        <v>13</v>
      </c>
      <c r="C82" s="179" t="s">
        <v>91</v>
      </c>
      <c r="D82" s="179" t="s">
        <v>91</v>
      </c>
      <c r="E82" s="179">
        <v>2023</v>
      </c>
      <c r="F82" s="179" t="s">
        <v>77</v>
      </c>
      <c r="G82" s="179">
        <v>72.121788773000006</v>
      </c>
    </row>
    <row r="83" spans="1:7">
      <c r="A83" s="179" t="s">
        <v>583</v>
      </c>
      <c r="B83" s="179" t="s">
        <v>13</v>
      </c>
      <c r="C83" s="179" t="s">
        <v>91</v>
      </c>
      <c r="D83" s="179" t="s">
        <v>91</v>
      </c>
      <c r="E83" s="179">
        <v>2023</v>
      </c>
      <c r="F83" s="179" t="s">
        <v>76</v>
      </c>
      <c r="G83" s="179">
        <v>70.783229031000005</v>
      </c>
    </row>
    <row r="84" spans="1:7">
      <c r="A84" s="179" t="s">
        <v>583</v>
      </c>
      <c r="B84" s="179" t="s">
        <v>13</v>
      </c>
      <c r="C84" s="179" t="s">
        <v>91</v>
      </c>
      <c r="D84" s="179" t="s">
        <v>91</v>
      </c>
      <c r="E84" s="179">
        <v>2023</v>
      </c>
      <c r="F84" s="179" t="s">
        <v>75</v>
      </c>
      <c r="G84" s="179">
        <v>74.091912117000007</v>
      </c>
    </row>
    <row r="85" spans="1:7">
      <c r="A85" s="179" t="s">
        <v>583</v>
      </c>
      <c r="B85" s="179" t="s">
        <v>13</v>
      </c>
      <c r="C85" s="179" t="s">
        <v>91</v>
      </c>
      <c r="D85" s="179" t="s">
        <v>91</v>
      </c>
      <c r="E85" s="179">
        <v>2023</v>
      </c>
      <c r="F85" s="179" t="s">
        <v>86</v>
      </c>
      <c r="G85" s="179">
        <v>73.295655491999995</v>
      </c>
    </row>
    <row r="86" spans="1:7">
      <c r="A86" s="179" t="s">
        <v>583</v>
      </c>
      <c r="B86" s="179" t="s">
        <v>13</v>
      </c>
      <c r="C86" s="179" t="s">
        <v>91</v>
      </c>
      <c r="D86" s="179" t="s">
        <v>91</v>
      </c>
      <c r="E86" s="179">
        <v>2023</v>
      </c>
      <c r="F86" s="179" t="s">
        <v>74</v>
      </c>
      <c r="G86" s="179">
        <v>69.085224268000005</v>
      </c>
    </row>
    <row r="87" spans="1:7">
      <c r="A87" s="179" t="s">
        <v>583</v>
      </c>
      <c r="B87" s="179" t="s">
        <v>13</v>
      </c>
      <c r="C87" s="179" t="s">
        <v>91</v>
      </c>
      <c r="D87" s="179" t="s">
        <v>91</v>
      </c>
      <c r="E87" s="179">
        <v>2023</v>
      </c>
      <c r="F87" s="179" t="s">
        <v>73</v>
      </c>
      <c r="G87" s="179">
        <v>63.702900515000003</v>
      </c>
    </row>
    <row r="88" spans="1:7">
      <c r="A88" s="179" t="s">
        <v>583</v>
      </c>
      <c r="B88" s="179" t="s">
        <v>13</v>
      </c>
      <c r="C88" s="179" t="s">
        <v>91</v>
      </c>
      <c r="D88" s="179" t="s">
        <v>91</v>
      </c>
      <c r="E88" s="179">
        <v>2023</v>
      </c>
      <c r="F88" s="179" t="s">
        <v>72</v>
      </c>
      <c r="G88" s="179">
        <v>71.328344247000004</v>
      </c>
    </row>
    <row r="89" spans="1:7">
      <c r="A89" s="179" t="s">
        <v>583</v>
      </c>
      <c r="B89" s="179" t="s">
        <v>13</v>
      </c>
      <c r="C89" s="179" t="s">
        <v>91</v>
      </c>
      <c r="D89" s="179" t="s">
        <v>91</v>
      </c>
      <c r="E89" s="179">
        <v>2024</v>
      </c>
      <c r="F89" s="179" t="s">
        <v>88</v>
      </c>
      <c r="G89" s="179">
        <v>63.025210084000001</v>
      </c>
    </row>
    <row r="90" spans="1:7">
      <c r="A90" s="179" t="s">
        <v>583</v>
      </c>
      <c r="B90" s="179" t="s">
        <v>13</v>
      </c>
      <c r="C90" s="179" t="s">
        <v>91</v>
      </c>
      <c r="D90" s="179" t="s">
        <v>91</v>
      </c>
      <c r="E90" s="179">
        <v>2024</v>
      </c>
      <c r="F90" s="179" t="s">
        <v>80</v>
      </c>
      <c r="G90" s="179">
        <v>62.872975277000002</v>
      </c>
    </row>
    <row r="91" spans="1:7">
      <c r="A91" s="179" t="s">
        <v>583</v>
      </c>
      <c r="B91" s="179" t="s">
        <v>13</v>
      </c>
      <c r="C91" s="179" t="s">
        <v>91</v>
      </c>
      <c r="D91" s="179" t="s">
        <v>91</v>
      </c>
      <c r="E91" s="179">
        <v>2024</v>
      </c>
      <c r="F91" s="179" t="s">
        <v>79</v>
      </c>
      <c r="G91" s="179">
        <v>58.989676807000002</v>
      </c>
    </row>
    <row r="92" spans="1:7">
      <c r="A92" s="179" t="s">
        <v>583</v>
      </c>
      <c r="B92" s="179" t="s">
        <v>13</v>
      </c>
      <c r="C92" s="179" t="s">
        <v>91</v>
      </c>
      <c r="D92" s="179" t="s">
        <v>91</v>
      </c>
      <c r="E92" s="179">
        <v>2024</v>
      </c>
      <c r="F92" s="179" t="s">
        <v>78</v>
      </c>
      <c r="G92" s="179">
        <v>65.553041764</v>
      </c>
    </row>
    <row r="93" spans="1:7">
      <c r="A93" s="179" t="s">
        <v>583</v>
      </c>
      <c r="B93" s="179" t="s">
        <v>13</v>
      </c>
      <c r="C93" s="179" t="s">
        <v>91</v>
      </c>
      <c r="D93" s="179" t="s">
        <v>91</v>
      </c>
      <c r="E93" s="179">
        <v>2024</v>
      </c>
      <c r="F93" s="179" t="s">
        <v>87</v>
      </c>
      <c r="G93" s="179">
        <v>51.104846776000002</v>
      </c>
    </row>
  </sheetData>
  <phoneticPr fontId="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0E-D151-44B4-B885-DE9CCC133C93}">
  <sheetPr>
    <tabColor theme="7" tint="0.39997558519241921"/>
  </sheetPr>
  <dimension ref="B3:W96"/>
  <sheetViews>
    <sheetView topLeftCell="K43" workbookViewId="0">
      <selection activeCell="V53" sqref="V48:V53"/>
    </sheetView>
  </sheetViews>
  <sheetFormatPr defaultRowHeight="14.25"/>
  <cols>
    <col min="2" max="2" width="18.375" bestFit="1" customWidth="1"/>
    <col min="3" max="3" width="6.5" bestFit="1" customWidth="1"/>
    <col min="4" max="4" width="6.125" bestFit="1" customWidth="1"/>
    <col min="5" max="5" width="5.25" bestFit="1" customWidth="1"/>
    <col min="6" max="6" width="5.5" bestFit="1" customWidth="1"/>
    <col min="7" max="7" width="6.5" bestFit="1" customWidth="1"/>
    <col min="8" max="8" width="11.125" bestFit="1" customWidth="1"/>
    <col min="22" max="22" width="10.75" customWidth="1"/>
    <col min="23" max="23" width="10" bestFit="1" customWidth="1"/>
  </cols>
  <sheetData>
    <row r="3" spans="2:22">
      <c r="B3" s="97" t="s">
        <v>54</v>
      </c>
      <c r="C3">
        <v>60.47</v>
      </c>
      <c r="D3" s="97" t="s">
        <v>798</v>
      </c>
      <c r="E3" s="97" t="s">
        <v>797</v>
      </c>
      <c r="F3">
        <v>3100</v>
      </c>
      <c r="G3">
        <f t="shared" ref="G3:G17" si="0">ROUND(F3/C3,2)</f>
        <v>51.27</v>
      </c>
      <c r="H3" s="79">
        <v>45462</v>
      </c>
      <c r="P3" s="97" t="s">
        <v>809</v>
      </c>
      <c r="Q3">
        <v>107</v>
      </c>
      <c r="R3" s="97" t="s">
        <v>810</v>
      </c>
      <c r="S3" s="97" t="s">
        <v>808</v>
      </c>
      <c r="T3">
        <v>5100</v>
      </c>
      <c r="U3">
        <f t="shared" ref="U3:U33" si="1">ROUND(T3/Q3,2)</f>
        <v>47.66</v>
      </c>
      <c r="V3" s="79">
        <v>45464</v>
      </c>
    </row>
    <row r="4" spans="2:22">
      <c r="C4">
        <v>56.98</v>
      </c>
      <c r="D4" s="97" t="s">
        <v>802</v>
      </c>
      <c r="E4" s="97" t="s">
        <v>797</v>
      </c>
      <c r="F4">
        <v>3500</v>
      </c>
      <c r="G4">
        <f t="shared" si="0"/>
        <v>61.43</v>
      </c>
      <c r="H4" s="79">
        <v>45428</v>
      </c>
      <c r="I4" s="165">
        <f>ROUND(AVERAGE(G4:G6),2)</f>
        <v>61.17</v>
      </c>
      <c r="J4">
        <f>G4</f>
        <v>61.43</v>
      </c>
      <c r="Q4">
        <v>54</v>
      </c>
      <c r="R4" s="97" t="s">
        <v>816</v>
      </c>
      <c r="S4" s="97" t="s">
        <v>808</v>
      </c>
      <c r="T4">
        <v>3000</v>
      </c>
      <c r="U4">
        <f t="shared" si="1"/>
        <v>55.56</v>
      </c>
      <c r="V4" s="79">
        <v>45459</v>
      </c>
    </row>
    <row r="5" spans="2:22">
      <c r="C5">
        <v>56</v>
      </c>
      <c r="D5" s="97" t="s">
        <v>796</v>
      </c>
      <c r="E5" s="97" t="s">
        <v>797</v>
      </c>
      <c r="F5">
        <v>3000</v>
      </c>
      <c r="G5">
        <f t="shared" si="0"/>
        <v>53.57</v>
      </c>
      <c r="H5" s="79">
        <v>45411</v>
      </c>
      <c r="I5" s="165"/>
      <c r="J5" s="167">
        <f>ROUND(AVERAGE(G5:G6),2)</f>
        <v>61.04</v>
      </c>
      <c r="Q5">
        <v>60</v>
      </c>
      <c r="R5" s="97" t="s">
        <v>812</v>
      </c>
      <c r="S5" s="97" t="s">
        <v>797</v>
      </c>
      <c r="T5">
        <v>2800</v>
      </c>
      <c r="U5">
        <f t="shared" si="1"/>
        <v>46.67</v>
      </c>
      <c r="V5" s="79">
        <v>45456</v>
      </c>
    </row>
    <row r="6" spans="2:22">
      <c r="C6">
        <v>51.09</v>
      </c>
      <c r="D6" s="97" t="s">
        <v>796</v>
      </c>
      <c r="E6" s="97" t="s">
        <v>797</v>
      </c>
      <c r="F6">
        <v>3500</v>
      </c>
      <c r="G6">
        <f t="shared" si="0"/>
        <v>68.510000000000005</v>
      </c>
      <c r="H6" s="79">
        <v>45410</v>
      </c>
      <c r="I6" s="165"/>
      <c r="J6" s="167"/>
      <c r="Q6">
        <v>54.55</v>
      </c>
      <c r="R6" s="97" t="s">
        <v>814</v>
      </c>
      <c r="S6" s="97" t="s">
        <v>797</v>
      </c>
      <c r="T6">
        <v>3100</v>
      </c>
      <c r="U6">
        <f t="shared" si="1"/>
        <v>56.83</v>
      </c>
      <c r="V6" s="79">
        <v>45450</v>
      </c>
    </row>
    <row r="7" spans="2:22">
      <c r="C7">
        <v>51.09</v>
      </c>
      <c r="D7" s="97" t="s">
        <v>803</v>
      </c>
      <c r="E7" s="97" t="s">
        <v>804</v>
      </c>
      <c r="F7">
        <v>3500</v>
      </c>
      <c r="G7">
        <f t="shared" si="0"/>
        <v>68.510000000000005</v>
      </c>
      <c r="H7" s="79">
        <v>45381</v>
      </c>
      <c r="I7" s="165">
        <f>ROUND(AVERAGE(G7:G9),2)</f>
        <v>70.099999999999994</v>
      </c>
      <c r="J7">
        <f>G7</f>
        <v>68.510000000000005</v>
      </c>
      <c r="Q7">
        <v>50.44</v>
      </c>
      <c r="R7" s="97" t="s">
        <v>814</v>
      </c>
      <c r="S7" s="97" t="s">
        <v>815</v>
      </c>
      <c r="T7">
        <v>3000</v>
      </c>
      <c r="U7">
        <f t="shared" si="1"/>
        <v>59.48</v>
      </c>
      <c r="V7" s="79">
        <v>45440</v>
      </c>
    </row>
    <row r="8" spans="2:22">
      <c r="C8">
        <v>64.37</v>
      </c>
      <c r="D8" s="97" t="s">
        <v>800</v>
      </c>
      <c r="E8" s="97" t="s">
        <v>801</v>
      </c>
      <c r="F8">
        <v>4300</v>
      </c>
      <c r="G8">
        <f t="shared" si="0"/>
        <v>66.8</v>
      </c>
      <c r="H8" s="79">
        <v>45316</v>
      </c>
      <c r="I8" s="165"/>
      <c r="J8" s="167">
        <f>ROUND(AVERAGE(G8:G9),2)</f>
        <v>70.900000000000006</v>
      </c>
      <c r="Q8">
        <v>51.63</v>
      </c>
      <c r="R8" s="97" t="s">
        <v>811</v>
      </c>
      <c r="S8" s="97" t="s">
        <v>808</v>
      </c>
      <c r="T8">
        <v>3200</v>
      </c>
      <c r="U8">
        <f t="shared" si="1"/>
        <v>61.98</v>
      </c>
      <c r="V8" s="79">
        <v>45438</v>
      </c>
    </row>
    <row r="9" spans="2:22">
      <c r="C9">
        <v>52</v>
      </c>
      <c r="D9" s="97" t="s">
        <v>799</v>
      </c>
      <c r="E9" s="97" t="s">
        <v>797</v>
      </c>
      <c r="F9">
        <v>3900</v>
      </c>
      <c r="G9">
        <f t="shared" si="0"/>
        <v>75</v>
      </c>
      <c r="H9" s="79">
        <v>45315</v>
      </c>
      <c r="I9" s="165"/>
      <c r="J9" s="167"/>
      <c r="Q9">
        <v>38.700000000000003</v>
      </c>
      <c r="R9" s="97" t="s">
        <v>817</v>
      </c>
      <c r="S9" s="97" t="s">
        <v>797</v>
      </c>
      <c r="T9">
        <v>3100</v>
      </c>
      <c r="U9">
        <f t="shared" si="1"/>
        <v>80.099999999999994</v>
      </c>
      <c r="V9" s="79">
        <v>45409</v>
      </c>
    </row>
    <row r="10" spans="2:22">
      <c r="C10">
        <v>64.349999999999994</v>
      </c>
      <c r="D10" s="97" t="s">
        <v>802</v>
      </c>
      <c r="E10" s="97" t="s">
        <v>808</v>
      </c>
      <c r="F10">
        <v>4380</v>
      </c>
      <c r="G10">
        <f t="shared" si="0"/>
        <v>68.069999999999993</v>
      </c>
      <c r="H10" s="79">
        <v>45200</v>
      </c>
      <c r="I10" s="99">
        <f>G10</f>
        <v>68.069999999999993</v>
      </c>
      <c r="J10">
        <f>I10</f>
        <v>68.069999999999993</v>
      </c>
      <c r="P10" s="97" t="s">
        <v>53</v>
      </c>
      <c r="Q10">
        <v>103</v>
      </c>
      <c r="R10" s="97" t="s">
        <v>820</v>
      </c>
      <c r="S10" s="97" t="s">
        <v>808</v>
      </c>
      <c r="T10">
        <v>7800</v>
      </c>
      <c r="U10">
        <f t="shared" si="1"/>
        <v>75.73</v>
      </c>
      <c r="V10" s="79">
        <v>45175</v>
      </c>
    </row>
    <row r="11" spans="2:22">
      <c r="C11">
        <v>51.72</v>
      </c>
      <c r="D11" s="97" t="s">
        <v>803</v>
      </c>
      <c r="E11" s="97" t="s">
        <v>804</v>
      </c>
      <c r="F11">
        <v>4300</v>
      </c>
      <c r="G11">
        <f t="shared" si="0"/>
        <v>83.14</v>
      </c>
      <c r="H11" s="79">
        <v>45165</v>
      </c>
      <c r="I11" s="165">
        <f>ROUND(AVERAGE(G11:G15),2)</f>
        <v>81.81</v>
      </c>
      <c r="J11" s="167">
        <f>ROUND(AVERAGE(G11:G12),2)</f>
        <v>82.88</v>
      </c>
      <c r="P11" s="97" t="s">
        <v>53</v>
      </c>
      <c r="Q11">
        <v>89</v>
      </c>
      <c r="R11" s="97" t="s">
        <v>819</v>
      </c>
      <c r="S11" s="97" t="s">
        <v>808</v>
      </c>
      <c r="T11">
        <v>4700</v>
      </c>
      <c r="U11">
        <f t="shared" si="1"/>
        <v>52.81</v>
      </c>
      <c r="V11" s="79">
        <v>45376</v>
      </c>
    </row>
    <row r="12" spans="2:22">
      <c r="C12">
        <v>52.05</v>
      </c>
      <c r="D12" s="97" t="s">
        <v>805</v>
      </c>
      <c r="E12" s="97" t="s">
        <v>806</v>
      </c>
      <c r="F12">
        <v>4300</v>
      </c>
      <c r="G12">
        <f t="shared" si="0"/>
        <v>82.61</v>
      </c>
      <c r="H12" s="79">
        <v>45156</v>
      </c>
      <c r="I12" s="165"/>
      <c r="J12" s="167"/>
      <c r="Q12">
        <v>33</v>
      </c>
      <c r="R12" s="97" t="s">
        <v>812</v>
      </c>
      <c r="S12" s="97" t="s">
        <v>797</v>
      </c>
      <c r="T12">
        <v>2600</v>
      </c>
      <c r="U12">
        <f t="shared" si="1"/>
        <v>78.790000000000006</v>
      </c>
      <c r="V12" s="79">
        <v>45372</v>
      </c>
    </row>
    <row r="13" spans="2:22">
      <c r="C13">
        <v>51.09</v>
      </c>
      <c r="D13" s="97" t="s">
        <v>803</v>
      </c>
      <c r="E13" s="97" t="s">
        <v>804</v>
      </c>
      <c r="F13">
        <v>4300</v>
      </c>
      <c r="G13">
        <f t="shared" si="0"/>
        <v>84.17</v>
      </c>
      <c r="H13" s="79">
        <v>45129</v>
      </c>
      <c r="I13" s="165"/>
      <c r="J13" s="167">
        <f>ROUND(AVERAGE(G13:G15),2)</f>
        <v>81.099999999999994</v>
      </c>
      <c r="Q13">
        <v>98</v>
      </c>
      <c r="R13" s="97" t="s">
        <v>814</v>
      </c>
      <c r="S13" s="97" t="s">
        <v>808</v>
      </c>
      <c r="T13">
        <v>5400</v>
      </c>
      <c r="U13">
        <f t="shared" si="1"/>
        <v>55.1</v>
      </c>
      <c r="V13" s="79">
        <v>45367</v>
      </c>
    </row>
    <row r="14" spans="2:22">
      <c r="C14">
        <v>52.05</v>
      </c>
      <c r="D14" s="97" t="s">
        <v>799</v>
      </c>
      <c r="E14" s="97" t="s">
        <v>804</v>
      </c>
      <c r="F14">
        <v>3800</v>
      </c>
      <c r="G14">
        <f t="shared" si="0"/>
        <v>73.010000000000005</v>
      </c>
      <c r="H14" s="79">
        <v>45124</v>
      </c>
      <c r="I14" s="165"/>
      <c r="J14" s="167"/>
      <c r="Q14">
        <v>54.47</v>
      </c>
      <c r="R14" s="97" t="s">
        <v>812</v>
      </c>
      <c r="S14" s="97" t="s">
        <v>808</v>
      </c>
      <c r="T14">
        <v>3700</v>
      </c>
      <c r="U14">
        <f t="shared" si="1"/>
        <v>67.930000000000007</v>
      </c>
      <c r="V14" s="79">
        <v>45199</v>
      </c>
    </row>
    <row r="15" spans="2:22">
      <c r="C15">
        <v>51.09</v>
      </c>
      <c r="D15" s="97" t="s">
        <v>805</v>
      </c>
      <c r="E15" s="97" t="s">
        <v>806</v>
      </c>
      <c r="F15">
        <v>4400</v>
      </c>
      <c r="G15">
        <f t="shared" si="0"/>
        <v>86.12</v>
      </c>
      <c r="H15" s="79">
        <v>45119</v>
      </c>
      <c r="I15" s="165"/>
      <c r="J15" s="167"/>
      <c r="Q15">
        <v>68.400000000000006</v>
      </c>
      <c r="R15" s="97" t="s">
        <v>810</v>
      </c>
      <c r="S15" s="97" t="s">
        <v>808</v>
      </c>
      <c r="T15">
        <v>4200</v>
      </c>
      <c r="U15">
        <f t="shared" si="1"/>
        <v>61.4</v>
      </c>
      <c r="V15" s="79">
        <v>45184</v>
      </c>
    </row>
    <row r="16" spans="2:22">
      <c r="C16">
        <v>52.05</v>
      </c>
      <c r="D16" s="97" t="s">
        <v>799</v>
      </c>
      <c r="E16" s="97" t="s">
        <v>797</v>
      </c>
      <c r="F16">
        <v>4000</v>
      </c>
      <c r="G16">
        <f t="shared" si="0"/>
        <v>76.849999999999994</v>
      </c>
      <c r="H16" s="79">
        <v>45083</v>
      </c>
      <c r="I16" s="165">
        <f>ROUND(AVERAGE(G16:G17),2)</f>
        <v>73.16</v>
      </c>
      <c r="J16" s="167">
        <f>I16</f>
        <v>73.16</v>
      </c>
      <c r="Q16">
        <v>63</v>
      </c>
      <c r="R16" s="97" t="s">
        <v>810</v>
      </c>
      <c r="S16" s="97" t="s">
        <v>808</v>
      </c>
      <c r="T16">
        <v>4500</v>
      </c>
      <c r="U16">
        <f t="shared" si="1"/>
        <v>71.430000000000007</v>
      </c>
      <c r="V16" s="79">
        <v>45182</v>
      </c>
    </row>
    <row r="17" spans="2:22">
      <c r="C17">
        <v>60.47</v>
      </c>
      <c r="D17" s="97" t="s">
        <v>807</v>
      </c>
      <c r="E17" s="97" t="s">
        <v>797</v>
      </c>
      <c r="F17">
        <v>4200</v>
      </c>
      <c r="G17">
        <f t="shared" si="0"/>
        <v>69.459999999999994</v>
      </c>
      <c r="H17" s="79">
        <v>45080</v>
      </c>
      <c r="I17" s="165"/>
      <c r="J17" s="167"/>
      <c r="P17" s="97" t="s">
        <v>821</v>
      </c>
      <c r="Q17">
        <v>65</v>
      </c>
      <c r="R17" s="97" t="s">
        <v>810</v>
      </c>
      <c r="S17" s="97" t="s">
        <v>797</v>
      </c>
      <c r="T17">
        <v>3700</v>
      </c>
      <c r="U17">
        <f t="shared" si="1"/>
        <v>56.92</v>
      </c>
      <c r="V17" s="79">
        <v>45180</v>
      </c>
    </row>
    <row r="18" spans="2:22">
      <c r="D18" s="97"/>
      <c r="E18" s="97"/>
      <c r="H18" s="79"/>
      <c r="P18" s="97" t="s">
        <v>53</v>
      </c>
      <c r="Q18">
        <v>103</v>
      </c>
      <c r="R18" s="97" t="s">
        <v>820</v>
      </c>
      <c r="S18" s="97" t="s">
        <v>808</v>
      </c>
      <c r="T18">
        <v>7800</v>
      </c>
      <c r="U18">
        <f t="shared" si="1"/>
        <v>75.73</v>
      </c>
      <c r="V18" s="79">
        <v>45175</v>
      </c>
    </row>
    <row r="19" spans="2:22">
      <c r="Q19">
        <v>70</v>
      </c>
      <c r="R19" s="97" t="s">
        <v>813</v>
      </c>
      <c r="S19" s="97" t="s">
        <v>808</v>
      </c>
      <c r="T19">
        <v>4800</v>
      </c>
      <c r="U19">
        <f t="shared" si="1"/>
        <v>68.569999999999993</v>
      </c>
      <c r="V19" s="79">
        <v>45165</v>
      </c>
    </row>
    <row r="20" spans="2:22">
      <c r="Q20">
        <v>98.08</v>
      </c>
      <c r="R20" s="97" t="s">
        <v>812</v>
      </c>
      <c r="S20" s="97" t="s">
        <v>797</v>
      </c>
      <c r="T20">
        <v>5500</v>
      </c>
      <c r="U20">
        <f t="shared" si="1"/>
        <v>56.08</v>
      </c>
      <c r="V20" s="79">
        <v>45164</v>
      </c>
    </row>
    <row r="21" spans="2:22">
      <c r="P21" s="97" t="s">
        <v>53</v>
      </c>
      <c r="Q21">
        <v>71</v>
      </c>
      <c r="R21" s="97" t="s">
        <v>814</v>
      </c>
      <c r="S21" s="97" t="s">
        <v>808</v>
      </c>
      <c r="T21">
        <v>5000</v>
      </c>
      <c r="U21">
        <f t="shared" si="1"/>
        <v>70.42</v>
      </c>
      <c r="V21" s="79">
        <v>45163</v>
      </c>
    </row>
    <row r="22" spans="2:22">
      <c r="B22" s="97" t="s">
        <v>826</v>
      </c>
      <c r="C22">
        <v>60</v>
      </c>
      <c r="D22" s="97" t="s">
        <v>828</v>
      </c>
      <c r="E22" s="97" t="s">
        <v>797</v>
      </c>
      <c r="F22">
        <v>4000</v>
      </c>
      <c r="G22">
        <f t="shared" ref="G22:G57" si="2">ROUND(F22/C22,2)</f>
        <v>66.67</v>
      </c>
      <c r="H22" s="79">
        <v>45465</v>
      </c>
      <c r="P22" s="97" t="s">
        <v>53</v>
      </c>
      <c r="Q22">
        <v>101.45</v>
      </c>
      <c r="R22" s="97" t="s">
        <v>817</v>
      </c>
      <c r="S22" s="97" t="s">
        <v>808</v>
      </c>
      <c r="T22">
        <v>5400</v>
      </c>
      <c r="U22">
        <f t="shared" si="1"/>
        <v>53.23</v>
      </c>
      <c r="V22" s="79">
        <v>45158</v>
      </c>
    </row>
    <row r="23" spans="2:22">
      <c r="C23">
        <v>77</v>
      </c>
      <c r="D23" s="97" t="s">
        <v>836</v>
      </c>
      <c r="E23" s="97" t="s">
        <v>797</v>
      </c>
      <c r="F23">
        <v>4200</v>
      </c>
      <c r="G23">
        <f t="shared" si="2"/>
        <v>54.55</v>
      </c>
      <c r="H23" s="79">
        <v>45460</v>
      </c>
      <c r="P23" s="97" t="s">
        <v>53</v>
      </c>
      <c r="Q23">
        <v>81.650000000000006</v>
      </c>
      <c r="R23" s="97" t="s">
        <v>824</v>
      </c>
      <c r="S23" s="97" t="s">
        <v>808</v>
      </c>
      <c r="T23">
        <v>9000</v>
      </c>
      <c r="U23">
        <f t="shared" si="1"/>
        <v>110.23</v>
      </c>
      <c r="V23" s="79">
        <v>45143</v>
      </c>
    </row>
    <row r="24" spans="2:22">
      <c r="C24">
        <v>76</v>
      </c>
      <c r="D24" s="97" t="s">
        <v>827</v>
      </c>
      <c r="E24" s="97" t="s">
        <v>797</v>
      </c>
      <c r="F24">
        <v>4600</v>
      </c>
      <c r="G24">
        <f t="shared" si="2"/>
        <v>60.53</v>
      </c>
      <c r="H24" s="79">
        <v>45451</v>
      </c>
      <c r="Q24">
        <v>55.2</v>
      </c>
      <c r="R24" s="97" t="s">
        <v>814</v>
      </c>
      <c r="S24" s="97" t="s">
        <v>808</v>
      </c>
      <c r="T24">
        <v>4200</v>
      </c>
      <c r="U24">
        <f t="shared" si="1"/>
        <v>76.09</v>
      </c>
      <c r="V24" s="79">
        <v>45132</v>
      </c>
    </row>
    <row r="25" spans="2:22">
      <c r="C25">
        <v>79</v>
      </c>
      <c r="D25" s="97" t="s">
        <v>829</v>
      </c>
      <c r="E25" s="97" t="s">
        <v>801</v>
      </c>
      <c r="F25">
        <v>4700</v>
      </c>
      <c r="G25">
        <f t="shared" si="2"/>
        <v>59.49</v>
      </c>
      <c r="H25" s="79">
        <v>45449</v>
      </c>
      <c r="Q25">
        <v>54.53</v>
      </c>
      <c r="R25" s="97" t="s">
        <v>816</v>
      </c>
      <c r="S25" s="97" t="s">
        <v>808</v>
      </c>
      <c r="T25">
        <v>4400</v>
      </c>
      <c r="U25">
        <f t="shared" si="1"/>
        <v>80.69</v>
      </c>
      <c r="V25" s="79">
        <v>45116</v>
      </c>
    </row>
    <row r="26" spans="2:22">
      <c r="C26">
        <v>79</v>
      </c>
      <c r="D26" s="97" t="s">
        <v>830</v>
      </c>
      <c r="E26" s="97" t="s">
        <v>831</v>
      </c>
      <c r="F26">
        <v>4500</v>
      </c>
      <c r="G26">
        <f t="shared" si="2"/>
        <v>56.96</v>
      </c>
      <c r="H26" s="79">
        <v>45445</v>
      </c>
      <c r="P26" s="97" t="s">
        <v>53</v>
      </c>
      <c r="Q26">
        <v>103</v>
      </c>
      <c r="R26" s="97" t="s">
        <v>816</v>
      </c>
      <c r="S26" s="97" t="s">
        <v>808</v>
      </c>
      <c r="T26">
        <v>6300</v>
      </c>
      <c r="U26">
        <f t="shared" si="1"/>
        <v>61.17</v>
      </c>
      <c r="V26" s="79">
        <v>45113</v>
      </c>
    </row>
    <row r="27" spans="2:22">
      <c r="C27">
        <v>78.599999999999994</v>
      </c>
      <c r="D27" s="97" t="s">
        <v>829</v>
      </c>
      <c r="E27" s="97" t="s">
        <v>808</v>
      </c>
      <c r="F27">
        <v>5000</v>
      </c>
      <c r="G27">
        <f t="shared" si="2"/>
        <v>63.61</v>
      </c>
      <c r="H27" s="79">
        <v>45444</v>
      </c>
      <c r="Q27">
        <v>50</v>
      </c>
      <c r="R27" s="97" t="s">
        <v>822</v>
      </c>
      <c r="S27" s="97" t="s">
        <v>797</v>
      </c>
      <c r="T27">
        <v>3800</v>
      </c>
      <c r="U27">
        <f t="shared" si="1"/>
        <v>76</v>
      </c>
      <c r="V27" s="79">
        <v>45109</v>
      </c>
    </row>
    <row r="28" spans="2:22">
      <c r="C28">
        <v>78</v>
      </c>
      <c r="D28" s="97" t="s">
        <v>830</v>
      </c>
      <c r="E28" s="97" t="s">
        <v>797</v>
      </c>
      <c r="F28">
        <v>4300</v>
      </c>
      <c r="G28">
        <f t="shared" si="2"/>
        <v>55.13</v>
      </c>
      <c r="H28" s="79">
        <v>45427</v>
      </c>
      <c r="I28" s="166">
        <f>ROUND(AVERAGE(G28:G39),2)</f>
        <v>59.21</v>
      </c>
      <c r="J28" s="166">
        <f>ROUND(AVERAGE(G28:G30),2)</f>
        <v>56.11</v>
      </c>
      <c r="Q28">
        <v>38.700000000000003</v>
      </c>
      <c r="R28" s="97" t="s">
        <v>817</v>
      </c>
      <c r="S28" s="97" t="s">
        <v>808</v>
      </c>
      <c r="T28">
        <v>3800</v>
      </c>
      <c r="U28">
        <f t="shared" si="1"/>
        <v>98.19</v>
      </c>
      <c r="V28" s="79">
        <v>45099</v>
      </c>
    </row>
    <row r="29" spans="2:22">
      <c r="C29">
        <v>80</v>
      </c>
      <c r="D29" s="97" t="s">
        <v>832</v>
      </c>
      <c r="E29" s="97" t="s">
        <v>808</v>
      </c>
      <c r="F29">
        <v>4600</v>
      </c>
      <c r="G29">
        <f t="shared" si="2"/>
        <v>57.5</v>
      </c>
      <c r="H29" s="79">
        <v>45426</v>
      </c>
      <c r="I29" s="166"/>
      <c r="J29" s="166"/>
      <c r="Q29">
        <v>62</v>
      </c>
      <c r="R29" s="97" t="s">
        <v>816</v>
      </c>
      <c r="S29" s="97" t="s">
        <v>797</v>
      </c>
      <c r="T29">
        <v>4500</v>
      </c>
      <c r="U29">
        <f t="shared" si="1"/>
        <v>72.58</v>
      </c>
      <c r="V29" s="79">
        <v>45073</v>
      </c>
    </row>
    <row r="30" spans="2:22">
      <c r="C30">
        <v>79</v>
      </c>
      <c r="D30" s="97" t="s">
        <v>829</v>
      </c>
      <c r="E30" s="97" t="s">
        <v>797</v>
      </c>
      <c r="F30">
        <v>4400</v>
      </c>
      <c r="G30">
        <f t="shared" si="2"/>
        <v>55.7</v>
      </c>
      <c r="H30" s="79">
        <v>45424</v>
      </c>
      <c r="I30" s="166"/>
      <c r="J30" s="166"/>
      <c r="Q30">
        <v>50.09</v>
      </c>
      <c r="R30" s="97" t="s">
        <v>816</v>
      </c>
      <c r="S30" s="97" t="s">
        <v>808</v>
      </c>
      <c r="T30">
        <v>3500</v>
      </c>
      <c r="U30">
        <f t="shared" si="1"/>
        <v>69.87</v>
      </c>
      <c r="V30" s="79">
        <v>45063</v>
      </c>
    </row>
    <row r="31" spans="2:22">
      <c r="C31">
        <v>60</v>
      </c>
      <c r="D31" s="97" t="s">
        <v>834</v>
      </c>
      <c r="E31" s="97" t="s">
        <v>797</v>
      </c>
      <c r="F31">
        <v>3600</v>
      </c>
      <c r="G31">
        <f t="shared" si="2"/>
        <v>60</v>
      </c>
      <c r="H31" s="79">
        <v>45409</v>
      </c>
      <c r="I31" s="166"/>
      <c r="J31" s="166">
        <f>ROUND(AVERAGE(G31:G39),2)</f>
        <v>60.24</v>
      </c>
      <c r="Q31">
        <v>56.85</v>
      </c>
      <c r="R31" s="97" t="s">
        <v>814</v>
      </c>
      <c r="S31" s="97" t="s">
        <v>797</v>
      </c>
      <c r="T31">
        <v>3400</v>
      </c>
      <c r="U31">
        <f t="shared" si="1"/>
        <v>59.81</v>
      </c>
      <c r="V31" s="79">
        <v>45026</v>
      </c>
    </row>
    <row r="32" spans="2:22">
      <c r="C32">
        <v>77</v>
      </c>
      <c r="D32" s="97" t="s">
        <v>829</v>
      </c>
      <c r="E32" s="97" t="s">
        <v>808</v>
      </c>
      <c r="F32">
        <v>4500</v>
      </c>
      <c r="G32">
        <f t="shared" si="2"/>
        <v>58.44</v>
      </c>
      <c r="H32" s="79">
        <v>45408</v>
      </c>
      <c r="I32" s="166"/>
      <c r="J32" s="166"/>
      <c r="Q32">
        <v>50</v>
      </c>
      <c r="R32" s="97" t="s">
        <v>814</v>
      </c>
      <c r="S32" s="97" t="s">
        <v>806</v>
      </c>
      <c r="T32">
        <v>3700</v>
      </c>
      <c r="U32">
        <f t="shared" si="1"/>
        <v>74</v>
      </c>
      <c r="V32" s="79">
        <v>44982</v>
      </c>
    </row>
    <row r="33" spans="3:23">
      <c r="C33">
        <v>79.98</v>
      </c>
      <c r="D33" s="97" t="s">
        <v>832</v>
      </c>
      <c r="E33" s="97" t="s">
        <v>808</v>
      </c>
      <c r="F33">
        <v>5000</v>
      </c>
      <c r="G33">
        <f t="shared" si="2"/>
        <v>62.52</v>
      </c>
      <c r="H33" s="79">
        <v>45403</v>
      </c>
      <c r="I33" s="166"/>
      <c r="J33" s="166"/>
      <c r="P33" s="97" t="s">
        <v>823</v>
      </c>
      <c r="Q33">
        <v>70</v>
      </c>
      <c r="R33" s="97" t="s">
        <v>816</v>
      </c>
      <c r="S33" s="97" t="s">
        <v>825</v>
      </c>
      <c r="T33">
        <v>4400</v>
      </c>
      <c r="U33">
        <f t="shared" si="1"/>
        <v>62.86</v>
      </c>
      <c r="V33" s="79">
        <v>44981</v>
      </c>
    </row>
    <row r="34" spans="3:23">
      <c r="C34">
        <v>82</v>
      </c>
      <c r="D34" s="97" t="s">
        <v>828</v>
      </c>
      <c r="E34" s="97" t="s">
        <v>808</v>
      </c>
      <c r="F34">
        <v>4800</v>
      </c>
      <c r="G34">
        <f t="shared" si="2"/>
        <v>58.54</v>
      </c>
      <c r="H34" s="79">
        <v>45397</v>
      </c>
      <c r="I34" s="166"/>
      <c r="J34" s="166"/>
    </row>
    <row r="35" spans="3:23">
      <c r="C35">
        <v>80</v>
      </c>
      <c r="D35" s="97" t="s">
        <v>837</v>
      </c>
      <c r="E35" s="97" t="s">
        <v>808</v>
      </c>
      <c r="F35">
        <v>4800</v>
      </c>
      <c r="G35">
        <f t="shared" si="2"/>
        <v>60</v>
      </c>
      <c r="H35" s="79">
        <v>45397</v>
      </c>
      <c r="I35" s="166"/>
      <c r="J35" s="166"/>
    </row>
    <row r="36" spans="3:23">
      <c r="C36">
        <v>80</v>
      </c>
      <c r="D36" s="97" t="s">
        <v>829</v>
      </c>
      <c r="E36" s="97" t="s">
        <v>801</v>
      </c>
      <c r="F36">
        <v>4500</v>
      </c>
      <c r="G36">
        <f t="shared" si="2"/>
        <v>56.25</v>
      </c>
      <c r="H36" s="79">
        <v>45394</v>
      </c>
      <c r="I36" s="166"/>
      <c r="J36" s="166"/>
    </row>
    <row r="37" spans="3:23">
      <c r="C37">
        <v>86</v>
      </c>
      <c r="D37" s="97" t="s">
        <v>829</v>
      </c>
      <c r="E37" s="97" t="s">
        <v>808</v>
      </c>
      <c r="F37">
        <v>4800</v>
      </c>
      <c r="G37">
        <f t="shared" si="2"/>
        <v>55.81</v>
      </c>
      <c r="H37" s="79">
        <v>45391</v>
      </c>
      <c r="I37" s="166"/>
      <c r="J37" s="166"/>
      <c r="P37" s="97" t="s">
        <v>48</v>
      </c>
      <c r="Q37">
        <v>60.74</v>
      </c>
      <c r="R37" s="97" t="s">
        <v>938</v>
      </c>
      <c r="S37" s="97" t="s">
        <v>939</v>
      </c>
      <c r="T37">
        <v>4000</v>
      </c>
      <c r="U37">
        <f t="shared" ref="U37:U57" si="3">ROUND(T37/Q37,2)</f>
        <v>65.849999999999994</v>
      </c>
      <c r="V37" s="79">
        <v>45488</v>
      </c>
      <c r="W37" s="97"/>
    </row>
    <row r="38" spans="3:23">
      <c r="C38">
        <v>58.39</v>
      </c>
      <c r="D38" s="97" t="s">
        <v>835</v>
      </c>
      <c r="E38" s="97" t="s">
        <v>797</v>
      </c>
      <c r="F38">
        <v>4000</v>
      </c>
      <c r="G38">
        <f t="shared" si="2"/>
        <v>68.5</v>
      </c>
      <c r="H38" s="79">
        <v>45386</v>
      </c>
      <c r="I38" s="166"/>
      <c r="J38" s="166"/>
      <c r="Q38">
        <v>72.739999999999995</v>
      </c>
      <c r="R38" s="97" t="s">
        <v>943</v>
      </c>
      <c r="S38" s="97" t="s">
        <v>797</v>
      </c>
      <c r="T38">
        <v>4000</v>
      </c>
      <c r="U38">
        <f t="shared" si="3"/>
        <v>54.99</v>
      </c>
      <c r="V38" s="79">
        <v>45486</v>
      </c>
      <c r="W38" s="97"/>
    </row>
    <row r="39" spans="3:23">
      <c r="C39">
        <v>103</v>
      </c>
      <c r="D39" s="97" t="s">
        <v>846</v>
      </c>
      <c r="E39" s="97" t="s">
        <v>797</v>
      </c>
      <c r="F39">
        <v>6400</v>
      </c>
      <c r="G39">
        <f t="shared" si="2"/>
        <v>62.14</v>
      </c>
      <c r="H39" s="79">
        <v>45383</v>
      </c>
      <c r="I39" s="166"/>
      <c r="J39" s="166"/>
      <c r="Q39">
        <v>76</v>
      </c>
      <c r="R39" s="97" t="s">
        <v>941</v>
      </c>
      <c r="S39" s="97" t="s">
        <v>808</v>
      </c>
      <c r="T39">
        <v>3850</v>
      </c>
      <c r="U39">
        <f t="shared" si="3"/>
        <v>50.66</v>
      </c>
      <c r="V39" s="79">
        <v>45485</v>
      </c>
      <c r="W39" s="97"/>
    </row>
    <row r="40" spans="3:23">
      <c r="C40">
        <v>80</v>
      </c>
      <c r="D40" s="97" t="s">
        <v>830</v>
      </c>
      <c r="E40" s="97" t="s">
        <v>808</v>
      </c>
      <c r="F40">
        <v>4600</v>
      </c>
      <c r="G40">
        <f t="shared" si="2"/>
        <v>57.5</v>
      </c>
      <c r="H40" s="79">
        <v>45382</v>
      </c>
      <c r="I40" s="166">
        <f>ROUND(AVERAGE(G40:G50),2)</f>
        <v>60.12</v>
      </c>
      <c r="J40" s="166">
        <f>ROUND(AVERAGE(G40:G45),2)</f>
        <v>59.7</v>
      </c>
      <c r="Q40">
        <v>87</v>
      </c>
      <c r="R40" s="97" t="s">
        <v>940</v>
      </c>
      <c r="S40" s="97" t="s">
        <v>801</v>
      </c>
      <c r="T40">
        <v>5000</v>
      </c>
      <c r="U40">
        <f t="shared" si="3"/>
        <v>57.47</v>
      </c>
      <c r="V40" s="79">
        <v>45479</v>
      </c>
      <c r="W40" s="97"/>
    </row>
    <row r="41" spans="3:23">
      <c r="C41">
        <v>90</v>
      </c>
      <c r="D41" s="97" t="s">
        <v>836</v>
      </c>
      <c r="E41" s="97" t="s">
        <v>808</v>
      </c>
      <c r="F41">
        <v>4500</v>
      </c>
      <c r="G41">
        <f t="shared" si="2"/>
        <v>50</v>
      </c>
      <c r="H41" s="79">
        <v>45381</v>
      </c>
      <c r="I41" s="166"/>
      <c r="J41" s="166"/>
      <c r="Q41">
        <v>86</v>
      </c>
      <c r="R41" s="97" t="s">
        <v>941</v>
      </c>
      <c r="S41" s="97" t="s">
        <v>797</v>
      </c>
      <c r="T41">
        <v>5000</v>
      </c>
      <c r="U41">
        <f t="shared" si="3"/>
        <v>58.14</v>
      </c>
      <c r="V41" s="79">
        <v>45478</v>
      </c>
      <c r="W41" s="97"/>
    </row>
    <row r="42" spans="3:23">
      <c r="C42">
        <v>57</v>
      </c>
      <c r="D42" s="97" t="s">
        <v>847</v>
      </c>
      <c r="E42" s="97" t="s">
        <v>808</v>
      </c>
      <c r="F42">
        <v>4200</v>
      </c>
      <c r="G42">
        <f t="shared" si="2"/>
        <v>73.680000000000007</v>
      </c>
      <c r="H42" s="79">
        <v>45381</v>
      </c>
      <c r="I42" s="166"/>
      <c r="J42" s="166"/>
      <c r="Q42">
        <v>60</v>
      </c>
      <c r="R42" s="97" t="s">
        <v>848</v>
      </c>
      <c r="S42" s="97" t="s">
        <v>797</v>
      </c>
      <c r="T42">
        <v>3800</v>
      </c>
      <c r="U42">
        <f t="shared" si="3"/>
        <v>63.33</v>
      </c>
      <c r="V42" s="79">
        <v>45466</v>
      </c>
      <c r="W42" s="97"/>
    </row>
    <row r="43" spans="3:23">
      <c r="C43">
        <v>64</v>
      </c>
      <c r="D43" s="97" t="s">
        <v>847</v>
      </c>
      <c r="E43" s="97" t="s">
        <v>797</v>
      </c>
      <c r="F43">
        <v>4000</v>
      </c>
      <c r="G43">
        <f t="shared" si="2"/>
        <v>62.5</v>
      </c>
      <c r="H43" s="79">
        <v>45375</v>
      </c>
      <c r="I43" s="166"/>
      <c r="J43" s="166"/>
      <c r="Q43">
        <v>60.22</v>
      </c>
      <c r="R43" s="97" t="s">
        <v>829</v>
      </c>
      <c r="S43" s="97" t="s">
        <v>806</v>
      </c>
      <c r="T43">
        <v>3400</v>
      </c>
      <c r="U43">
        <f t="shared" si="3"/>
        <v>56.46</v>
      </c>
      <c r="V43" s="79">
        <v>45460</v>
      </c>
      <c r="W43" s="97"/>
    </row>
    <row r="44" spans="3:23">
      <c r="C44">
        <v>90.5</v>
      </c>
      <c r="D44" s="97" t="s">
        <v>834</v>
      </c>
      <c r="E44" s="97" t="s">
        <v>808</v>
      </c>
      <c r="F44">
        <v>5000</v>
      </c>
      <c r="G44">
        <f t="shared" si="2"/>
        <v>55.25</v>
      </c>
      <c r="H44" s="79">
        <v>45368</v>
      </c>
      <c r="I44" s="166"/>
      <c r="J44" s="166"/>
      <c r="Q44">
        <v>74.760000000000005</v>
      </c>
      <c r="R44" s="97" t="s">
        <v>843</v>
      </c>
      <c r="S44" s="97" t="s">
        <v>797</v>
      </c>
      <c r="T44">
        <v>4300</v>
      </c>
      <c r="U44">
        <f t="shared" si="3"/>
        <v>57.52</v>
      </c>
      <c r="V44" s="79">
        <v>45456</v>
      </c>
      <c r="W44" s="97"/>
    </row>
    <row r="45" spans="3:23">
      <c r="C45">
        <v>81</v>
      </c>
      <c r="D45" s="97" t="s">
        <v>828</v>
      </c>
      <c r="E45" s="97" t="s">
        <v>808</v>
      </c>
      <c r="F45">
        <v>4800</v>
      </c>
      <c r="G45">
        <f t="shared" si="2"/>
        <v>59.26</v>
      </c>
      <c r="H45" s="79">
        <v>45367</v>
      </c>
      <c r="I45" s="166"/>
      <c r="J45" s="166"/>
      <c r="Q45">
        <v>73.66</v>
      </c>
      <c r="R45" s="97" t="s">
        <v>830</v>
      </c>
      <c r="S45" s="97" t="s">
        <v>797</v>
      </c>
      <c r="T45">
        <v>3900</v>
      </c>
      <c r="U45">
        <f t="shared" si="3"/>
        <v>52.95</v>
      </c>
      <c r="V45" s="79">
        <v>45446</v>
      </c>
      <c r="W45" s="97"/>
    </row>
    <row r="46" spans="3:23">
      <c r="C46">
        <v>58.39</v>
      </c>
      <c r="D46" s="97" t="s">
        <v>835</v>
      </c>
      <c r="E46" s="97" t="s">
        <v>797</v>
      </c>
      <c r="F46">
        <v>4000</v>
      </c>
      <c r="G46">
        <f t="shared" si="2"/>
        <v>68.5</v>
      </c>
      <c r="H46" s="79">
        <v>45350</v>
      </c>
      <c r="I46" s="166"/>
      <c r="J46" s="166">
        <f>ROUND(AVERAGE(G46:G47),2)</f>
        <v>65.02</v>
      </c>
      <c r="Q46" s="123">
        <v>57</v>
      </c>
      <c r="R46" s="124" t="s">
        <v>802</v>
      </c>
      <c r="S46" s="124" t="s">
        <v>806</v>
      </c>
      <c r="T46" s="123">
        <v>4100</v>
      </c>
      <c r="U46" s="123">
        <f t="shared" si="3"/>
        <v>71.930000000000007</v>
      </c>
      <c r="V46" s="125">
        <v>45388</v>
      </c>
      <c r="W46" s="124">
        <f>U46</f>
        <v>71.930000000000007</v>
      </c>
    </row>
    <row r="47" spans="3:23">
      <c r="C47">
        <v>78</v>
      </c>
      <c r="D47" s="97" t="s">
        <v>832</v>
      </c>
      <c r="E47" s="97" t="s">
        <v>831</v>
      </c>
      <c r="F47">
        <v>4800</v>
      </c>
      <c r="G47">
        <f t="shared" si="2"/>
        <v>61.54</v>
      </c>
      <c r="H47" s="79">
        <v>45323</v>
      </c>
      <c r="I47" s="166"/>
      <c r="J47" s="166"/>
      <c r="Q47" s="123">
        <v>60.74</v>
      </c>
      <c r="R47" s="124" t="s">
        <v>944</v>
      </c>
      <c r="S47" s="124" t="s">
        <v>939</v>
      </c>
      <c r="T47" s="123">
        <v>4000</v>
      </c>
      <c r="U47" s="123">
        <f t="shared" si="3"/>
        <v>65.849999999999994</v>
      </c>
      <c r="V47" s="125">
        <v>45375</v>
      </c>
      <c r="W47" s="124">
        <f>U47</f>
        <v>65.849999999999994</v>
      </c>
    </row>
    <row r="48" spans="3:23">
      <c r="C48">
        <v>56.97</v>
      </c>
      <c r="D48" s="97" t="s">
        <v>835</v>
      </c>
      <c r="E48" s="97" t="s">
        <v>797</v>
      </c>
      <c r="F48">
        <v>3600</v>
      </c>
      <c r="G48">
        <f t="shared" si="2"/>
        <v>63.19</v>
      </c>
      <c r="H48" s="79">
        <v>45314</v>
      </c>
      <c r="I48" s="166"/>
      <c r="J48" s="166">
        <f>ROUND(AVERAGE(G48:G50),2)</f>
        <v>57.7</v>
      </c>
      <c r="Q48" s="123">
        <v>69.819999999999993</v>
      </c>
      <c r="R48" s="124" t="s">
        <v>946</v>
      </c>
      <c r="S48" s="124" t="s">
        <v>808</v>
      </c>
      <c r="T48" s="123">
        <v>4800</v>
      </c>
      <c r="U48" s="123">
        <f t="shared" si="3"/>
        <v>68.75</v>
      </c>
      <c r="V48" s="125">
        <v>45284</v>
      </c>
      <c r="W48" s="168">
        <f>ROUND(AVERAGE(U48:U49),2)</f>
        <v>68.75</v>
      </c>
    </row>
    <row r="49" spans="3:23">
      <c r="C49">
        <v>105.15</v>
      </c>
      <c r="D49" s="97" t="s">
        <v>836</v>
      </c>
      <c r="E49" s="97" t="s">
        <v>808</v>
      </c>
      <c r="F49">
        <v>5800</v>
      </c>
      <c r="G49">
        <f t="shared" si="2"/>
        <v>55.16</v>
      </c>
      <c r="H49" s="79">
        <v>45313</v>
      </c>
      <c r="I49" s="166"/>
      <c r="J49" s="166"/>
      <c r="Q49" s="123">
        <v>69.819999999999993</v>
      </c>
      <c r="R49" s="124" t="s">
        <v>947</v>
      </c>
      <c r="S49" s="124" t="s">
        <v>808</v>
      </c>
      <c r="T49" s="123">
        <v>4800</v>
      </c>
      <c r="U49" s="123">
        <f t="shared" si="3"/>
        <v>68.75</v>
      </c>
      <c r="V49" s="125">
        <v>45284</v>
      </c>
      <c r="W49" s="168"/>
    </row>
    <row r="50" spans="3:23">
      <c r="C50">
        <v>78.56</v>
      </c>
      <c r="D50" s="97" t="s">
        <v>837</v>
      </c>
      <c r="E50" s="97" t="s">
        <v>797</v>
      </c>
      <c r="F50">
        <v>4300</v>
      </c>
      <c r="G50">
        <f t="shared" si="2"/>
        <v>54.74</v>
      </c>
      <c r="H50" s="79">
        <v>45311</v>
      </c>
      <c r="I50" s="166"/>
      <c r="J50" s="166"/>
      <c r="Q50" s="123">
        <v>74.72</v>
      </c>
      <c r="R50" s="124" t="s">
        <v>942</v>
      </c>
      <c r="S50" s="124" t="s">
        <v>797</v>
      </c>
      <c r="T50" s="123">
        <v>5200</v>
      </c>
      <c r="U50" s="123">
        <f t="shared" si="3"/>
        <v>69.59</v>
      </c>
      <c r="V50" s="125">
        <v>45222</v>
      </c>
      <c r="W50" s="168">
        <f>ROUND(AVERAGE(U50:U53),2)</f>
        <v>70.680000000000007</v>
      </c>
    </row>
    <row r="51" spans="3:23">
      <c r="C51">
        <v>58.53</v>
      </c>
      <c r="D51" s="97" t="s">
        <v>830</v>
      </c>
      <c r="E51" s="97" t="s">
        <v>797</v>
      </c>
      <c r="F51">
        <v>3500</v>
      </c>
      <c r="G51">
        <f t="shared" si="2"/>
        <v>59.8</v>
      </c>
      <c r="H51" s="79">
        <v>45291</v>
      </c>
      <c r="I51" s="166">
        <f>ROUND(AVERAGE(G51:G53),2)</f>
        <v>62.38</v>
      </c>
      <c r="J51" s="166">
        <f>I51</f>
        <v>62.38</v>
      </c>
      <c r="Q51" s="123">
        <v>90.46</v>
      </c>
      <c r="R51" s="124" t="s">
        <v>940</v>
      </c>
      <c r="S51" s="124" t="s">
        <v>808</v>
      </c>
      <c r="T51" s="123">
        <v>6300</v>
      </c>
      <c r="U51" s="123">
        <f t="shared" si="3"/>
        <v>69.64</v>
      </c>
      <c r="V51" s="125">
        <v>45209</v>
      </c>
      <c r="W51" s="168"/>
    </row>
    <row r="52" spans="3:23">
      <c r="C52">
        <v>80</v>
      </c>
      <c r="D52" s="97" t="s">
        <v>837</v>
      </c>
      <c r="E52" s="97" t="s">
        <v>808</v>
      </c>
      <c r="F52">
        <v>5000</v>
      </c>
      <c r="G52">
        <f t="shared" si="2"/>
        <v>62.5</v>
      </c>
      <c r="H52" s="79">
        <v>45290</v>
      </c>
      <c r="I52" s="166"/>
      <c r="J52" s="166"/>
      <c r="Q52" s="123">
        <v>73</v>
      </c>
      <c r="R52" s="124" t="s">
        <v>941</v>
      </c>
      <c r="S52" s="124" t="s">
        <v>808</v>
      </c>
      <c r="T52" s="123">
        <v>5200</v>
      </c>
      <c r="U52" s="123">
        <f t="shared" si="3"/>
        <v>71.23</v>
      </c>
      <c r="V52" s="125">
        <v>45209</v>
      </c>
      <c r="W52" s="168"/>
    </row>
    <row r="53" spans="3:23">
      <c r="C53">
        <v>74.03</v>
      </c>
      <c r="D53" s="97" t="s">
        <v>839</v>
      </c>
      <c r="E53" s="97" t="s">
        <v>801</v>
      </c>
      <c r="F53">
        <v>4800</v>
      </c>
      <c r="G53">
        <f t="shared" si="2"/>
        <v>64.84</v>
      </c>
      <c r="H53" s="79">
        <v>45275</v>
      </c>
      <c r="I53" s="166"/>
      <c r="J53" s="166"/>
      <c r="Q53" s="123">
        <v>60.22</v>
      </c>
      <c r="R53" s="124" t="s">
        <v>829</v>
      </c>
      <c r="S53" s="124" t="s">
        <v>806</v>
      </c>
      <c r="T53" s="123">
        <v>4350</v>
      </c>
      <c r="U53" s="123">
        <f t="shared" si="3"/>
        <v>72.239999999999995</v>
      </c>
      <c r="V53" s="125">
        <v>45209</v>
      </c>
      <c r="W53" s="168"/>
    </row>
    <row r="54" spans="3:23">
      <c r="C54">
        <v>78</v>
      </c>
      <c r="D54" s="97" t="s">
        <v>840</v>
      </c>
      <c r="E54" s="97" t="s">
        <v>801</v>
      </c>
      <c r="F54">
        <v>5200</v>
      </c>
      <c r="G54">
        <f t="shared" si="2"/>
        <v>66.67</v>
      </c>
      <c r="H54" s="79">
        <v>45154</v>
      </c>
      <c r="I54" s="166">
        <f>ROUND(AVERAGE(G54:G55),2)</f>
        <v>66.95</v>
      </c>
      <c r="J54" s="21">
        <f>G54</f>
        <v>66.67</v>
      </c>
      <c r="Q54" s="123">
        <v>75</v>
      </c>
      <c r="R54" s="124" t="s">
        <v>949</v>
      </c>
      <c r="S54" s="124" t="s">
        <v>797</v>
      </c>
      <c r="T54" s="123">
        <v>4583</v>
      </c>
      <c r="U54" s="123">
        <f t="shared" si="3"/>
        <v>61.11</v>
      </c>
      <c r="V54" s="125">
        <v>45193</v>
      </c>
      <c r="W54" s="168">
        <f>ROUND(AVERAGE(U54:U59),2)</f>
        <v>69.36</v>
      </c>
    </row>
    <row r="55" spans="3:23">
      <c r="C55">
        <v>63.97</v>
      </c>
      <c r="D55" s="97" t="s">
        <v>834</v>
      </c>
      <c r="E55" s="97" t="s">
        <v>797</v>
      </c>
      <c r="F55">
        <v>4300</v>
      </c>
      <c r="G55">
        <f t="shared" si="2"/>
        <v>67.22</v>
      </c>
      <c r="H55" s="79">
        <v>45197</v>
      </c>
      <c r="I55" s="166"/>
      <c r="J55" s="21">
        <f>G55</f>
        <v>67.22</v>
      </c>
      <c r="Q55" s="123">
        <v>75</v>
      </c>
      <c r="R55" s="124" t="s">
        <v>945</v>
      </c>
      <c r="S55" s="124" t="s">
        <v>797</v>
      </c>
      <c r="T55" s="123">
        <v>5200</v>
      </c>
      <c r="U55" s="123">
        <f t="shared" si="3"/>
        <v>69.33</v>
      </c>
      <c r="V55" s="125">
        <v>45190</v>
      </c>
      <c r="W55" s="168"/>
    </row>
    <row r="56" spans="3:23">
      <c r="C56">
        <v>76.540000000000006</v>
      </c>
      <c r="D56" s="97" t="s">
        <v>833</v>
      </c>
      <c r="E56" s="97" t="s">
        <v>801</v>
      </c>
      <c r="F56">
        <v>5000</v>
      </c>
      <c r="G56">
        <f t="shared" si="2"/>
        <v>65.33</v>
      </c>
      <c r="H56" s="79">
        <v>45095</v>
      </c>
      <c r="I56" s="166">
        <f>ROUND(AVERAGE(G56:G57),2)</f>
        <v>70.41</v>
      </c>
      <c r="J56" s="166">
        <f>I56</f>
        <v>70.41</v>
      </c>
      <c r="Q56" s="123">
        <v>75</v>
      </c>
      <c r="R56" s="124" t="s">
        <v>948</v>
      </c>
      <c r="S56" s="124" t="s">
        <v>797</v>
      </c>
      <c r="T56" s="123">
        <v>5200</v>
      </c>
      <c r="U56" s="123">
        <f t="shared" si="3"/>
        <v>69.33</v>
      </c>
      <c r="V56" s="125">
        <v>45190</v>
      </c>
      <c r="W56" s="168"/>
    </row>
    <row r="57" spans="3:23">
      <c r="C57">
        <v>56.97</v>
      </c>
      <c r="D57" s="97" t="s">
        <v>838</v>
      </c>
      <c r="E57" s="97" t="s">
        <v>797</v>
      </c>
      <c r="F57">
        <v>4300</v>
      </c>
      <c r="G57">
        <f t="shared" si="2"/>
        <v>75.48</v>
      </c>
      <c r="H57" s="79">
        <v>45080</v>
      </c>
      <c r="I57" s="166"/>
      <c r="J57" s="166"/>
      <c r="Q57" s="123">
        <v>57</v>
      </c>
      <c r="R57" s="124" t="s">
        <v>802</v>
      </c>
      <c r="S57" s="124" t="s">
        <v>806</v>
      </c>
      <c r="T57" s="123">
        <v>4400</v>
      </c>
      <c r="U57" s="123">
        <f t="shared" si="3"/>
        <v>77.19</v>
      </c>
      <c r="V57" s="125">
        <v>45187</v>
      </c>
      <c r="W57" s="168"/>
    </row>
    <row r="58" spans="3:23">
      <c r="D58" s="97"/>
      <c r="E58" s="97"/>
      <c r="H58" s="79"/>
      <c r="Q58" s="123">
        <v>70</v>
      </c>
      <c r="R58" s="124" t="s">
        <v>945</v>
      </c>
      <c r="S58" s="124" t="s">
        <v>808</v>
      </c>
      <c r="T58" s="123">
        <v>5300</v>
      </c>
      <c r="U58" s="123">
        <f>ROUND(T58/Q56,2)</f>
        <v>70.67</v>
      </c>
      <c r="V58" s="125">
        <v>45187</v>
      </c>
      <c r="W58" s="168"/>
    </row>
    <row r="59" spans="3:23">
      <c r="C59">
        <v>74.64</v>
      </c>
      <c r="D59" s="97" t="s">
        <v>824</v>
      </c>
      <c r="E59" s="97" t="s">
        <v>815</v>
      </c>
      <c r="F59">
        <v>4100</v>
      </c>
      <c r="G59">
        <f t="shared" ref="G59:G96" si="4">ROUND(F59/C59,2)</f>
        <v>54.93</v>
      </c>
      <c r="H59" s="79">
        <v>45462</v>
      </c>
      <c r="Q59" s="123">
        <v>90.46</v>
      </c>
      <c r="R59" s="124" t="s">
        <v>947</v>
      </c>
      <c r="S59" s="124" t="s">
        <v>797</v>
      </c>
      <c r="T59" s="123">
        <v>6200</v>
      </c>
      <c r="U59" s="123">
        <f>ROUND(T59/Q59,2)</f>
        <v>68.540000000000006</v>
      </c>
      <c r="V59" s="125">
        <v>45173</v>
      </c>
      <c r="W59" s="168"/>
    </row>
    <row r="60" spans="3:23">
      <c r="C60">
        <v>104.79</v>
      </c>
      <c r="D60" s="97" t="s">
        <v>851</v>
      </c>
      <c r="E60" s="97" t="s">
        <v>801</v>
      </c>
      <c r="F60">
        <v>4100</v>
      </c>
      <c r="G60">
        <f t="shared" si="4"/>
        <v>39.130000000000003</v>
      </c>
      <c r="H60" s="79">
        <v>45462</v>
      </c>
      <c r="Q60" s="123">
        <v>86.15</v>
      </c>
      <c r="R60" s="124" t="s">
        <v>948</v>
      </c>
      <c r="S60" s="124" t="s">
        <v>831</v>
      </c>
      <c r="T60" s="123">
        <v>6500</v>
      </c>
      <c r="U60" s="123">
        <f>ROUND(T60/Q60,2)</f>
        <v>75.45</v>
      </c>
      <c r="V60" s="125">
        <v>45169</v>
      </c>
      <c r="W60" s="168">
        <f>ROUND(AVERAGE(U60:U65),2)</f>
        <v>69.92</v>
      </c>
    </row>
    <row r="61" spans="3:23">
      <c r="C61">
        <v>100.41</v>
      </c>
      <c r="D61" s="97" t="s">
        <v>820</v>
      </c>
      <c r="E61" s="97" t="s">
        <v>831</v>
      </c>
      <c r="F61">
        <v>4900</v>
      </c>
      <c r="G61">
        <f t="shared" si="4"/>
        <v>48.8</v>
      </c>
      <c r="H61" s="79">
        <v>45459</v>
      </c>
      <c r="Q61" s="123">
        <v>75</v>
      </c>
      <c r="R61" s="124" t="s">
        <v>948</v>
      </c>
      <c r="S61" s="124" t="s">
        <v>797</v>
      </c>
      <c r="T61" s="123">
        <v>5100</v>
      </c>
      <c r="U61" s="123">
        <f>ROUND(T61/Q59,2)</f>
        <v>56.38</v>
      </c>
      <c r="V61" s="125">
        <v>45167</v>
      </c>
      <c r="W61" s="168"/>
    </row>
    <row r="62" spans="3:23">
      <c r="C62">
        <v>74.349999999999994</v>
      </c>
      <c r="D62" s="97" t="s">
        <v>841</v>
      </c>
      <c r="E62" s="97" t="s">
        <v>831</v>
      </c>
      <c r="F62">
        <v>3800</v>
      </c>
      <c r="G62">
        <f t="shared" si="4"/>
        <v>51.11</v>
      </c>
      <c r="H62" s="79">
        <v>45452</v>
      </c>
      <c r="Q62" s="123">
        <v>59.26</v>
      </c>
      <c r="R62" s="124" t="s">
        <v>843</v>
      </c>
      <c r="S62" s="124" t="s">
        <v>831</v>
      </c>
      <c r="T62" s="123">
        <v>4400</v>
      </c>
      <c r="U62" s="123">
        <f>ROUND(T62/Q62,2)</f>
        <v>74.25</v>
      </c>
      <c r="V62" s="125">
        <v>45164</v>
      </c>
      <c r="W62" s="168"/>
    </row>
    <row r="63" spans="3:23">
      <c r="C63">
        <v>83</v>
      </c>
      <c r="D63" s="97" t="s">
        <v>850</v>
      </c>
      <c r="E63" s="97" t="s">
        <v>808</v>
      </c>
      <c r="F63">
        <v>5600</v>
      </c>
      <c r="G63">
        <f t="shared" si="4"/>
        <v>67.47</v>
      </c>
      <c r="H63" s="79">
        <v>45440</v>
      </c>
      <c r="I63" s="166">
        <f>ROUND(AVERAGE(G63:G69),2)</f>
        <v>58.22</v>
      </c>
      <c r="J63" s="166">
        <f>ROUND(AVERAGE(G63:G64),2)</f>
        <v>58.46</v>
      </c>
      <c r="Q63" s="123">
        <v>90</v>
      </c>
      <c r="R63" s="124" t="s">
        <v>947</v>
      </c>
      <c r="S63" s="124" t="s">
        <v>950</v>
      </c>
      <c r="T63" s="123">
        <v>5200</v>
      </c>
      <c r="U63" s="123">
        <f>ROUND(T63/Q61,2)</f>
        <v>69.33</v>
      </c>
      <c r="V63" s="125">
        <v>45157</v>
      </c>
      <c r="W63" s="168"/>
    </row>
    <row r="64" spans="3:23">
      <c r="C64">
        <v>91</v>
      </c>
      <c r="D64" s="97" t="s">
        <v>812</v>
      </c>
      <c r="E64" s="97" t="s">
        <v>808</v>
      </c>
      <c r="F64">
        <v>4500</v>
      </c>
      <c r="G64">
        <f t="shared" si="4"/>
        <v>49.45</v>
      </c>
      <c r="H64" s="79">
        <v>45435</v>
      </c>
      <c r="I64" s="166"/>
      <c r="J64" s="166"/>
      <c r="Q64" s="123">
        <v>75</v>
      </c>
      <c r="R64" s="124" t="s">
        <v>948</v>
      </c>
      <c r="S64" s="124" t="s">
        <v>808</v>
      </c>
      <c r="T64" s="123">
        <v>5400</v>
      </c>
      <c r="U64" s="123">
        <f>ROUND(T64/Q64,2)</f>
        <v>72</v>
      </c>
      <c r="V64" s="125">
        <v>45150</v>
      </c>
      <c r="W64" s="168"/>
    </row>
    <row r="65" spans="3:23">
      <c r="C65">
        <v>66.36</v>
      </c>
      <c r="D65" s="97" t="s">
        <v>848</v>
      </c>
      <c r="E65" s="97" t="s">
        <v>825</v>
      </c>
      <c r="F65">
        <v>4000</v>
      </c>
      <c r="G65">
        <f t="shared" si="4"/>
        <v>60.28</v>
      </c>
      <c r="H65" s="79">
        <v>45408</v>
      </c>
      <c r="I65" s="166"/>
      <c r="J65" s="167">
        <f>ROUND(AVERAGE(G65:G69),2)</f>
        <v>58.12</v>
      </c>
      <c r="Q65" s="123">
        <v>86</v>
      </c>
      <c r="R65" s="124" t="s">
        <v>948</v>
      </c>
      <c r="S65" s="124" t="s">
        <v>831</v>
      </c>
      <c r="T65" s="123">
        <v>6200</v>
      </c>
      <c r="U65" s="123">
        <f>ROUND(T65/Q65,2)</f>
        <v>72.09</v>
      </c>
      <c r="V65" s="125">
        <v>45149</v>
      </c>
      <c r="W65" s="168"/>
    </row>
    <row r="66" spans="3:23">
      <c r="C66">
        <v>55</v>
      </c>
      <c r="D66" s="97" t="s">
        <v>818</v>
      </c>
      <c r="E66" s="97" t="s">
        <v>831</v>
      </c>
      <c r="F66">
        <v>3800</v>
      </c>
      <c r="G66">
        <f t="shared" si="4"/>
        <v>69.09</v>
      </c>
      <c r="H66" s="79">
        <v>45406</v>
      </c>
      <c r="I66" s="166"/>
      <c r="J66" s="167"/>
      <c r="Q66" s="123">
        <v>60</v>
      </c>
      <c r="R66" s="124" t="s">
        <v>943</v>
      </c>
      <c r="S66" s="124" t="s">
        <v>797</v>
      </c>
      <c r="T66" s="123">
        <v>4000</v>
      </c>
      <c r="U66" s="123">
        <f t="shared" ref="U66:U76" si="5">ROUND(T66/Q64,2)</f>
        <v>53.33</v>
      </c>
      <c r="V66" s="125">
        <v>45136</v>
      </c>
      <c r="W66" s="169">
        <f>ROUND(AVERAGE(U66:U72),2)</f>
        <v>72.3</v>
      </c>
    </row>
    <row r="67" spans="3:23">
      <c r="C67">
        <v>66.819999999999993</v>
      </c>
      <c r="D67" s="97" t="s">
        <v>812</v>
      </c>
      <c r="E67" s="97" t="s">
        <v>849</v>
      </c>
      <c r="F67">
        <v>3800</v>
      </c>
      <c r="G67">
        <f t="shared" si="4"/>
        <v>56.87</v>
      </c>
      <c r="H67" s="79">
        <v>45401</v>
      </c>
      <c r="I67" s="166"/>
      <c r="J67" s="167"/>
      <c r="Q67" s="123">
        <v>75</v>
      </c>
      <c r="R67" s="124" t="s">
        <v>946</v>
      </c>
      <c r="S67" s="124" t="s">
        <v>797</v>
      </c>
      <c r="T67" s="123">
        <v>5200</v>
      </c>
      <c r="U67" s="123">
        <f t="shared" si="5"/>
        <v>60.47</v>
      </c>
      <c r="V67" s="125">
        <v>45131</v>
      </c>
      <c r="W67" s="169"/>
    </row>
    <row r="68" spans="3:23">
      <c r="C68">
        <v>65</v>
      </c>
      <c r="D68" s="97" t="s">
        <v>819</v>
      </c>
      <c r="E68" s="97" t="s">
        <v>825</v>
      </c>
      <c r="F68">
        <v>3500</v>
      </c>
      <c r="G68">
        <f t="shared" si="4"/>
        <v>53.85</v>
      </c>
      <c r="H68" s="79">
        <v>45393</v>
      </c>
      <c r="I68" s="166"/>
      <c r="J68" s="167"/>
      <c r="Q68" s="123">
        <v>84.34</v>
      </c>
      <c r="R68" s="124" t="s">
        <v>848</v>
      </c>
      <c r="S68" s="124" t="s">
        <v>797</v>
      </c>
      <c r="T68" s="123">
        <v>6000</v>
      </c>
      <c r="U68" s="123">
        <f t="shared" si="5"/>
        <v>100</v>
      </c>
      <c r="V68" s="125">
        <v>45127</v>
      </c>
      <c r="W68" s="169"/>
    </row>
    <row r="69" spans="3:23">
      <c r="C69">
        <v>104.89</v>
      </c>
      <c r="D69" s="97" t="s">
        <v>842</v>
      </c>
      <c r="E69" s="97" t="s">
        <v>831</v>
      </c>
      <c r="F69">
        <v>5300</v>
      </c>
      <c r="G69">
        <f t="shared" si="4"/>
        <v>50.53</v>
      </c>
      <c r="H69" s="79">
        <v>45390</v>
      </c>
      <c r="I69" s="166"/>
      <c r="J69" s="167"/>
      <c r="Q69" s="123">
        <v>73.58</v>
      </c>
      <c r="R69" s="124" t="s">
        <v>947</v>
      </c>
      <c r="S69" s="124" t="s">
        <v>808</v>
      </c>
      <c r="T69" s="123">
        <v>5500</v>
      </c>
      <c r="U69" s="123">
        <f t="shared" si="5"/>
        <v>73.33</v>
      </c>
      <c r="V69" s="125">
        <v>45122</v>
      </c>
      <c r="W69" s="169"/>
    </row>
    <row r="70" spans="3:23">
      <c r="C70">
        <v>75</v>
      </c>
      <c r="D70" s="97" t="s">
        <v>843</v>
      </c>
      <c r="E70" s="97" t="s">
        <v>849</v>
      </c>
      <c r="F70">
        <v>4200</v>
      </c>
      <c r="G70">
        <f t="shared" si="4"/>
        <v>56</v>
      </c>
      <c r="H70" s="79">
        <v>45382</v>
      </c>
      <c r="I70" s="166">
        <f>ROUND(AVERAGE(G70:G77),2)</f>
        <v>57.95</v>
      </c>
      <c r="J70" s="166">
        <f>ROUND(AVERAGE(G70:G76),2)</f>
        <v>59.02</v>
      </c>
      <c r="Q70" s="123">
        <v>72</v>
      </c>
      <c r="R70" s="124" t="s">
        <v>848</v>
      </c>
      <c r="S70" s="124" t="s">
        <v>808</v>
      </c>
      <c r="T70" s="123">
        <v>6200</v>
      </c>
      <c r="U70" s="123">
        <f t="shared" si="5"/>
        <v>73.510000000000005</v>
      </c>
      <c r="V70" s="125">
        <v>45122</v>
      </c>
      <c r="W70" s="169"/>
    </row>
    <row r="71" spans="3:23">
      <c r="C71">
        <v>100.41</v>
      </c>
      <c r="D71" s="97" t="s">
        <v>819</v>
      </c>
      <c r="E71" s="97" t="s">
        <v>801</v>
      </c>
      <c r="F71">
        <v>5500</v>
      </c>
      <c r="G71">
        <f t="shared" si="4"/>
        <v>54.78</v>
      </c>
      <c r="H71" s="79">
        <v>45380</v>
      </c>
      <c r="I71" s="166"/>
      <c r="J71" s="166"/>
      <c r="Q71" s="123">
        <v>90</v>
      </c>
      <c r="R71" s="124" t="s">
        <v>946</v>
      </c>
      <c r="S71" s="124" t="s">
        <v>831</v>
      </c>
      <c r="T71" s="123">
        <v>6000</v>
      </c>
      <c r="U71" s="123">
        <f t="shared" si="5"/>
        <v>81.540000000000006</v>
      </c>
      <c r="V71" s="125">
        <v>45117</v>
      </c>
      <c r="W71" s="169"/>
    </row>
    <row r="72" spans="3:23">
      <c r="C72">
        <v>105</v>
      </c>
      <c r="D72" s="97" t="s">
        <v>842</v>
      </c>
      <c r="E72" s="97" t="s">
        <v>801</v>
      </c>
      <c r="F72">
        <v>5000</v>
      </c>
      <c r="G72">
        <f t="shared" si="4"/>
        <v>47.62</v>
      </c>
      <c r="H72" s="79">
        <v>45374</v>
      </c>
      <c r="I72" s="166"/>
      <c r="J72" s="166"/>
      <c r="Q72" s="123">
        <v>75.599999999999994</v>
      </c>
      <c r="R72" s="124" t="s">
        <v>940</v>
      </c>
      <c r="S72" s="124" t="s">
        <v>797</v>
      </c>
      <c r="T72" s="123">
        <v>4600</v>
      </c>
      <c r="U72" s="123">
        <f t="shared" si="5"/>
        <v>63.89</v>
      </c>
      <c r="V72" s="125">
        <v>45113</v>
      </c>
      <c r="W72" s="169"/>
    </row>
    <row r="73" spans="3:23">
      <c r="C73">
        <v>75</v>
      </c>
      <c r="D73" s="97" t="s">
        <v>842</v>
      </c>
      <c r="E73" s="97" t="s">
        <v>815</v>
      </c>
      <c r="F73">
        <v>5300</v>
      </c>
      <c r="G73">
        <f t="shared" si="4"/>
        <v>70.67</v>
      </c>
      <c r="H73" s="79">
        <v>45364</v>
      </c>
      <c r="I73" s="166"/>
      <c r="J73" s="166"/>
      <c r="Q73" s="123">
        <v>72</v>
      </c>
      <c r="R73" s="124" t="s">
        <v>841</v>
      </c>
      <c r="S73" s="124" t="s">
        <v>801</v>
      </c>
      <c r="T73" s="123">
        <v>4760</v>
      </c>
      <c r="U73" s="123">
        <f t="shared" si="5"/>
        <v>52.89</v>
      </c>
      <c r="V73" s="125">
        <v>45106</v>
      </c>
      <c r="W73" s="169">
        <f>ROUND(AVERAGE(U73:U75),2)</f>
        <v>66.64</v>
      </c>
    </row>
    <row r="74" spans="3:23">
      <c r="C74">
        <v>66</v>
      </c>
      <c r="D74" s="97" t="s">
        <v>843</v>
      </c>
      <c r="E74" s="97" t="s">
        <v>825</v>
      </c>
      <c r="F74">
        <v>4200</v>
      </c>
      <c r="G74">
        <f t="shared" si="4"/>
        <v>63.64</v>
      </c>
      <c r="H74" s="79">
        <v>45356</v>
      </c>
      <c r="I74" s="166"/>
      <c r="J74" s="166"/>
      <c r="Q74" s="123">
        <v>86.14</v>
      </c>
      <c r="R74" s="124" t="s">
        <v>946</v>
      </c>
      <c r="S74" s="124" t="s">
        <v>797</v>
      </c>
      <c r="T74" s="123">
        <v>6600</v>
      </c>
      <c r="U74" s="123">
        <f t="shared" si="5"/>
        <v>87.3</v>
      </c>
      <c r="V74" s="125">
        <v>45091</v>
      </c>
      <c r="W74" s="169"/>
    </row>
    <row r="75" spans="3:23">
      <c r="C75">
        <v>91</v>
      </c>
      <c r="D75" s="97" t="s">
        <v>816</v>
      </c>
      <c r="E75" s="97" t="s">
        <v>808</v>
      </c>
      <c r="F75">
        <v>5600</v>
      </c>
      <c r="G75">
        <f t="shared" si="4"/>
        <v>61.54</v>
      </c>
      <c r="H75" s="79">
        <v>45354</v>
      </c>
      <c r="I75" s="166"/>
      <c r="J75" s="166"/>
      <c r="Q75" s="123">
        <v>60</v>
      </c>
      <c r="R75" s="124" t="s">
        <v>841</v>
      </c>
      <c r="S75" s="124" t="s">
        <v>806</v>
      </c>
      <c r="T75" s="123">
        <v>4300</v>
      </c>
      <c r="U75" s="123">
        <f t="shared" si="5"/>
        <v>59.72</v>
      </c>
      <c r="V75" s="125">
        <v>45082</v>
      </c>
      <c r="W75" s="169"/>
    </row>
    <row r="76" spans="3:23">
      <c r="C76">
        <v>98.5</v>
      </c>
      <c r="D76" s="97" t="s">
        <v>814</v>
      </c>
      <c r="E76" s="97" t="s">
        <v>804</v>
      </c>
      <c r="F76">
        <v>5800</v>
      </c>
      <c r="G76">
        <f t="shared" si="4"/>
        <v>58.88</v>
      </c>
      <c r="H76" s="79">
        <v>45352</v>
      </c>
      <c r="I76" s="166"/>
      <c r="J76" s="166"/>
      <c r="Q76">
        <v>60</v>
      </c>
      <c r="R76" s="97" t="s">
        <v>951</v>
      </c>
      <c r="S76" s="97" t="s">
        <v>939</v>
      </c>
      <c r="T76">
        <v>4100</v>
      </c>
      <c r="U76">
        <f t="shared" si="5"/>
        <v>47.6</v>
      </c>
      <c r="V76" s="79">
        <v>45076</v>
      </c>
    </row>
    <row r="77" spans="3:23">
      <c r="C77">
        <v>105</v>
      </c>
      <c r="D77" s="97" t="s">
        <v>848</v>
      </c>
      <c r="E77" s="97" t="s">
        <v>831</v>
      </c>
      <c r="F77">
        <v>5300</v>
      </c>
      <c r="G77">
        <f t="shared" si="4"/>
        <v>50.48</v>
      </c>
      <c r="H77" s="79">
        <v>45343</v>
      </c>
      <c r="I77" s="166"/>
      <c r="J77" s="21">
        <f>G77</f>
        <v>50.48</v>
      </c>
    </row>
    <row r="78" spans="3:23">
      <c r="C78">
        <v>91</v>
      </c>
      <c r="D78" s="97" t="s">
        <v>814</v>
      </c>
      <c r="E78" s="97" t="s">
        <v>808</v>
      </c>
      <c r="F78">
        <v>5200</v>
      </c>
      <c r="G78">
        <f t="shared" si="4"/>
        <v>57.14</v>
      </c>
      <c r="H78" s="79">
        <v>45287</v>
      </c>
      <c r="I78" s="166">
        <f>ROUND(AVERAGE(G78:G82),2)</f>
        <v>71.22</v>
      </c>
      <c r="J78" s="166">
        <f>ROUND(AVERAGE(G78:G79),2)</f>
        <v>74.03</v>
      </c>
    </row>
    <row r="79" spans="3:23">
      <c r="C79">
        <v>66</v>
      </c>
      <c r="D79" s="97" t="s">
        <v>812</v>
      </c>
      <c r="E79" s="97" t="s">
        <v>825</v>
      </c>
      <c r="F79">
        <v>6000</v>
      </c>
      <c r="G79">
        <f t="shared" si="4"/>
        <v>90.91</v>
      </c>
      <c r="H79" s="79">
        <v>45283</v>
      </c>
      <c r="I79" s="166"/>
      <c r="J79" s="166"/>
    </row>
    <row r="80" spans="3:23">
      <c r="C80">
        <v>66</v>
      </c>
      <c r="D80" s="97" t="s">
        <v>842</v>
      </c>
      <c r="E80" s="97" t="s">
        <v>825</v>
      </c>
      <c r="F80">
        <v>4700</v>
      </c>
      <c r="G80">
        <f t="shared" si="4"/>
        <v>71.209999999999994</v>
      </c>
      <c r="H80" s="79">
        <v>45253</v>
      </c>
      <c r="I80" s="166"/>
      <c r="J80" s="166">
        <f>ROUND(AVERAGE(G80:G81),2)</f>
        <v>70.680000000000007</v>
      </c>
    </row>
    <row r="81" spans="3:10">
      <c r="C81">
        <v>67</v>
      </c>
      <c r="D81" s="97" t="s">
        <v>848</v>
      </c>
      <c r="E81" s="97" t="s">
        <v>825</v>
      </c>
      <c r="F81">
        <v>4700</v>
      </c>
      <c r="G81">
        <f t="shared" si="4"/>
        <v>70.150000000000006</v>
      </c>
      <c r="H81" s="79">
        <v>45243</v>
      </c>
      <c r="I81" s="166"/>
      <c r="J81" s="166"/>
    </row>
    <row r="82" spans="3:10">
      <c r="C82">
        <v>65.97</v>
      </c>
      <c r="D82" s="97" t="s">
        <v>842</v>
      </c>
      <c r="E82" s="97" t="s">
        <v>825</v>
      </c>
      <c r="F82">
        <v>4400</v>
      </c>
      <c r="G82">
        <f t="shared" si="4"/>
        <v>66.7</v>
      </c>
      <c r="H82" s="79">
        <v>45201</v>
      </c>
      <c r="I82" s="166"/>
      <c r="J82" s="21">
        <f>G82</f>
        <v>66.7</v>
      </c>
    </row>
    <row r="83" spans="3:10">
      <c r="C83">
        <v>75</v>
      </c>
      <c r="D83" s="97" t="s">
        <v>824</v>
      </c>
      <c r="E83" s="97" t="s">
        <v>815</v>
      </c>
      <c r="F83">
        <v>5000</v>
      </c>
      <c r="G83">
        <f t="shared" si="4"/>
        <v>66.67</v>
      </c>
      <c r="H83" s="79">
        <v>45196</v>
      </c>
      <c r="I83" s="166">
        <f>ROUND(AVERAGE(G83:G89),2)</f>
        <v>59.39</v>
      </c>
      <c r="J83" s="166">
        <f>ROUND(AVERAGE(G83:G84),2)</f>
        <v>60.48</v>
      </c>
    </row>
    <row r="84" spans="3:10">
      <c r="C84">
        <v>105</v>
      </c>
      <c r="D84" s="97" t="s">
        <v>843</v>
      </c>
      <c r="E84" s="97" t="s">
        <v>831</v>
      </c>
      <c r="F84">
        <v>5700</v>
      </c>
      <c r="G84">
        <f t="shared" si="4"/>
        <v>54.29</v>
      </c>
      <c r="H84" s="79">
        <v>45186</v>
      </c>
      <c r="I84" s="166"/>
      <c r="J84" s="166"/>
    </row>
    <row r="85" spans="3:10">
      <c r="C85">
        <v>105</v>
      </c>
      <c r="D85" s="97" t="s">
        <v>848</v>
      </c>
      <c r="E85" s="97" t="s">
        <v>831</v>
      </c>
      <c r="F85">
        <v>6000</v>
      </c>
      <c r="G85">
        <f t="shared" si="4"/>
        <v>57.14</v>
      </c>
      <c r="H85" s="79">
        <v>45136</v>
      </c>
      <c r="I85" s="166"/>
      <c r="J85" s="166">
        <f>ROUND(AVERAGE(G85:G89),2)</f>
        <v>58.96</v>
      </c>
    </row>
    <row r="86" spans="3:10">
      <c r="C86">
        <v>90</v>
      </c>
      <c r="D86" s="97" t="s">
        <v>816</v>
      </c>
      <c r="E86" s="97" t="s">
        <v>808</v>
      </c>
      <c r="F86">
        <v>5200</v>
      </c>
      <c r="G86">
        <f t="shared" si="4"/>
        <v>57.78</v>
      </c>
      <c r="H86" s="79">
        <v>45132</v>
      </c>
      <c r="I86" s="166"/>
      <c r="J86" s="166"/>
    </row>
    <row r="87" spans="3:10">
      <c r="C87">
        <v>65.650000000000006</v>
      </c>
      <c r="D87" s="97" t="s">
        <v>843</v>
      </c>
      <c r="E87" s="97" t="s">
        <v>825</v>
      </c>
      <c r="F87">
        <v>4500</v>
      </c>
      <c r="G87">
        <f t="shared" si="4"/>
        <v>68.55</v>
      </c>
      <c r="H87" s="79">
        <v>45130</v>
      </c>
      <c r="I87" s="166"/>
      <c r="J87" s="166"/>
    </row>
    <row r="88" spans="3:10">
      <c r="C88">
        <v>77</v>
      </c>
      <c r="D88" s="97" t="s">
        <v>844</v>
      </c>
      <c r="E88" s="97" t="s">
        <v>808</v>
      </c>
      <c r="F88">
        <v>5000</v>
      </c>
      <c r="G88">
        <f t="shared" si="4"/>
        <v>64.94</v>
      </c>
      <c r="H88" s="79">
        <v>45126</v>
      </c>
      <c r="I88" s="166"/>
      <c r="J88" s="166"/>
    </row>
    <row r="89" spans="3:10">
      <c r="C89">
        <v>97</v>
      </c>
      <c r="D89" s="97" t="s">
        <v>845</v>
      </c>
      <c r="E89" s="97" t="s">
        <v>808</v>
      </c>
      <c r="F89">
        <v>4500</v>
      </c>
      <c r="G89">
        <f t="shared" si="4"/>
        <v>46.39</v>
      </c>
      <c r="H89" s="79">
        <v>45116</v>
      </c>
      <c r="I89" s="166"/>
      <c r="J89" s="166"/>
    </row>
    <row r="90" spans="3:10">
      <c r="C90">
        <v>66</v>
      </c>
      <c r="D90" s="97" t="s">
        <v>851</v>
      </c>
      <c r="E90" s="97" t="s">
        <v>825</v>
      </c>
      <c r="F90">
        <v>4800</v>
      </c>
      <c r="G90">
        <f t="shared" si="4"/>
        <v>72.73</v>
      </c>
      <c r="H90" s="79">
        <v>45105</v>
      </c>
      <c r="I90" s="166">
        <f>ROUND(AVERAGE(G90:G91),2)</f>
        <v>72.02</v>
      </c>
      <c r="J90" s="166">
        <f>I90</f>
        <v>72.02</v>
      </c>
    </row>
    <row r="91" spans="3:10">
      <c r="C91">
        <v>56.09</v>
      </c>
      <c r="D91" s="97" t="s">
        <v>843</v>
      </c>
      <c r="E91" s="97" t="s">
        <v>831</v>
      </c>
      <c r="F91">
        <v>4000</v>
      </c>
      <c r="G91">
        <f t="shared" si="4"/>
        <v>71.31</v>
      </c>
      <c r="H91" s="79">
        <v>45105</v>
      </c>
      <c r="I91" s="166"/>
      <c r="J91" s="166"/>
    </row>
    <row r="92" spans="3:10">
      <c r="C92">
        <v>66</v>
      </c>
      <c r="D92" s="97" t="s">
        <v>851</v>
      </c>
      <c r="E92" s="97" t="s">
        <v>825</v>
      </c>
      <c r="F92">
        <v>5000</v>
      </c>
      <c r="G92">
        <f t="shared" si="4"/>
        <v>75.760000000000005</v>
      </c>
      <c r="H92" s="79">
        <v>45072</v>
      </c>
    </row>
    <row r="93" spans="3:10">
      <c r="C93">
        <v>105</v>
      </c>
      <c r="D93" s="97" t="s">
        <v>819</v>
      </c>
      <c r="E93" s="97" t="s">
        <v>801</v>
      </c>
      <c r="F93">
        <v>5700</v>
      </c>
      <c r="G93">
        <f t="shared" si="4"/>
        <v>54.29</v>
      </c>
      <c r="H93" s="79">
        <v>45067</v>
      </c>
    </row>
    <row r="94" spans="3:10">
      <c r="C94">
        <v>79</v>
      </c>
      <c r="D94" s="97" t="s">
        <v>812</v>
      </c>
      <c r="E94" s="97" t="s">
        <v>797</v>
      </c>
      <c r="F94">
        <v>5000</v>
      </c>
      <c r="G94">
        <f t="shared" si="4"/>
        <v>63.29</v>
      </c>
      <c r="H94" s="79">
        <v>45061</v>
      </c>
    </row>
    <row r="95" spans="3:10">
      <c r="C95">
        <v>65.489999999999995</v>
      </c>
      <c r="D95" s="97" t="s">
        <v>843</v>
      </c>
      <c r="E95" s="97" t="s">
        <v>825</v>
      </c>
      <c r="F95">
        <v>4500</v>
      </c>
      <c r="G95">
        <f t="shared" si="4"/>
        <v>68.709999999999994</v>
      </c>
      <c r="H95" s="79">
        <v>45051</v>
      </c>
    </row>
    <row r="96" spans="3:10">
      <c r="C96">
        <v>57</v>
      </c>
      <c r="D96" s="97" t="s">
        <v>851</v>
      </c>
      <c r="E96" s="97" t="s">
        <v>831</v>
      </c>
      <c r="F96">
        <v>4200</v>
      </c>
      <c r="G96">
        <f t="shared" si="4"/>
        <v>73.680000000000007</v>
      </c>
      <c r="H96" s="79">
        <v>44999</v>
      </c>
    </row>
  </sheetData>
  <mergeCells count="40">
    <mergeCell ref="W48:W49"/>
    <mergeCell ref="W73:W75"/>
    <mergeCell ref="W66:W72"/>
    <mergeCell ref="W60:W65"/>
    <mergeCell ref="W54:W59"/>
    <mergeCell ref="W50:W53"/>
    <mergeCell ref="J63:J64"/>
    <mergeCell ref="J8:J9"/>
    <mergeCell ref="J5:J6"/>
    <mergeCell ref="J56:J57"/>
    <mergeCell ref="J51:J53"/>
    <mergeCell ref="J48:J50"/>
    <mergeCell ref="J46:J47"/>
    <mergeCell ref="J40:J45"/>
    <mergeCell ref="J31:J39"/>
    <mergeCell ref="J16:J17"/>
    <mergeCell ref="J28:J30"/>
    <mergeCell ref="J90:J91"/>
    <mergeCell ref="J85:J89"/>
    <mergeCell ref="J83:J84"/>
    <mergeCell ref="I16:I17"/>
    <mergeCell ref="I11:I15"/>
    <mergeCell ref="I90:I91"/>
    <mergeCell ref="I83:I89"/>
    <mergeCell ref="I78:I82"/>
    <mergeCell ref="I70:I77"/>
    <mergeCell ref="I63:I69"/>
    <mergeCell ref="J13:J15"/>
    <mergeCell ref="J11:J12"/>
    <mergeCell ref="J80:J81"/>
    <mergeCell ref="J78:J79"/>
    <mergeCell ref="J70:J76"/>
    <mergeCell ref="J65:J69"/>
    <mergeCell ref="I7:I9"/>
    <mergeCell ref="I4:I6"/>
    <mergeCell ref="I56:I57"/>
    <mergeCell ref="I54:I55"/>
    <mergeCell ref="I51:I53"/>
    <mergeCell ref="I40:I50"/>
    <mergeCell ref="I28:I39"/>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2442-F903-4C52-9415-D7D72D3CB64D}">
  <dimension ref="A1:G63"/>
  <sheetViews>
    <sheetView workbookViewId="0">
      <selection activeCell="I23" sqref="I23"/>
    </sheetView>
  </sheetViews>
  <sheetFormatPr defaultColWidth="9" defaultRowHeight="14.25"/>
  <cols>
    <col min="1" max="16384" width="9" style="22"/>
  </cols>
  <sheetData>
    <row r="1" spans="1:7">
      <c r="A1" s="22" t="s">
        <v>583</v>
      </c>
      <c r="B1" s="22" t="s">
        <v>584</v>
      </c>
      <c r="C1" s="22" t="s">
        <v>585</v>
      </c>
      <c r="D1" s="22" t="s">
        <v>586</v>
      </c>
      <c r="E1" s="22" t="s">
        <v>68</v>
      </c>
      <c r="F1" s="22" t="s">
        <v>69</v>
      </c>
      <c r="G1" s="22" t="s">
        <v>70</v>
      </c>
    </row>
    <row r="2" spans="1:7">
      <c r="A2" s="22" t="s">
        <v>583</v>
      </c>
      <c r="B2" s="22" t="s">
        <v>13</v>
      </c>
      <c r="C2" s="22" t="s">
        <v>91</v>
      </c>
      <c r="D2" s="22" t="s">
        <v>91</v>
      </c>
      <c r="E2" s="22">
        <v>2023</v>
      </c>
      <c r="F2" s="22" t="s">
        <v>72</v>
      </c>
      <c r="G2" s="22">
        <v>71.328344247000004</v>
      </c>
    </row>
    <row r="3" spans="1:7">
      <c r="A3" s="22" t="s">
        <v>583</v>
      </c>
      <c r="B3" s="22" t="s">
        <v>13</v>
      </c>
      <c r="C3" s="22" t="s">
        <v>91</v>
      </c>
      <c r="D3" s="22" t="s">
        <v>91</v>
      </c>
      <c r="E3" s="22">
        <v>2023</v>
      </c>
      <c r="F3" s="22" t="s">
        <v>73</v>
      </c>
      <c r="G3" s="22">
        <v>63.702900515000003</v>
      </c>
    </row>
    <row r="4" spans="1:7">
      <c r="A4" s="22" t="s">
        <v>583</v>
      </c>
      <c r="B4" s="22" t="s">
        <v>13</v>
      </c>
      <c r="C4" s="22" t="s">
        <v>91</v>
      </c>
      <c r="D4" s="22" t="s">
        <v>91</v>
      </c>
      <c r="E4" s="22">
        <v>2023</v>
      </c>
      <c r="F4" s="22" t="s">
        <v>74</v>
      </c>
      <c r="G4" s="22">
        <v>69.085224268000005</v>
      </c>
    </row>
    <row r="5" spans="1:7">
      <c r="A5" s="22" t="s">
        <v>583</v>
      </c>
      <c r="B5" s="22" t="s">
        <v>13</v>
      </c>
      <c r="C5" s="22" t="s">
        <v>91</v>
      </c>
      <c r="D5" s="22" t="s">
        <v>91</v>
      </c>
      <c r="E5" s="22">
        <v>2023</v>
      </c>
      <c r="F5" s="22" t="s">
        <v>86</v>
      </c>
      <c r="G5" s="22">
        <v>73.295655491999995</v>
      </c>
    </row>
    <row r="6" spans="1:7">
      <c r="A6" s="22" t="s">
        <v>583</v>
      </c>
      <c r="B6" s="22" t="s">
        <v>13</v>
      </c>
      <c r="C6" s="22" t="s">
        <v>91</v>
      </c>
      <c r="D6" s="22" t="s">
        <v>91</v>
      </c>
      <c r="E6" s="22">
        <v>2023</v>
      </c>
      <c r="F6" s="22" t="s">
        <v>75</v>
      </c>
      <c r="G6" s="22">
        <v>74.091912117000007</v>
      </c>
    </row>
    <row r="7" spans="1:7">
      <c r="A7" s="22" t="s">
        <v>583</v>
      </c>
      <c r="B7" s="22" t="s">
        <v>13</v>
      </c>
      <c r="C7" s="22" t="s">
        <v>91</v>
      </c>
      <c r="D7" s="22" t="s">
        <v>91</v>
      </c>
      <c r="E7" s="22">
        <v>2023</v>
      </c>
      <c r="F7" s="22" t="s">
        <v>76</v>
      </c>
      <c r="G7" s="22">
        <v>70.783229031000005</v>
      </c>
    </row>
    <row r="8" spans="1:7">
      <c r="A8" s="22" t="s">
        <v>583</v>
      </c>
      <c r="B8" s="22" t="s">
        <v>13</v>
      </c>
      <c r="C8" s="22" t="s">
        <v>91</v>
      </c>
      <c r="D8" s="22" t="s">
        <v>91</v>
      </c>
      <c r="E8" s="22">
        <v>2023</v>
      </c>
      <c r="F8" s="22" t="s">
        <v>77</v>
      </c>
      <c r="G8" s="22">
        <v>72.121788773000006</v>
      </c>
    </row>
    <row r="9" spans="1:7">
      <c r="A9" s="22" t="s">
        <v>583</v>
      </c>
      <c r="B9" s="22" t="s">
        <v>13</v>
      </c>
      <c r="C9" s="22" t="s">
        <v>91</v>
      </c>
      <c r="D9" s="22" t="s">
        <v>91</v>
      </c>
      <c r="E9" s="22">
        <v>2024</v>
      </c>
      <c r="F9" s="22" t="s">
        <v>87</v>
      </c>
      <c r="G9" s="22">
        <v>51.104846776000002</v>
      </c>
    </row>
    <row r="10" spans="1:7">
      <c r="A10" s="22" t="s">
        <v>583</v>
      </c>
      <c r="B10" s="22" t="s">
        <v>13</v>
      </c>
      <c r="C10" s="22" t="s">
        <v>91</v>
      </c>
      <c r="D10" s="22" t="s">
        <v>91</v>
      </c>
      <c r="E10" s="22">
        <v>2024</v>
      </c>
      <c r="F10" s="22" t="s">
        <v>78</v>
      </c>
      <c r="G10" s="22">
        <v>65.553041764</v>
      </c>
    </row>
    <row r="11" spans="1:7">
      <c r="A11" s="22" t="s">
        <v>583</v>
      </c>
      <c r="B11" s="22" t="s">
        <v>13</v>
      </c>
      <c r="C11" s="22" t="s">
        <v>91</v>
      </c>
      <c r="D11" s="22" t="s">
        <v>91</v>
      </c>
      <c r="E11" s="22">
        <v>2024</v>
      </c>
      <c r="F11" s="22" t="s">
        <v>79</v>
      </c>
      <c r="G11" s="22">
        <v>58.989676807000002</v>
      </c>
    </row>
    <row r="12" spans="1:7">
      <c r="A12" s="22" t="s">
        <v>583</v>
      </c>
      <c r="B12" s="22" t="s">
        <v>13</v>
      </c>
      <c r="C12" s="22" t="s">
        <v>91</v>
      </c>
      <c r="D12" s="22" t="s">
        <v>91</v>
      </c>
      <c r="E12" s="22">
        <v>2024</v>
      </c>
      <c r="F12" s="22" t="s">
        <v>80</v>
      </c>
      <c r="G12" s="22">
        <v>62.872975277000002</v>
      </c>
    </row>
    <row r="13" spans="1:7">
      <c r="A13" s="22" t="s">
        <v>583</v>
      </c>
      <c r="B13" s="22" t="s">
        <v>13</v>
      </c>
      <c r="C13" s="22" t="s">
        <v>91</v>
      </c>
      <c r="D13" s="22" t="s">
        <v>91</v>
      </c>
      <c r="E13" s="22">
        <v>2024</v>
      </c>
      <c r="F13" s="22" t="s">
        <v>88</v>
      </c>
      <c r="G13" s="22">
        <v>63.025210084000001</v>
      </c>
    </row>
    <row r="14" spans="1:7">
      <c r="A14" s="22" t="s">
        <v>583</v>
      </c>
      <c r="B14" s="22" t="s">
        <v>13</v>
      </c>
      <c r="C14" s="22" t="s">
        <v>89</v>
      </c>
      <c r="D14" s="22" t="s">
        <v>89</v>
      </c>
      <c r="E14" s="22">
        <v>2023</v>
      </c>
      <c r="F14" s="22" t="s">
        <v>73</v>
      </c>
      <c r="G14" s="22">
        <v>75.765408696999998</v>
      </c>
    </row>
    <row r="15" spans="1:7">
      <c r="A15" s="22" t="s">
        <v>583</v>
      </c>
      <c r="B15" s="22" t="s">
        <v>13</v>
      </c>
      <c r="C15" s="22" t="s">
        <v>89</v>
      </c>
      <c r="D15" s="22" t="s">
        <v>89</v>
      </c>
      <c r="E15" s="22">
        <v>2023</v>
      </c>
      <c r="F15" s="22" t="s">
        <v>74</v>
      </c>
      <c r="G15" s="22">
        <v>66.801715920000007</v>
      </c>
    </row>
    <row r="16" spans="1:7">
      <c r="A16" s="22" t="s">
        <v>583</v>
      </c>
      <c r="B16" s="22" t="s">
        <v>13</v>
      </c>
      <c r="C16" s="22" t="s">
        <v>89</v>
      </c>
      <c r="D16" s="22" t="s">
        <v>89</v>
      </c>
      <c r="E16" s="22">
        <v>2023</v>
      </c>
      <c r="F16" s="22" t="s">
        <v>86</v>
      </c>
      <c r="G16" s="22">
        <v>73.195458685000006</v>
      </c>
    </row>
    <row r="17" spans="1:7">
      <c r="A17" s="22" t="s">
        <v>583</v>
      </c>
      <c r="B17" s="22" t="s">
        <v>13</v>
      </c>
      <c r="C17" s="22" t="s">
        <v>89</v>
      </c>
      <c r="D17" s="22" t="s">
        <v>89</v>
      </c>
      <c r="E17" s="22">
        <v>2023</v>
      </c>
      <c r="F17" s="22" t="s">
        <v>75</v>
      </c>
      <c r="G17" s="22">
        <v>85.807043546000003</v>
      </c>
    </row>
    <row r="18" spans="1:7">
      <c r="A18" s="22" t="s">
        <v>583</v>
      </c>
      <c r="B18" s="22" t="s">
        <v>13</v>
      </c>
      <c r="C18" s="22" t="s">
        <v>89</v>
      </c>
      <c r="D18" s="22" t="s">
        <v>89</v>
      </c>
      <c r="E18" s="22">
        <v>2023</v>
      </c>
      <c r="F18" s="22" t="s">
        <v>76</v>
      </c>
      <c r="G18" s="22">
        <v>68.273820313000002</v>
      </c>
    </row>
    <row r="19" spans="1:7">
      <c r="A19" s="22" t="s">
        <v>583</v>
      </c>
      <c r="B19" s="22" t="s">
        <v>13</v>
      </c>
      <c r="C19" s="22" t="s">
        <v>89</v>
      </c>
      <c r="D19" s="22" t="s">
        <v>89</v>
      </c>
      <c r="E19" s="22">
        <v>2023</v>
      </c>
      <c r="F19" s="22" t="s">
        <v>77</v>
      </c>
      <c r="G19" s="22">
        <v>79.900124844000004</v>
      </c>
    </row>
    <row r="20" spans="1:7">
      <c r="A20" s="22" t="s">
        <v>583</v>
      </c>
      <c r="B20" s="22" t="s">
        <v>13</v>
      </c>
      <c r="C20" s="22" t="s">
        <v>89</v>
      </c>
      <c r="D20" s="22" t="s">
        <v>89</v>
      </c>
      <c r="E20" s="22">
        <v>2024</v>
      </c>
      <c r="F20" s="22" t="s">
        <v>87</v>
      </c>
      <c r="G20" s="22">
        <v>64.362336114000001</v>
      </c>
    </row>
    <row r="21" spans="1:7">
      <c r="A21" s="22" t="s">
        <v>583</v>
      </c>
      <c r="B21" s="22" t="s">
        <v>13</v>
      </c>
      <c r="C21" s="22" t="s">
        <v>89</v>
      </c>
      <c r="D21" s="22" t="s">
        <v>89</v>
      </c>
      <c r="E21" s="22">
        <v>2024</v>
      </c>
      <c r="F21" s="22" t="s">
        <v>78</v>
      </c>
      <c r="G21" s="22">
        <v>64.379841061999997</v>
      </c>
    </row>
    <row r="22" spans="1:7">
      <c r="A22" s="22" t="s">
        <v>583</v>
      </c>
      <c r="B22" s="22" t="s">
        <v>13</v>
      </c>
      <c r="C22" s="22" t="s">
        <v>89</v>
      </c>
      <c r="D22" s="22" t="s">
        <v>89</v>
      </c>
      <c r="E22" s="22">
        <v>2024</v>
      </c>
      <c r="F22" s="22" t="s">
        <v>79</v>
      </c>
      <c r="G22" s="22">
        <v>68.241469816000006</v>
      </c>
    </row>
    <row r="23" spans="1:7">
      <c r="A23" s="22" t="s">
        <v>583</v>
      </c>
      <c r="B23" s="22" t="s">
        <v>13</v>
      </c>
      <c r="C23" s="22" t="s">
        <v>89</v>
      </c>
      <c r="D23" s="22" t="s">
        <v>89</v>
      </c>
      <c r="E23" s="22">
        <v>2024</v>
      </c>
      <c r="F23" s="22" t="s">
        <v>80</v>
      </c>
      <c r="G23" s="22">
        <v>64.774149226000006</v>
      </c>
    </row>
    <row r="24" spans="1:7">
      <c r="A24" s="22" t="s">
        <v>583</v>
      </c>
      <c r="B24" s="22" t="s">
        <v>13</v>
      </c>
      <c r="C24" s="22" t="s">
        <v>363</v>
      </c>
      <c r="D24" s="22" t="s">
        <v>363</v>
      </c>
      <c r="E24" s="22">
        <v>2023</v>
      </c>
      <c r="F24" s="22" t="s">
        <v>74</v>
      </c>
      <c r="G24" s="22">
        <v>70.365358592999996</v>
      </c>
    </row>
    <row r="25" spans="1:7">
      <c r="A25" s="22" t="s">
        <v>583</v>
      </c>
      <c r="B25" s="22" t="s">
        <v>13</v>
      </c>
      <c r="C25" s="22" t="s">
        <v>363</v>
      </c>
      <c r="D25" s="22" t="s">
        <v>363</v>
      </c>
      <c r="E25" s="22">
        <v>2023</v>
      </c>
      <c r="F25" s="22" t="s">
        <v>86</v>
      </c>
      <c r="G25" s="22">
        <v>68.287889953000004</v>
      </c>
    </row>
    <row r="26" spans="1:7">
      <c r="A26" s="22" t="s">
        <v>583</v>
      </c>
      <c r="B26" s="22" t="s">
        <v>13</v>
      </c>
      <c r="C26" s="22" t="s">
        <v>363</v>
      </c>
      <c r="D26" s="22" t="s">
        <v>363</v>
      </c>
      <c r="E26" s="22">
        <v>2023</v>
      </c>
      <c r="F26" s="22" t="s">
        <v>75</v>
      </c>
      <c r="G26" s="22">
        <v>78.216308549999994</v>
      </c>
    </row>
    <row r="27" spans="1:7">
      <c r="A27" s="22" t="s">
        <v>583</v>
      </c>
      <c r="B27" s="22" t="s">
        <v>13</v>
      </c>
      <c r="C27" s="22" t="s">
        <v>363</v>
      </c>
      <c r="D27" s="22" t="s">
        <v>363</v>
      </c>
      <c r="E27" s="22">
        <v>2023</v>
      </c>
      <c r="F27" s="22" t="s">
        <v>76</v>
      </c>
      <c r="G27" s="22">
        <v>71.916684074000003</v>
      </c>
    </row>
    <row r="28" spans="1:7">
      <c r="A28" s="22" t="s">
        <v>583</v>
      </c>
      <c r="B28" s="22" t="s">
        <v>13</v>
      </c>
      <c r="C28" s="22" t="s">
        <v>363</v>
      </c>
      <c r="D28" s="22" t="s">
        <v>363</v>
      </c>
      <c r="E28" s="22">
        <v>2023</v>
      </c>
      <c r="F28" s="22" t="s">
        <v>77</v>
      </c>
      <c r="G28" s="22">
        <v>77.103833162000001</v>
      </c>
    </row>
    <row r="29" spans="1:7">
      <c r="A29" s="22" t="s">
        <v>583</v>
      </c>
      <c r="B29" s="22" t="s">
        <v>13</v>
      </c>
      <c r="C29" s="22" t="s">
        <v>363</v>
      </c>
      <c r="D29" s="22" t="s">
        <v>363</v>
      </c>
      <c r="E29" s="22">
        <v>2024</v>
      </c>
      <c r="F29" s="22" t="s">
        <v>87</v>
      </c>
      <c r="G29" s="22">
        <v>61.325805510000002</v>
      </c>
    </row>
    <row r="30" spans="1:7">
      <c r="A30" s="22" t="s">
        <v>583</v>
      </c>
      <c r="B30" s="22" t="s">
        <v>13</v>
      </c>
      <c r="C30" s="22" t="s">
        <v>363</v>
      </c>
      <c r="D30" s="22" t="s">
        <v>363</v>
      </c>
      <c r="E30" s="22">
        <v>2024</v>
      </c>
      <c r="F30" s="22" t="s">
        <v>78</v>
      </c>
      <c r="G30" s="22">
        <v>60.583807600999997</v>
      </c>
    </row>
    <row r="31" spans="1:7">
      <c r="A31" s="22" t="s">
        <v>583</v>
      </c>
      <c r="B31" s="22" t="s">
        <v>13</v>
      </c>
      <c r="C31" s="22" t="s">
        <v>363</v>
      </c>
      <c r="D31" s="22" t="s">
        <v>363</v>
      </c>
      <c r="E31" s="22">
        <v>2024</v>
      </c>
      <c r="F31" s="22" t="s">
        <v>79</v>
      </c>
      <c r="G31" s="22">
        <v>85.784313725000004</v>
      </c>
    </row>
    <row r="32" spans="1:7">
      <c r="A32" s="22" t="s">
        <v>583</v>
      </c>
      <c r="B32" s="22" t="s">
        <v>13</v>
      </c>
      <c r="C32" s="22" t="s">
        <v>363</v>
      </c>
      <c r="D32" s="22" t="s">
        <v>363</v>
      </c>
      <c r="E32" s="22">
        <v>2024</v>
      </c>
      <c r="F32" s="22" t="s">
        <v>80</v>
      </c>
      <c r="G32" s="22">
        <v>63.763891418999997</v>
      </c>
    </row>
    <row r="33" spans="1:7">
      <c r="A33" s="22" t="s">
        <v>583</v>
      </c>
      <c r="B33" s="22" t="s">
        <v>13</v>
      </c>
      <c r="C33" s="22" t="s">
        <v>363</v>
      </c>
      <c r="D33" s="22" t="s">
        <v>363</v>
      </c>
      <c r="E33" s="22">
        <v>2024</v>
      </c>
      <c r="F33" s="22" t="s">
        <v>88</v>
      </c>
      <c r="G33" s="22">
        <v>59.977722559999997</v>
      </c>
    </row>
    <row r="34" spans="1:7">
      <c r="A34" s="22" t="s">
        <v>583</v>
      </c>
      <c r="B34" s="22" t="s">
        <v>13</v>
      </c>
      <c r="C34" s="22" t="s">
        <v>587</v>
      </c>
      <c r="D34" s="22" t="s">
        <v>588</v>
      </c>
      <c r="E34" s="22">
        <v>2024</v>
      </c>
      <c r="F34" s="22" t="s">
        <v>87</v>
      </c>
      <c r="G34" s="22">
        <v>54.057480980999998</v>
      </c>
    </row>
    <row r="35" spans="1:7">
      <c r="A35" s="22" t="s">
        <v>583</v>
      </c>
      <c r="B35" s="22" t="s">
        <v>13</v>
      </c>
      <c r="C35" s="22" t="s">
        <v>587</v>
      </c>
      <c r="D35" s="22" t="s">
        <v>588</v>
      </c>
      <c r="E35" s="22">
        <v>2024</v>
      </c>
      <c r="F35" s="22" t="s">
        <v>78</v>
      </c>
      <c r="G35" s="22">
        <v>53.697787611000003</v>
      </c>
    </row>
    <row r="36" spans="1:7">
      <c r="A36" s="22" t="s">
        <v>583</v>
      </c>
      <c r="B36" s="22" t="s">
        <v>13</v>
      </c>
      <c r="C36" s="22" t="s">
        <v>589</v>
      </c>
      <c r="D36" s="22" t="s">
        <v>588</v>
      </c>
      <c r="E36" s="22">
        <v>2024</v>
      </c>
      <c r="F36" s="22" t="s">
        <v>78</v>
      </c>
      <c r="G36" s="22">
        <v>76.501338773000001</v>
      </c>
    </row>
    <row r="37" spans="1:7">
      <c r="A37" s="22" t="s">
        <v>583</v>
      </c>
      <c r="B37" s="22" t="s">
        <v>13</v>
      </c>
      <c r="C37" s="22" t="s">
        <v>547</v>
      </c>
      <c r="D37" s="22" t="s">
        <v>588</v>
      </c>
      <c r="E37" s="22">
        <v>2023</v>
      </c>
      <c r="F37" s="22" t="s">
        <v>72</v>
      </c>
      <c r="G37" s="22">
        <v>59.744873243999997</v>
      </c>
    </row>
    <row r="38" spans="1:7">
      <c r="A38" s="22" t="s">
        <v>583</v>
      </c>
      <c r="B38" s="22" t="s">
        <v>13</v>
      </c>
      <c r="C38" s="22" t="s">
        <v>547</v>
      </c>
      <c r="D38" s="22" t="s">
        <v>588</v>
      </c>
      <c r="E38" s="22">
        <v>2024</v>
      </c>
      <c r="F38" s="22" t="s">
        <v>78</v>
      </c>
      <c r="G38" s="22">
        <v>62.366357805</v>
      </c>
    </row>
    <row r="39" spans="1:7">
      <c r="A39" s="22" t="s">
        <v>583</v>
      </c>
      <c r="B39" s="22" t="s">
        <v>13</v>
      </c>
      <c r="C39" s="22" t="s">
        <v>547</v>
      </c>
      <c r="D39" s="22" t="s">
        <v>588</v>
      </c>
      <c r="E39" s="22">
        <v>2024</v>
      </c>
      <c r="F39" s="22" t="s">
        <v>79</v>
      </c>
      <c r="G39" s="22">
        <v>52.631578947000001</v>
      </c>
    </row>
    <row r="40" spans="1:7">
      <c r="A40" s="22" t="s">
        <v>583</v>
      </c>
      <c r="B40" s="22" t="s">
        <v>13</v>
      </c>
      <c r="C40" s="22" t="s">
        <v>92</v>
      </c>
      <c r="D40" s="22" t="s">
        <v>92</v>
      </c>
      <c r="E40" s="22">
        <v>2023</v>
      </c>
      <c r="F40" s="22" t="s">
        <v>72</v>
      </c>
      <c r="G40" s="22">
        <v>58.024961681999997</v>
      </c>
    </row>
    <row r="41" spans="1:7">
      <c r="A41" s="22" t="s">
        <v>583</v>
      </c>
      <c r="B41" s="22" t="s">
        <v>13</v>
      </c>
      <c r="C41" s="22" t="s">
        <v>92</v>
      </c>
      <c r="D41" s="22" t="s">
        <v>92</v>
      </c>
      <c r="E41" s="22">
        <v>2023</v>
      </c>
      <c r="F41" s="22" t="s">
        <v>73</v>
      </c>
      <c r="G41" s="22">
        <v>68.212824010999995</v>
      </c>
    </row>
    <row r="42" spans="1:7">
      <c r="A42" s="22" t="s">
        <v>583</v>
      </c>
      <c r="B42" s="22" t="s">
        <v>13</v>
      </c>
      <c r="C42" s="22" t="s">
        <v>92</v>
      </c>
      <c r="D42" s="22" t="s">
        <v>92</v>
      </c>
      <c r="E42" s="22">
        <v>2023</v>
      </c>
      <c r="F42" s="22" t="s">
        <v>74</v>
      </c>
      <c r="G42" s="22">
        <v>69.294775610000002</v>
      </c>
    </row>
    <row r="43" spans="1:7">
      <c r="A43" s="22" t="s">
        <v>583</v>
      </c>
      <c r="B43" s="22" t="s">
        <v>13</v>
      </c>
      <c r="C43" s="22" t="s">
        <v>92</v>
      </c>
      <c r="D43" s="22" t="s">
        <v>92</v>
      </c>
      <c r="E43" s="22">
        <v>2023</v>
      </c>
      <c r="F43" s="22" t="s">
        <v>86</v>
      </c>
      <c r="G43" s="22">
        <v>66.807636790000004</v>
      </c>
    </row>
    <row r="44" spans="1:7">
      <c r="A44" s="22" t="s">
        <v>583</v>
      </c>
      <c r="B44" s="22" t="s">
        <v>13</v>
      </c>
      <c r="C44" s="22" t="s">
        <v>92</v>
      </c>
      <c r="D44" s="22" t="s">
        <v>92</v>
      </c>
      <c r="E44" s="22">
        <v>2023</v>
      </c>
      <c r="F44" s="22" t="s">
        <v>75</v>
      </c>
      <c r="G44" s="22">
        <v>66.451501354000001</v>
      </c>
    </row>
    <row r="45" spans="1:7">
      <c r="A45" s="22" t="s">
        <v>583</v>
      </c>
      <c r="B45" s="22" t="s">
        <v>13</v>
      </c>
      <c r="C45" s="22" t="s">
        <v>92</v>
      </c>
      <c r="D45" s="22" t="s">
        <v>92</v>
      </c>
      <c r="E45" s="22">
        <v>2023</v>
      </c>
      <c r="F45" s="22" t="s">
        <v>76</v>
      </c>
      <c r="G45" s="22">
        <v>74.919564883999996</v>
      </c>
    </row>
    <row r="46" spans="1:7">
      <c r="A46" s="22" t="s">
        <v>583</v>
      </c>
      <c r="B46" s="22" t="s">
        <v>13</v>
      </c>
      <c r="C46" s="22" t="s">
        <v>92</v>
      </c>
      <c r="D46" s="22" t="s">
        <v>92</v>
      </c>
      <c r="E46" s="22">
        <v>2023</v>
      </c>
      <c r="F46" s="22" t="s">
        <v>77</v>
      </c>
      <c r="G46" s="22">
        <v>50.660199407</v>
      </c>
    </row>
    <row r="47" spans="1:7">
      <c r="A47" s="22" t="s">
        <v>583</v>
      </c>
      <c r="B47" s="22" t="s">
        <v>13</v>
      </c>
      <c r="C47" s="22" t="s">
        <v>92</v>
      </c>
      <c r="D47" s="22" t="s">
        <v>92</v>
      </c>
      <c r="E47" s="22">
        <v>2024</v>
      </c>
      <c r="F47" s="22" t="s">
        <v>87</v>
      </c>
      <c r="G47" s="22">
        <v>61.217672114000003</v>
      </c>
    </row>
    <row r="48" spans="1:7">
      <c r="A48" s="22" t="s">
        <v>583</v>
      </c>
      <c r="B48" s="22" t="s">
        <v>13</v>
      </c>
      <c r="C48" s="22" t="s">
        <v>92</v>
      </c>
      <c r="D48" s="22" t="s">
        <v>92</v>
      </c>
      <c r="E48" s="22">
        <v>2024</v>
      </c>
      <c r="F48" s="22" t="s">
        <v>78</v>
      </c>
      <c r="G48" s="22">
        <v>61.534898370999997</v>
      </c>
    </row>
    <row r="49" spans="1:7">
      <c r="A49" s="22" t="s">
        <v>583</v>
      </c>
      <c r="B49" s="22" t="s">
        <v>13</v>
      </c>
      <c r="C49" s="22" t="s">
        <v>92</v>
      </c>
      <c r="D49" s="22" t="s">
        <v>92</v>
      </c>
      <c r="E49" s="22">
        <v>2024</v>
      </c>
      <c r="F49" s="22" t="s">
        <v>79</v>
      </c>
      <c r="G49" s="22">
        <v>59.320168422000002</v>
      </c>
    </row>
    <row r="50" spans="1:7">
      <c r="A50" s="22" t="s">
        <v>583</v>
      </c>
      <c r="B50" s="22" t="s">
        <v>13</v>
      </c>
      <c r="C50" s="22" t="s">
        <v>92</v>
      </c>
      <c r="D50" s="22" t="s">
        <v>92</v>
      </c>
      <c r="E50" s="22">
        <v>2024</v>
      </c>
      <c r="F50" s="22" t="s">
        <v>80</v>
      </c>
      <c r="G50" s="22">
        <v>64.744957964999998</v>
      </c>
    </row>
    <row r="51" spans="1:7">
      <c r="A51" s="22" t="s">
        <v>583</v>
      </c>
      <c r="B51" s="22" t="s">
        <v>13</v>
      </c>
      <c r="C51" s="22" t="s">
        <v>92</v>
      </c>
      <c r="D51" s="22" t="s">
        <v>92</v>
      </c>
      <c r="E51" s="22">
        <v>2024</v>
      </c>
      <c r="F51" s="22" t="s">
        <v>88</v>
      </c>
      <c r="G51" s="22">
        <v>71.772745881999995</v>
      </c>
    </row>
    <row r="52" spans="1:7">
      <c r="A52" s="22" t="s">
        <v>583</v>
      </c>
      <c r="B52" s="22" t="s">
        <v>13</v>
      </c>
      <c r="C52" s="22" t="s">
        <v>490</v>
      </c>
      <c r="D52" s="22" t="s">
        <v>490</v>
      </c>
      <c r="E52" s="22">
        <v>2023</v>
      </c>
      <c r="F52" s="22" t="s">
        <v>72</v>
      </c>
      <c r="G52" s="22">
        <v>72.039247188000004</v>
      </c>
    </row>
    <row r="53" spans="1:7">
      <c r="A53" s="22" t="s">
        <v>583</v>
      </c>
      <c r="B53" s="22" t="s">
        <v>13</v>
      </c>
      <c r="C53" s="22" t="s">
        <v>490</v>
      </c>
      <c r="D53" s="22" t="s">
        <v>490</v>
      </c>
      <c r="E53" s="22">
        <v>2023</v>
      </c>
      <c r="F53" s="22" t="s">
        <v>73</v>
      </c>
      <c r="G53" s="22">
        <v>75.695244364000004</v>
      </c>
    </row>
    <row r="54" spans="1:7">
      <c r="A54" s="22" t="s">
        <v>583</v>
      </c>
      <c r="B54" s="22" t="s">
        <v>13</v>
      </c>
      <c r="C54" s="22" t="s">
        <v>490</v>
      </c>
      <c r="D54" s="22" t="s">
        <v>490</v>
      </c>
      <c r="E54" s="22">
        <v>2023</v>
      </c>
      <c r="F54" s="22" t="s">
        <v>74</v>
      </c>
      <c r="G54" s="22">
        <v>74.813011297000003</v>
      </c>
    </row>
    <row r="55" spans="1:7">
      <c r="A55" s="22" t="s">
        <v>583</v>
      </c>
      <c r="B55" s="22" t="s">
        <v>13</v>
      </c>
      <c r="C55" s="22" t="s">
        <v>490</v>
      </c>
      <c r="D55" s="22" t="s">
        <v>490</v>
      </c>
      <c r="E55" s="22">
        <v>2023</v>
      </c>
      <c r="F55" s="22" t="s">
        <v>86</v>
      </c>
      <c r="G55" s="22">
        <v>69.566190736999999</v>
      </c>
    </row>
    <row r="56" spans="1:7">
      <c r="A56" s="22" t="s">
        <v>583</v>
      </c>
      <c r="B56" s="22" t="s">
        <v>13</v>
      </c>
      <c r="C56" s="22" t="s">
        <v>490</v>
      </c>
      <c r="D56" s="22" t="s">
        <v>490</v>
      </c>
      <c r="E56" s="22">
        <v>2023</v>
      </c>
      <c r="F56" s="22" t="s">
        <v>75</v>
      </c>
      <c r="G56" s="22">
        <v>70.162503762</v>
      </c>
    </row>
    <row r="57" spans="1:7">
      <c r="A57" s="22" t="s">
        <v>583</v>
      </c>
      <c r="B57" s="22" t="s">
        <v>13</v>
      </c>
      <c r="C57" s="22" t="s">
        <v>490</v>
      </c>
      <c r="D57" s="22" t="s">
        <v>490</v>
      </c>
      <c r="E57" s="22">
        <v>2023</v>
      </c>
      <c r="F57" s="22" t="s">
        <v>76</v>
      </c>
      <c r="G57" s="22">
        <v>66.795946600999997</v>
      </c>
    </row>
    <row r="58" spans="1:7">
      <c r="A58" s="22" t="s">
        <v>583</v>
      </c>
      <c r="B58" s="22" t="s">
        <v>13</v>
      </c>
      <c r="C58" s="22" t="s">
        <v>490</v>
      </c>
      <c r="D58" s="22" t="s">
        <v>490</v>
      </c>
      <c r="E58" s="22">
        <v>2023</v>
      </c>
      <c r="F58" s="22" t="s">
        <v>77</v>
      </c>
      <c r="G58" s="22">
        <v>73.143542861</v>
      </c>
    </row>
    <row r="59" spans="1:7">
      <c r="A59" s="22" t="s">
        <v>583</v>
      </c>
      <c r="B59" s="22" t="s">
        <v>13</v>
      </c>
      <c r="C59" s="22" t="s">
        <v>490</v>
      </c>
      <c r="D59" s="22" t="s">
        <v>490</v>
      </c>
      <c r="E59" s="22">
        <v>2024</v>
      </c>
      <c r="F59" s="22" t="s">
        <v>87</v>
      </c>
      <c r="G59" s="22">
        <v>59.991982638000003</v>
      </c>
    </row>
    <row r="60" spans="1:7">
      <c r="A60" s="22" t="s">
        <v>583</v>
      </c>
      <c r="B60" s="22" t="s">
        <v>13</v>
      </c>
      <c r="C60" s="22" t="s">
        <v>490</v>
      </c>
      <c r="D60" s="22" t="s">
        <v>490</v>
      </c>
      <c r="E60" s="22">
        <v>2024</v>
      </c>
      <c r="F60" s="22" t="s">
        <v>78</v>
      </c>
      <c r="G60" s="22">
        <v>65.294771968999996</v>
      </c>
    </row>
    <row r="61" spans="1:7">
      <c r="A61" s="22" t="s">
        <v>583</v>
      </c>
      <c r="B61" s="22" t="s">
        <v>13</v>
      </c>
      <c r="C61" s="22" t="s">
        <v>490</v>
      </c>
      <c r="D61" s="22" t="s">
        <v>490</v>
      </c>
      <c r="E61" s="22">
        <v>2024</v>
      </c>
      <c r="F61" s="22" t="s">
        <v>79</v>
      </c>
      <c r="G61" s="22">
        <v>61.729937769999999</v>
      </c>
    </row>
    <row r="62" spans="1:7">
      <c r="A62" s="22" t="s">
        <v>583</v>
      </c>
      <c r="B62" s="22" t="s">
        <v>13</v>
      </c>
      <c r="C62" s="22" t="s">
        <v>490</v>
      </c>
      <c r="D62" s="22" t="s">
        <v>490</v>
      </c>
      <c r="E62" s="22">
        <v>2024</v>
      </c>
      <c r="F62" s="22" t="s">
        <v>80</v>
      </c>
      <c r="G62" s="22">
        <v>69.907163830000002</v>
      </c>
    </row>
    <row r="63" spans="1:7">
      <c r="A63" s="22" t="s">
        <v>583</v>
      </c>
      <c r="B63" s="22" t="s">
        <v>13</v>
      </c>
      <c r="C63" s="22" t="s">
        <v>490</v>
      </c>
      <c r="D63" s="22" t="s">
        <v>490</v>
      </c>
      <c r="E63" s="22">
        <v>2024</v>
      </c>
      <c r="F63" s="22" t="s">
        <v>88</v>
      </c>
      <c r="G63" s="22">
        <v>67.408105560999999</v>
      </c>
    </row>
  </sheetData>
  <phoneticPr fontId="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15</vt:i4>
      </vt:variant>
      <vt:variant>
        <vt:lpstr>命名范围</vt:lpstr>
      </vt:variant>
      <vt:variant>
        <vt:i4>3</vt:i4>
      </vt:variant>
    </vt:vector>
  </HeadingPairs>
  <TitlesOfParts>
    <vt:vector size="18" baseType="lpstr">
      <vt:lpstr>系统读取表</vt:lpstr>
      <vt:lpstr>项目信息</vt:lpstr>
      <vt:lpstr>测算表</vt:lpstr>
      <vt:lpstr>成本分析</vt:lpstr>
      <vt:lpstr>房源表</vt:lpstr>
      <vt:lpstr>案例汇总</vt:lpstr>
      <vt:lpstr>城研数据 </vt:lpstr>
      <vt:lpstr>链家案例</vt:lpstr>
      <vt:lpstr>朝阳区金泰丽富嘉园</vt:lpstr>
      <vt:lpstr>中指数据</vt:lpstr>
      <vt:lpstr>中指</vt:lpstr>
      <vt:lpstr>Sheet2</vt:lpstr>
      <vt:lpstr>TO城研</vt:lpstr>
      <vt:lpstr>周边公租房小区明细</vt:lpstr>
      <vt:lpstr>房源表 (2)</vt:lpstr>
      <vt:lpstr>'房源表 (2)'!Print_Area</vt:lpstr>
      <vt:lpstr>周边公租房小区明细!Print_Area</vt:lpstr>
      <vt:lpstr>'房源表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2024-07-23T07:04:57Z</cp:lastPrinted>
  <dcterms:created xsi:type="dcterms:W3CDTF">2015-06-05T18:19:00Z</dcterms:created>
  <dcterms:modified xsi:type="dcterms:W3CDTF">2024-08-05T08:12:44Z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