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C10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B8" i="4"/>
  <c r="B7" i="4"/>
  <c r="C7" i="4"/>
  <c r="C8" i="4" l="1"/>
  <c r="G5" i="1"/>
  <c r="D2" i="2" l="1"/>
  <c r="G2" i="2" l="1"/>
  <c r="G6" i="2" s="1"/>
  <c r="G7" i="2" l="1"/>
  <c r="I7" i="2" l="1"/>
  <c r="C7" i="2"/>
  <c r="H7" i="2" s="1"/>
  <c r="C14" i="4" l="1"/>
  <c r="B2" i="4"/>
  <c r="J7" i="2"/>
  <c r="D14" i="4" s="1"/>
  <c r="H4" i="1"/>
  <c r="H5" i="1" s="1"/>
  <c r="C6" i="2"/>
  <c r="H6" i="2" s="1"/>
  <c r="D7" i="4" l="1"/>
  <c r="D8" i="4"/>
  <c r="I4" i="1"/>
  <c r="B5" i="4" l="1"/>
  <c r="F14" i="4" l="1"/>
  <c r="B6" i="4"/>
  <c r="E14" i="4"/>
  <c r="C6" i="4" l="1"/>
  <c r="D6" i="4"/>
  <c r="D5" i="4"/>
  <c r="C5" i="4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<sst xmlns="http://schemas.openxmlformats.org/spreadsheetml/2006/main" count="127" uniqueCount="119">
  <si>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</si>
  <si>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</si>
  <si>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</si>
  <si>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</si>
  <si>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</si>
  <si>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</si>
  <si>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</si>
  <si>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</si>
  <si>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</si>
  <si>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</si>
  <si>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</si>
  <si>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</si>
  <si>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</si>
  <si>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2016年第一季度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</si>
  <si>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</si>
  <si>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</si>
  <si>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</si>
  <si>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</si>
  <si>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</si>
  <si>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</si>
  <si>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</si>
  <si>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</si>
  <si>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</si>
  <si>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</si>
  <si>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</si>
  <si>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</si>
  <si>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</si>
  <si>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</si>
  <si>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</si>
  <si>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</si>
  <si>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</si>
  <si>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</si>
  <si>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</si>
  <si>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</si>
  <si>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</si>
  <si>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</si>
  <si>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</si>
  <si>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</si>
  <si>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</si>
  <si>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</si>
  <si>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</si>
  <si>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</si>
  <si>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</si>
  <si>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</si>
  <si>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</si>
  <si>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</si>
  <si>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</si>
  <si>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</si>
  <si>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</si>
  <si>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</si>
  <si>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</si>
  <si>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</si>
  <si>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</si>
  <si>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</si>
  <si>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</si>
  <si>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</si>
  <si>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</si>
  <si>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</si>
  <si>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</si>
  <si>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</si>
  <si>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</si>
  <si>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</si>
  <si>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</si>
  <si>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</si>
  <si>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</si>
  <si>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</si>
  <si>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</si>
  <si>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</si>
  <si>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</si>
  <si>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</si>
  <si>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</si>
  <si>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</si>
  <si>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</si>
  <si>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</si>
  <si>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</si>
  <si>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</si>
  <si>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</si>
  <si>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</si>
  <si>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</si>
  <si>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</si>
  <si>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</si>
  <si>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</si>
  <si>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</si>
  <si>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</si>
  <si>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</si>
  <si>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</si>
  <si>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</si>
  <si>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</si>
  <si>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</si>
  <si>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</si>
  <si>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</si>
  <si>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</si>
  <si>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</si>
  <si>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</si>
  <si>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</si>
  <si>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</si>
  <si>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</si>
  <si>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</si>
  <si>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估价对象1（本表）</t>
    <phoneticPr fontId="1" type="noConversion"/>
  </si>
  <si>
    <t>估价对象2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</si>
  <si>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</si>
  <si>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</si>
  <si>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</si>
  <si>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</si>
  <si>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</si>
  <si>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</si>
  <si>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</si>
  <si>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 xml:space="preserve"> 2021-1-0275-F01ZSZY3</t>
    <phoneticPr fontId="1" type="noConversion"/>
  </si>
  <si>
    <t>0201014-06-07-0091</t>
    <phoneticPr fontId="1" type="noConversion"/>
  </si>
  <si>
    <t>保定百兴百旺纯净水制造有限公司</t>
    <phoneticPr fontId="1" type="noConversion"/>
  </si>
  <si>
    <t>姜志忠</t>
    <phoneticPr fontId="1" type="noConversion"/>
  </si>
  <si>
    <t>9113062905817162XG</t>
    <phoneticPr fontId="1" type="noConversion"/>
  </si>
  <si>
    <t>商业</t>
    <phoneticPr fontId="1" type="noConversion"/>
  </si>
  <si>
    <t>集体</t>
    <phoneticPr fontId="1" type="noConversion"/>
  </si>
  <si>
    <t>容城县马庄村</t>
    <phoneticPr fontId="1" type="noConversion"/>
  </si>
  <si>
    <t>民房</t>
    <phoneticPr fontId="1" type="noConversion"/>
  </si>
  <si>
    <t>村无名道路</t>
    <phoneticPr fontId="1" type="noConversion"/>
  </si>
  <si>
    <t>七通一平</t>
    <phoneticPr fontId="1" type="noConversion"/>
  </si>
  <si>
    <t>马庄路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</si>
</sst>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Fill="1" applyBorder="1" applyAlignment="1"/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0" fontId="3" fillId="0" borderId="0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10" fontId="6" fillId="0" borderId="0" xfId="2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center" wrapText="1"/>
    </xf>
    <xf numFmtId="0" fontId="11" fillId="0" borderId="0" xfId="3" applyBorder="1"/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0" fontId="12" fillId="3" borderId="1" xfId="3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</cellXfs>
  <cellStyles count="4">
    <cellStyle name="常规" xfId="0" builtinId="0"/>
    <cellStyle name="常规 2 4" xfId="1"/>
    <cellStyle name="常规 6 3" xfId="2"/>
    <cellStyle name="常规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76200</xdr:rowOff>
    </xdr:from>
    <xdr:to>
      <xdr:col>3</xdr:col>
      <xdr:colOff>158338</xdr:colOff>
      <xdr:row>41</xdr:row>
      <xdr:rowOff>11597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6572250"/>
          <a:ext cx="2853913" cy="2030897"/>
        </a:xfrm>
        <a:prstGeom prst="rect">
          <a:avLst/>
        </a:prstGeom>
      </xdr:spPr>
    </xdr:pic>
    <xdr:clientData/>
  </xdr:twoCellAnchor>
  <xdr:twoCellAnchor editAs="oneCell">
    <xdr:from>
      <xdr:col>3</xdr:col>
      <xdr:colOff>340995</xdr:colOff>
      <xdr:row>31</xdr:row>
      <xdr:rowOff>57150</xdr:rowOff>
    </xdr:from>
    <xdr:to>
      <xdr:col>5</xdr:col>
      <xdr:colOff>729842</xdr:colOff>
      <xdr:row>40</xdr:row>
      <xdr:rowOff>205906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945" y="6553200"/>
          <a:ext cx="2865347" cy="2034706"/>
        </a:xfrm>
        <a:prstGeom prst="rect">
          <a:avLst/>
        </a:prstGeom>
      </xdr:spPr>
    </xdr:pic>
    <xdr:clientData/>
  </xdr:twoCellAnchor>
  <xdr:twoCellAnchor editAs="oneCell">
    <xdr:from>
      <xdr:col>5</xdr:col>
      <xdr:colOff>882015</xdr:colOff>
      <xdr:row>31</xdr:row>
      <xdr:rowOff>49530</xdr:rowOff>
    </xdr:from>
    <xdr:to>
      <xdr:col>7</xdr:col>
      <xdr:colOff>1187046</xdr:colOff>
      <xdr:row>41</xdr:row>
      <xdr:rowOff>42081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8465" y="6545580"/>
          <a:ext cx="2933931" cy="2088051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22</xdr:row>
      <xdr:rowOff>19050</xdr:rowOff>
    </xdr:from>
    <xdr:to>
      <xdr:col>7</xdr:col>
      <xdr:colOff>914074</xdr:colOff>
      <xdr:row>30</xdr:row>
      <xdr:rowOff>199793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9900" y="4629150"/>
          <a:ext cx="2609524" cy="18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22</xdr:row>
      <xdr:rowOff>66675</xdr:rowOff>
    </xdr:from>
    <xdr:to>
      <xdr:col>5</xdr:col>
      <xdr:colOff>533073</xdr:colOff>
      <xdr:row>31</xdr:row>
      <xdr:rowOff>37868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0475" y="4676775"/>
          <a:ext cx="2619048" cy="1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topLeftCell="D1" zoomScale="115" zoomScaleNormal="115" workbookViewId="0">
      <selection activeCell="K10" sqref="K10"/>
    </sheetView>
  </sheetViews>
  <sheetFormatPr defaultColWidth="9" defaultRowHeight="13.5" x14ac:dyDescent="0.15"/>
  <cols>
    <col min="1" max="4" width="9" style="1"/>
    <col min="5" max="5" width="7.125" style="1" bestFit="1" customWidth="1"/>
    <col min="6" max="6" width="19.25" style="1" bestFit="1" customWidth="1"/>
    <col min="7" max="7" width="14.125" style="2" bestFit="1" customWidth="1"/>
    <col min="8" max="8" width="9.75" style="7" bestFit="1" customWidth="1"/>
    <col min="9" max="9" width="12.625" style="2" customWidth="1"/>
    <col min="10" max="16384" width="9" style="1"/>
  </cols>
  <sheetData>
    <row r="2" spans="1:16" x14ac:dyDescent="0.15">
      <c r="I2" s="2">
        <v>666.67</v>
      </c>
    </row>
    <row r="3" spans="1:16" x14ac:dyDescent="0.15">
      <c r="E3" s="5" t="s">
        <v>0</v>
      </c>
      <c r="F3" s="5" t="s">
        <v>1</v>
      </c>
      <c r="G3" s="6" t="s">
        <v>2</v>
      </c>
      <c r="H3" s="9" t="s">
        <v>38</v>
      </c>
      <c r="I3" s="10" t="s">
        <v>39</v>
      </c>
    </row>
    <row r="4" spans="1:16" x14ac:dyDescent="0.15">
      <c r="E4" s="3"/>
      <c r="F4" s="3" t="s">
        <v>106</v>
      </c>
      <c r="G4" s="4">
        <f>G8</f>
        <v>2700.18</v>
      </c>
      <c r="H4" s="8">
        <f>估价对象!H7</f>
        <v>660</v>
      </c>
      <c r="I4" s="59">
        <f>估价对象!J7</f>
        <v>178.21190000000001</v>
      </c>
    </row>
    <row r="5" spans="1:16" x14ac:dyDescent="0.15">
      <c r="G5" s="2">
        <f>G4/I2</f>
        <v>4.0502497487512565</v>
      </c>
      <c r="H5" s="11">
        <f>ROUND(H4*I2/10000,2)</f>
        <v>44</v>
      </c>
    </row>
    <row r="8" spans="1:16" ht="54" x14ac:dyDescent="0.15">
      <c r="A8" s="58" t="s">
        <v>107</v>
      </c>
      <c r="B8" s="58" t="s">
        <v>108</v>
      </c>
      <c r="C8" s="58" t="s">
        <v>109</v>
      </c>
      <c r="D8" s="58" t="s">
        <v>110</v>
      </c>
      <c r="E8" s="58" t="s">
        <v>111</v>
      </c>
      <c r="F8" s="58">
        <v>13503120788</v>
      </c>
      <c r="G8" s="58">
        <v>2700.18</v>
      </c>
      <c r="H8" s="58" t="s">
        <v>112</v>
      </c>
      <c r="I8" s="58" t="s">
        <v>113</v>
      </c>
      <c r="J8" s="58" t="s">
        <v>114</v>
      </c>
      <c r="K8" s="58" t="s">
        <v>115</v>
      </c>
      <c r="L8" s="58" t="s">
        <v>115</v>
      </c>
      <c r="M8" s="58" t="s">
        <v>116</v>
      </c>
      <c r="N8" s="58" t="s">
        <v>118</v>
      </c>
      <c r="O8" s="58" t="s">
        <v>67</v>
      </c>
      <c r="P8" s="58" t="s">
        <v>117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2"/>
  <sheetViews>
    <sheetView topLeftCell="B1" workbookViewId="0">
      <selection activeCell="J7" sqref="J7"/>
    </sheetView>
  </sheetViews>
  <sheetFormatPr defaultColWidth="9" defaultRowHeight="16.5" x14ac:dyDescent="0.15"/>
  <cols>
    <col min="1" max="1" width="9" style="12"/>
    <col min="2" max="2" width="20.375" style="12" bestFit="1" customWidth="1"/>
    <col min="3" max="4" width="15.375" style="12" bestFit="1" customWidth="1"/>
    <col min="5" max="5" width="17.125" style="12" bestFit="1" customWidth="1"/>
    <col min="6" max="6" width="15.125" style="12" bestFit="1" customWidth="1"/>
    <col min="7" max="7" width="19.375" style="12" customWidth="1"/>
    <col min="8" max="8" width="17.5" style="12" customWidth="1"/>
    <col min="9" max="9" width="15.375" style="22" bestFit="1" customWidth="1"/>
    <col min="10" max="11" width="15.375" style="12" bestFit="1" customWidth="1"/>
    <col min="12" max="12" width="14.625" style="12" customWidth="1"/>
    <col min="13" max="14" width="14.75" style="12" customWidth="1"/>
    <col min="15" max="15" width="15.625" style="12" customWidth="1"/>
    <col min="16" max="16384" width="9" style="12"/>
  </cols>
  <sheetData>
    <row r="1" spans="2:11" x14ac:dyDescent="0.15">
      <c r="B1" s="12" t="s">
        <v>62</v>
      </c>
      <c r="C1" s="21">
        <v>44319</v>
      </c>
      <c r="E1" s="12" t="s">
        <v>65</v>
      </c>
      <c r="F1" s="21">
        <v>42370</v>
      </c>
      <c r="K1" s="23"/>
    </row>
    <row r="2" spans="2:11" x14ac:dyDescent="0.15">
      <c r="B2" s="12" t="s">
        <v>64</v>
      </c>
      <c r="C2" s="12" t="s">
        <v>67</v>
      </c>
      <c r="D2" s="12">
        <f>SUM(C17:G17)+J17</f>
        <v>85</v>
      </c>
      <c r="E2" s="12" t="s">
        <v>66</v>
      </c>
      <c r="F2" s="12" t="s">
        <v>67</v>
      </c>
      <c r="G2" s="12">
        <f>C17+E17+G17+D17+F17+J17</f>
        <v>85</v>
      </c>
      <c r="K2" s="24"/>
    </row>
    <row r="3" spans="2:11" x14ac:dyDescent="0.15">
      <c r="F3" s="12" t="s">
        <v>68</v>
      </c>
    </row>
    <row r="5" spans="2:11" x14ac:dyDescent="0.15"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63</v>
      </c>
      <c r="H5" s="25" t="s">
        <v>8</v>
      </c>
      <c r="I5" s="25" t="s">
        <v>9</v>
      </c>
      <c r="J5" s="26" t="s">
        <v>10</v>
      </c>
      <c r="K5" s="23"/>
    </row>
    <row r="6" spans="2:11" x14ac:dyDescent="0.15">
      <c r="B6" s="27">
        <v>618</v>
      </c>
      <c r="C6" s="27">
        <f>C10</f>
        <v>1.1236999999999999</v>
      </c>
      <c r="D6" s="27">
        <v>1</v>
      </c>
      <c r="E6" s="27">
        <v>1</v>
      </c>
      <c r="F6" s="27">
        <v>1</v>
      </c>
      <c r="G6" s="27">
        <f>D2-G2</f>
        <v>0</v>
      </c>
      <c r="H6" s="28">
        <f>B6*C6*D6*E6*F6+G6</f>
        <v>694.44659999999999</v>
      </c>
      <c r="I6" s="29"/>
      <c r="J6" s="30"/>
      <c r="K6" s="31" t="s">
        <v>40</v>
      </c>
    </row>
    <row r="7" spans="2:11" x14ac:dyDescent="0.15">
      <c r="B7" s="27">
        <v>618</v>
      </c>
      <c r="C7" s="32">
        <f>C10</f>
        <v>1.1236999999999999</v>
      </c>
      <c r="D7" s="27">
        <v>1</v>
      </c>
      <c r="E7" s="27">
        <v>0.95</v>
      </c>
      <c r="F7" s="27">
        <v>1</v>
      </c>
      <c r="G7" s="27">
        <f>D2-G2</f>
        <v>0</v>
      </c>
      <c r="H7" s="33">
        <f>ROUND(B7*C7*D7*E7*F7+G7,0)</f>
        <v>660</v>
      </c>
      <c r="I7" s="27">
        <f>基础信息!G4</f>
        <v>2700.18</v>
      </c>
      <c r="J7" s="43">
        <f>ROUND(H7*I7/10000,4)</f>
        <v>178.21190000000001</v>
      </c>
      <c r="K7" s="12" t="s">
        <v>41</v>
      </c>
    </row>
    <row r="8" spans="2:11" x14ac:dyDescent="0.15">
      <c r="I8" s="35"/>
    </row>
    <row r="10" spans="2:11" x14ac:dyDescent="0.15">
      <c r="B10" s="36" t="s">
        <v>11</v>
      </c>
      <c r="C10" s="37">
        <f>ROUND((1+C12)*(1+D12)*(1+E12)*(1+F12)*(1+G12)*(1+H12)*(1+I12)*(1+C14)*(1+D14)*(1+E14)*(1+F14)*(1+G14)*(1+H14)*(1+I14)*(1+J14)*(1+C20)*(1+D20)*(1+E20)*(1+F20)*(1+G20)*(1+H20),4)</f>
        <v>1.1236999999999999</v>
      </c>
      <c r="D10" s="42" t="s">
        <v>42</v>
      </c>
      <c r="E10" s="42"/>
    </row>
    <row r="11" spans="2:11" x14ac:dyDescent="0.15">
      <c r="B11" s="27" t="s">
        <v>12</v>
      </c>
      <c r="C11" s="27" t="s">
        <v>13</v>
      </c>
      <c r="D11" s="27" t="s">
        <v>14</v>
      </c>
      <c r="E11" s="27" t="s">
        <v>15</v>
      </c>
      <c r="F11" s="27" t="s">
        <v>16</v>
      </c>
      <c r="G11" s="27" t="s">
        <v>17</v>
      </c>
      <c r="H11" s="27" t="s">
        <v>18</v>
      </c>
      <c r="I11" s="27" t="s">
        <v>19</v>
      </c>
    </row>
    <row r="12" spans="2:11" x14ac:dyDescent="0.15">
      <c r="B12" s="27" t="s">
        <v>20</v>
      </c>
      <c r="C12" s="38">
        <v>1.4E-2</v>
      </c>
      <c r="D12" s="38">
        <v>7.7000000000000002E-3</v>
      </c>
      <c r="E12" s="38">
        <v>1.83E-2</v>
      </c>
      <c r="F12" s="38">
        <v>6.0000000000000001E-3</v>
      </c>
      <c r="G12" s="38">
        <v>7.4000000000000003E-3</v>
      </c>
      <c r="H12" s="38">
        <v>5.8999999999999999E-3</v>
      </c>
      <c r="I12" s="38">
        <v>2.8999999999999998E-3</v>
      </c>
    </row>
    <row r="13" spans="2:11" x14ac:dyDescent="0.15">
      <c r="B13" s="27" t="s">
        <v>12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69</v>
      </c>
    </row>
    <row r="14" spans="2:11" x14ac:dyDescent="0.15">
      <c r="B14" s="27" t="s">
        <v>20</v>
      </c>
      <c r="C14" s="38">
        <v>5.8999999999999999E-3</v>
      </c>
      <c r="D14" s="38">
        <v>0</v>
      </c>
      <c r="E14" s="38">
        <v>1.1599999999999999E-2</v>
      </c>
      <c r="F14" s="38">
        <v>5.7999999999999996E-3</v>
      </c>
      <c r="G14" s="38">
        <v>7.1999999999999998E-3</v>
      </c>
      <c r="H14" s="38">
        <v>5.0000000000000001E-3</v>
      </c>
      <c r="I14" s="38">
        <v>3.7000000000000002E-3</v>
      </c>
      <c r="J14" s="38">
        <v>6.1000000000000004E-3</v>
      </c>
    </row>
    <row r="16" spans="2:11" x14ac:dyDescent="0.15">
      <c r="B16" s="25" t="s">
        <v>28</v>
      </c>
      <c r="C16" s="27" t="s">
        <v>29</v>
      </c>
      <c r="D16" s="27" t="s">
        <v>30</v>
      </c>
      <c r="E16" s="27" t="s">
        <v>31</v>
      </c>
      <c r="F16" s="27" t="s">
        <v>32</v>
      </c>
      <c r="G16" s="27" t="s">
        <v>33</v>
      </c>
      <c r="H16" s="27" t="s">
        <v>34</v>
      </c>
      <c r="I16" s="34" t="s">
        <v>35</v>
      </c>
      <c r="J16" s="27" t="s">
        <v>36</v>
      </c>
    </row>
    <row r="17" spans="2:10" x14ac:dyDescent="0.15">
      <c r="B17" s="25" t="s">
        <v>37</v>
      </c>
      <c r="C17" s="27">
        <v>25</v>
      </c>
      <c r="D17" s="27">
        <v>14</v>
      </c>
      <c r="E17" s="27">
        <v>18</v>
      </c>
      <c r="F17" s="27">
        <v>14</v>
      </c>
      <c r="G17" s="27">
        <v>10</v>
      </c>
      <c r="H17" s="27">
        <v>25</v>
      </c>
      <c r="I17" s="39">
        <v>15</v>
      </c>
      <c r="J17" s="27">
        <v>4</v>
      </c>
    </row>
    <row r="18" spans="2:10" x14ac:dyDescent="0.15">
      <c r="B18" s="40"/>
      <c r="C18" s="41"/>
    </row>
    <row r="19" spans="2:10" x14ac:dyDescent="0.15">
      <c r="B19" s="40"/>
      <c r="C19" s="27" t="s">
        <v>100</v>
      </c>
      <c r="D19" s="27" t="s">
        <v>101</v>
      </c>
      <c r="E19" s="27" t="s">
        <v>102</v>
      </c>
      <c r="F19" s="27" t="s">
        <v>103</v>
      </c>
      <c r="G19" s="27" t="s">
        <v>104</v>
      </c>
      <c r="H19" s="27" t="s">
        <v>105</v>
      </c>
    </row>
    <row r="20" spans="2:10" x14ac:dyDescent="0.15">
      <c r="B20" s="40"/>
      <c r="C20" s="38">
        <v>6.1000000000000004E-3</v>
      </c>
      <c r="D20" s="38">
        <v>2.3999999999999998E-3</v>
      </c>
      <c r="E20" s="38">
        <v>3.5999999999999999E-3</v>
      </c>
      <c r="F20" s="38">
        <v>2.3999999999999998E-3</v>
      </c>
      <c r="G20" s="38">
        <v>0</v>
      </c>
      <c r="H20" s="38">
        <v>-4.7999999999999996E-3</v>
      </c>
    </row>
    <row r="22" spans="2:10" x14ac:dyDescent="0.15">
      <c r="D22" s="57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N6" sqref="N6"/>
    </sheetView>
  </sheetViews>
  <sheetFormatPr defaultRowHeight="13.5" x14ac:dyDescent="0.15"/>
  <sheetData>
    <row r="2" spans="1:9" x14ac:dyDescent="0.15">
      <c r="A2" t="s">
        <v>43</v>
      </c>
    </row>
    <row r="3" spans="1:9" x14ac:dyDescent="0.15">
      <c r="A3" t="s">
        <v>44</v>
      </c>
    </row>
    <row r="4" spans="1:9" x14ac:dyDescent="0.15">
      <c r="A4" t="s">
        <v>45</v>
      </c>
    </row>
    <row r="5" spans="1:9" x14ac:dyDescent="0.15">
      <c r="A5" t="s">
        <v>46</v>
      </c>
    </row>
    <row r="6" spans="1:9" x14ac:dyDescent="0.15">
      <c r="A6" s="13" t="s">
        <v>47</v>
      </c>
    </row>
    <row r="7" spans="1:9" x14ac:dyDescent="0.15">
      <c r="A7" s="13" t="s">
        <v>48</v>
      </c>
    </row>
    <row r="8" spans="1:9" x14ac:dyDescent="0.15">
      <c r="A8" s="13" t="s">
        <v>49</v>
      </c>
    </row>
    <row r="9" spans="1:9" ht="14.25" thickBot="1" x14ac:dyDescent="0.2">
      <c r="A9" s="13" t="s">
        <v>50</v>
      </c>
    </row>
    <row r="10" spans="1:9" ht="30" thickTop="1" thickBot="1" x14ac:dyDescent="0.2">
      <c r="A10" s="14" t="s">
        <v>51</v>
      </c>
      <c r="B10" s="15" t="s">
        <v>52</v>
      </c>
      <c r="C10" s="15" t="s">
        <v>53</v>
      </c>
      <c r="D10" s="15" t="s">
        <v>54</v>
      </c>
      <c r="E10" s="15" t="s">
        <v>55</v>
      </c>
      <c r="F10" s="15" t="s">
        <v>56</v>
      </c>
      <c r="G10" s="15" t="s">
        <v>57</v>
      </c>
      <c r="H10" s="15" t="s">
        <v>58</v>
      </c>
      <c r="I10" s="16" t="s">
        <v>59</v>
      </c>
    </row>
    <row r="11" spans="1:9" ht="15" thickBot="1" x14ac:dyDescent="0.2">
      <c r="A11" s="17" t="s">
        <v>60</v>
      </c>
      <c r="B11" s="18">
        <v>25</v>
      </c>
      <c r="C11" s="18">
        <v>14</v>
      </c>
      <c r="D11" s="18">
        <v>18</v>
      </c>
      <c r="E11" s="18">
        <v>14</v>
      </c>
      <c r="F11" s="18">
        <v>10</v>
      </c>
      <c r="G11" s="18">
        <v>25</v>
      </c>
      <c r="H11" s="18">
        <v>15</v>
      </c>
      <c r="I11" s="19">
        <v>4</v>
      </c>
    </row>
    <row r="12" spans="1:9" ht="14.25" thickTop="1" x14ac:dyDescent="0.15">
      <c r="A12" s="20" t="s">
        <v>61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ColWidth="9" defaultRowHeight="13.5" x14ac:dyDescent="0.15"/>
  <cols>
    <col min="1" max="1" width="23.375" style="47" customWidth="1"/>
    <col min="2" max="9" width="15.75" style="47" customWidth="1"/>
    <col min="10" max="16384" width="9" style="47"/>
  </cols>
  <sheetData>
    <row r="1" spans="1:10" ht="16.5" x14ac:dyDescent="0.15">
      <c r="A1" s="44" t="s">
        <v>84</v>
      </c>
      <c r="B1" s="56">
        <v>0</v>
      </c>
      <c r="C1" s="45"/>
      <c r="D1" s="45"/>
      <c r="E1" s="45"/>
      <c r="F1" s="45"/>
      <c r="G1" s="46"/>
    </row>
    <row r="2" spans="1:10" ht="16.5" x14ac:dyDescent="0.15">
      <c r="A2" s="44" t="s">
        <v>85</v>
      </c>
      <c r="B2" s="44">
        <f>估价对象!I7</f>
        <v>2700.18</v>
      </c>
      <c r="C2" s="45"/>
      <c r="D2" s="45"/>
      <c r="E2" s="45"/>
      <c r="F2" s="45"/>
      <c r="G2" s="46"/>
    </row>
    <row r="3" spans="1:10" ht="16.5" x14ac:dyDescent="0.15">
      <c r="A3" s="44" t="s">
        <v>86</v>
      </c>
      <c r="B3" s="48">
        <f>估价对象!C1</f>
        <v>44319</v>
      </c>
      <c r="C3" s="45"/>
      <c r="D3" s="45"/>
      <c r="E3" s="45"/>
      <c r="F3" s="45"/>
      <c r="G3" s="46"/>
    </row>
    <row r="4" spans="1:10" ht="33" x14ac:dyDescent="0.15">
      <c r="A4" s="44" t="s">
        <v>70</v>
      </c>
      <c r="B4" s="44" t="s">
        <v>71</v>
      </c>
      <c r="C4" s="44" t="s">
        <v>72</v>
      </c>
      <c r="D4" s="44" t="s">
        <v>87</v>
      </c>
      <c r="E4" s="45"/>
      <c r="F4" s="46"/>
      <c r="G4" s="46"/>
    </row>
    <row r="5" spans="1:10" ht="16.5" x14ac:dyDescent="0.15">
      <c r="A5" s="44" t="s">
        <v>73</v>
      </c>
      <c r="B5" s="49">
        <f>D14</f>
        <v>178.21190000000001</v>
      </c>
      <c r="C5" s="44" t="e">
        <f>ROUND(B5*10000/$B$1,0)</f>
        <v>#DIV/0!</v>
      </c>
      <c r="D5" s="44">
        <f>ROUND(B5*10000/$B$2,0)</f>
        <v>660</v>
      </c>
      <c r="E5" s="45"/>
      <c r="F5" s="46"/>
      <c r="G5" s="46"/>
    </row>
    <row r="6" spans="1:10" ht="16.5" x14ac:dyDescent="0.15">
      <c r="A6" s="44" t="s">
        <v>74</v>
      </c>
      <c r="B6" s="44">
        <f>G14+G15+G16+G17</f>
        <v>0</v>
      </c>
      <c r="C6" s="44" t="e">
        <f>ROUND(B6*10000/$B$1,0)</f>
        <v>#DIV/0!</v>
      </c>
      <c r="D6" s="44">
        <f>ROUND(B6*10000/$B$2,0)</f>
        <v>0</v>
      </c>
      <c r="E6" s="45"/>
      <c r="F6" s="46"/>
      <c r="G6" s="46"/>
    </row>
    <row r="7" spans="1:10" ht="16.5" x14ac:dyDescent="0.15">
      <c r="A7" s="44" t="s">
        <v>88</v>
      </c>
      <c r="B7" s="44">
        <f>SUM(H14:H23)</f>
        <v>0</v>
      </c>
      <c r="C7" s="44" t="e">
        <f>ROUND(B7*10000/$B$1,0)</f>
        <v>#DIV/0!</v>
      </c>
      <c r="D7" s="44">
        <f>ROUND(B7*10000/$B$2,0)</f>
        <v>0</v>
      </c>
      <c r="E7" s="45"/>
      <c r="F7" s="46"/>
      <c r="G7" s="46"/>
    </row>
    <row r="8" spans="1:10" ht="16.5" x14ac:dyDescent="0.15">
      <c r="A8" s="44" t="s">
        <v>75</v>
      </c>
      <c r="B8" s="44">
        <f>SUM(I14:I23)</f>
        <v>0</v>
      </c>
      <c r="C8" s="44" t="e">
        <f>ROUND(B8*10000/$B$1,0)</f>
        <v>#DIV/0!</v>
      </c>
      <c r="D8" s="44">
        <f>ROUND(B8*10000/$B$2,0)</f>
        <v>0</v>
      </c>
      <c r="E8" s="45"/>
      <c r="F8" s="46"/>
      <c r="G8" s="46"/>
    </row>
    <row r="9" spans="1:10" ht="16.5" x14ac:dyDescent="0.15">
      <c r="A9" s="44" t="s">
        <v>89</v>
      </c>
      <c r="B9" s="50"/>
      <c r="C9" s="45"/>
      <c r="D9" s="45"/>
      <c r="E9" s="45"/>
      <c r="F9" s="46"/>
      <c r="G9" s="46"/>
    </row>
    <row r="10" spans="1:10" ht="16.5" x14ac:dyDescent="0.15">
      <c r="A10" s="44" t="s">
        <v>90</v>
      </c>
      <c r="B10" s="50"/>
      <c r="C10" s="45"/>
      <c r="D10" s="45"/>
      <c r="E10" s="45"/>
      <c r="F10" s="46"/>
      <c r="G10" s="46"/>
    </row>
    <row r="11" spans="1:10" ht="16.5" x14ac:dyDescent="0.15">
      <c r="A11" s="44" t="s">
        <v>91</v>
      </c>
      <c r="B11" s="50"/>
      <c r="C11" s="45"/>
      <c r="D11" s="45"/>
      <c r="E11" s="45"/>
      <c r="F11" s="46"/>
      <c r="G11" s="46"/>
    </row>
    <row r="12" spans="1:10" ht="16.5" x14ac:dyDescent="0.15">
      <c r="A12" s="45"/>
      <c r="B12" s="45"/>
      <c r="C12" s="45"/>
      <c r="D12" s="45"/>
      <c r="E12" s="45"/>
      <c r="F12" s="46"/>
      <c r="G12" s="46"/>
    </row>
    <row r="13" spans="1:10" ht="33" x14ac:dyDescent="0.15">
      <c r="A13" s="51" t="s">
        <v>92</v>
      </c>
      <c r="B13" s="52" t="s">
        <v>84</v>
      </c>
      <c r="C13" s="52" t="s">
        <v>85</v>
      </c>
      <c r="D13" s="52" t="s">
        <v>93</v>
      </c>
      <c r="E13" s="44" t="s">
        <v>72</v>
      </c>
      <c r="F13" s="44" t="s">
        <v>94</v>
      </c>
      <c r="G13" s="52" t="s">
        <v>95</v>
      </c>
      <c r="H13" s="52" t="s">
        <v>96</v>
      </c>
      <c r="I13" s="52" t="s">
        <v>97</v>
      </c>
      <c r="J13" s="46"/>
    </row>
    <row r="14" spans="1:10" ht="16.5" x14ac:dyDescent="0.15">
      <c r="A14" s="53" t="s">
        <v>98</v>
      </c>
      <c r="B14" s="52">
        <v>0</v>
      </c>
      <c r="C14" s="52">
        <f>估价对象!I7</f>
        <v>2700.18</v>
      </c>
      <c r="D14" s="52">
        <f>估价对象!J7</f>
        <v>178.21190000000001</v>
      </c>
      <c r="E14" s="52" t="e">
        <f>ROUND(D14*10000/B14,0)</f>
        <v>#DIV/0!</v>
      </c>
      <c r="F14" s="52">
        <f>ROUND(D14*10000/C14,0)</f>
        <v>660</v>
      </c>
      <c r="G14" s="52"/>
      <c r="H14" s="52"/>
      <c r="I14" s="52"/>
      <c r="J14" s="46"/>
    </row>
    <row r="15" spans="1:10" ht="16.5" x14ac:dyDescent="0.15">
      <c r="A15" s="53" t="s">
        <v>99</v>
      </c>
      <c r="B15" s="54"/>
      <c r="C15" s="54"/>
      <c r="D15" s="54"/>
      <c r="E15" s="52" t="e">
        <f t="shared" ref="E15:E23" si="0">ROUND(D15*10000/B15,0)</f>
        <v>#DIV/0!</v>
      </c>
      <c r="F15" s="52" t="e">
        <f t="shared" ref="F15:F23" si="1">ROUND(D15*10000/C15,0)</f>
        <v>#DIV/0!</v>
      </c>
      <c r="G15" s="55"/>
      <c r="H15" s="55"/>
      <c r="I15" s="54"/>
      <c r="J15" s="46"/>
    </row>
    <row r="16" spans="1:10" ht="16.5" x14ac:dyDescent="0.15">
      <c r="A16" s="53" t="s">
        <v>76</v>
      </c>
      <c r="B16" s="54"/>
      <c r="C16" s="54"/>
      <c r="D16" s="54"/>
      <c r="E16" s="52" t="e">
        <f t="shared" si="0"/>
        <v>#DIV/0!</v>
      </c>
      <c r="F16" s="52" t="e">
        <f t="shared" si="1"/>
        <v>#DIV/0!</v>
      </c>
      <c r="G16" s="55"/>
      <c r="H16" s="55"/>
      <c r="I16" s="54"/>
    </row>
    <row r="17" spans="1:9" ht="16.5" x14ac:dyDescent="0.15">
      <c r="A17" s="53" t="s">
        <v>77</v>
      </c>
      <c r="B17" s="54"/>
      <c r="C17" s="54"/>
      <c r="D17" s="54"/>
      <c r="E17" s="52" t="e">
        <f t="shared" si="0"/>
        <v>#DIV/0!</v>
      </c>
      <c r="F17" s="52" t="e">
        <f t="shared" si="1"/>
        <v>#DIV/0!</v>
      </c>
      <c r="G17" s="55"/>
      <c r="H17" s="55"/>
      <c r="I17" s="54"/>
    </row>
    <row r="18" spans="1:9" ht="16.5" x14ac:dyDescent="0.15">
      <c r="A18" s="53" t="s">
        <v>78</v>
      </c>
      <c r="B18" s="54"/>
      <c r="C18" s="54"/>
      <c r="D18" s="54"/>
      <c r="E18" s="52" t="e">
        <f t="shared" si="0"/>
        <v>#DIV/0!</v>
      </c>
      <c r="F18" s="52" t="e">
        <f t="shared" si="1"/>
        <v>#DIV/0!</v>
      </c>
      <c r="G18" s="54"/>
      <c r="H18" s="54"/>
      <c r="I18" s="54"/>
    </row>
    <row r="19" spans="1:9" ht="16.5" x14ac:dyDescent="0.15">
      <c r="A19" s="53" t="s">
        <v>79</v>
      </c>
      <c r="B19" s="54"/>
      <c r="C19" s="54"/>
      <c r="D19" s="54"/>
      <c r="E19" s="52" t="e">
        <f t="shared" si="0"/>
        <v>#DIV/0!</v>
      </c>
      <c r="F19" s="52" t="e">
        <f t="shared" si="1"/>
        <v>#DIV/0!</v>
      </c>
      <c r="G19" s="54"/>
      <c r="H19" s="54"/>
      <c r="I19" s="54"/>
    </row>
    <row r="20" spans="1:9" ht="16.5" x14ac:dyDescent="0.15">
      <c r="A20" s="53" t="s">
        <v>80</v>
      </c>
      <c r="B20" s="54"/>
      <c r="C20" s="54"/>
      <c r="D20" s="54"/>
      <c r="E20" s="52" t="e">
        <f t="shared" si="0"/>
        <v>#DIV/0!</v>
      </c>
      <c r="F20" s="52" t="e">
        <f t="shared" si="1"/>
        <v>#DIV/0!</v>
      </c>
      <c r="G20" s="54"/>
      <c r="H20" s="54"/>
      <c r="I20" s="54"/>
    </row>
    <row r="21" spans="1:9" ht="16.5" x14ac:dyDescent="0.15">
      <c r="A21" s="53" t="s">
        <v>81</v>
      </c>
      <c r="B21" s="54"/>
      <c r="C21" s="54"/>
      <c r="D21" s="54"/>
      <c r="E21" s="52" t="e">
        <f t="shared" si="0"/>
        <v>#DIV/0!</v>
      </c>
      <c r="F21" s="52" t="e">
        <f t="shared" si="1"/>
        <v>#DIV/0!</v>
      </c>
      <c r="G21" s="54"/>
      <c r="H21" s="54"/>
      <c r="I21" s="54"/>
    </row>
    <row r="22" spans="1:9" ht="16.5" x14ac:dyDescent="0.15">
      <c r="A22" s="53" t="s">
        <v>82</v>
      </c>
      <c r="B22" s="54"/>
      <c r="C22" s="54"/>
      <c r="D22" s="54"/>
      <c r="E22" s="52" t="e">
        <f t="shared" si="0"/>
        <v>#DIV/0!</v>
      </c>
      <c r="F22" s="52" t="e">
        <f t="shared" si="1"/>
        <v>#DIV/0!</v>
      </c>
      <c r="G22" s="54"/>
      <c r="H22" s="54"/>
      <c r="I22" s="54"/>
    </row>
    <row r="23" spans="1:9" ht="16.5" x14ac:dyDescent="0.15">
      <c r="A23" s="53" t="s">
        <v>83</v>
      </c>
      <c r="B23" s="54"/>
      <c r="C23" s="54"/>
      <c r="D23" s="54"/>
      <c r="E23" s="44" t="e">
        <f t="shared" si="0"/>
        <v>#DIV/0!</v>
      </c>
      <c r="F23" s="44" t="e">
        <f t="shared" si="1"/>
        <v>#DIV/0!</v>
      </c>
      <c r="G23" s="54"/>
      <c r="H23" s="54"/>
      <c r="I23" s="5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2021-05-24T02:24:18Z</dcterms:modified>
</cp:coreProperties>
</file>