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7北保金隅上和园\"/>
    </mc:Choice>
  </mc:AlternateContent>
  <xr:revisionPtr revIDLastSave="0" documentId="13_ncr:1_{83BD1E0A-217B-49B0-A8F6-9063E5B9BBF8}"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案例"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9" i="6" l="1"/>
  <c r="B28" i="6"/>
  <c r="I5" i="6"/>
  <c r="G5" i="6"/>
  <c r="E5" i="6"/>
  <c r="I4" i="6"/>
  <c r="E4" i="6"/>
  <c r="G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E14" i="11" l="1"/>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<sst xmlns="http://schemas.openxmlformats.org/spreadsheetml/2006/main" count="432" uniqueCount="181">
  <si>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</si>
  <si>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</si>
  <si>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</si>
  <si>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</si>
  <si>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</si>
  <si>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</si>
  <si>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</si>
  <si>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</si>
  <si>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</si>
  <si>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</si>
  <si>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</si>
  <si>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</si>
  <si>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</si>
  <si>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</si>
  <si>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</si>
  <si>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</si>
  <si>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</si>
  <si>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</si>
  <si>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</si>
  <si>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</si>
  <si>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</si>
  <si>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</si>
  <si>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</si>
  <si>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</si>
  <si>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</si>
  <si>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</si>
  <si>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</si>
  <si>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</si>
  <si>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</si>
  <si>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</si>
  <si>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</si>
  <si>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</si>
  <si>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</si>
  <si>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</si>
  <si>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</si>
  <si>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</si>
  <si>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</si>
  <si>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</si>
  <si>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</si>
  <si>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</si>
  <si>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</si>
  <si>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</si>
  <si>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</si>
  <si>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</si>
  <si>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</si>
  <si>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</si>
  <si>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</si>
  <si>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</si>
  <si>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</si>
  <si>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</si>
  <si>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</si>
  <si>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</si>
  <si>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</si>
  <si>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</si>
  <si>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</si>
  <si>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</si>
  <si>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</si>
  <si>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</si>
  <si>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</si>
  <si>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</si>
  <si>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</si>
  <si>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</si>
  <si>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</si>
  <si>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</si>
  <si>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</si>
  <si>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</si>
  <si>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</si>
  <si>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</si>
  <si>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</si>
  <si>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</si>
  <si>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</si>
  <si>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</si>
  <si>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</si>
  <si>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</si>
  <si>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</si>
  <si>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</si>
  <si>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</si>
  <si>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</si>
  <si>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</si>
  <si>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</si>
  <si>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</si>
  <si>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</si>
  <si>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</si>
  <si>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</si>
  <si>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</si>
  <si>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</si>
  <si>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</si>
  <si>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</si>
  <si>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</si>
  <si>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</si>
  <si>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</si>
  <si>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</si>
  <si>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</si>
  <si>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</si>
  <si>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</si>
  <si>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</si>
  <si>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</si>
  <si>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</si>
  <si>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</si>
  <si>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</si>
  <si>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</si>
  <si>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</si>
  <si>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</si>
  <si>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</si>
  <si>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</si>
  <si>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</si>
  <si>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</si>
  <si>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</si>
  <si>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</si>
  <si>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</si>
  <si>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</si>
  <si>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</si>
  <si>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</si>
  <si>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</si>
  <si>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</si>
  <si>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</si>
  <si>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</si>
  <si>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</si>
  <si>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</si>
  <si>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</si>
  <si>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</si>
  <si>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</si>
  <si>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</si>
  <si>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</si>
  <si>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</si>
  <si>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</si>
  <si>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</si>
  <si>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</si>
  <si>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</si>
  <si>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</si>
  <si>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</si>
  <si>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</si>
  <si>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</si>
  <si>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</si>
  <si>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</si>
  <si>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</si>
  <si>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</si>
  <si>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</si>
  <si>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</si>
  <si>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</si>
  <si>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</si>
  <si>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</si>
  <si>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</si>
  <si>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</si>
  <si>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</si>
  <si>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</si>
  <si>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</si>
  <si>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</si>
  <si>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</si>
  <si>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</si>
  <si>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</si>
  <si>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</si>
  <si>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</si>
  <si>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</si>
  <si>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</si>
  <si>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</si>
  <si>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</si>
  <si>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</si>
  <si>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</si>
  <si>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</si>
  <si>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</si>
  <si>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</si>
  <si>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</si>
  <si>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</si>
  <si>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</si>
  <si>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</si>
  <si>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</si>
  <si>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</si>
  <si>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</si>
  <si>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</si>
  <si>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</si>
  <si>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</si>
  <si>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</si>
  <si>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</si>
  <si>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</si>
  <si>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一居室</t>
    <phoneticPr fontId="7" type="noConversion"/>
  </si>
  <si>
    <t>金隅上和园</t>
    <phoneticPr fontId="2" type="noConversion"/>
  </si>
  <si>
    <t>园博府</t>
    <phoneticPr fontId="2" type="noConversion"/>
  </si>
  <si>
    <t>南北</t>
    <phoneticPr fontId="2" type="noConversion"/>
  </si>
  <si>
    <t>园博嘉园</t>
    <phoneticPr fontId="2" type="noConversion"/>
  </si>
  <si>
    <t>西山甲一号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</si>
</sst>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2">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9"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1</xdr:row>
      <xdr:rowOff>68282</xdr:rowOff>
    </xdr:from>
    <xdr:to>
      <xdr:col>17</xdr:col>
      <xdr:colOff>284431</xdr:colOff>
      <xdr:row>20</xdr:row>
      <xdr:rowOff>46845</xdr:rowOff>
    </xdr:to>
    <xdr:pic>
      <xdr:nvPicPr>
        <xdr:cNvPr id="3" name="图片 2">
          <a:extLst>
            <a:ext uri="{FF2B5EF4-FFF2-40B4-BE49-F238E27FC236}">
              <a16:creationId xmlns:a16="http://schemas.microsoft.com/office/drawing/2014/main" id="{1E075D55-AEC9-B59C-FFF9-CA3B80ADEDD4}"/>
            </a:ext>
          </a:extLst>
        </xdr:cNvPr>
        <xdr:cNvPicPr>
          <a:picLocks noChangeAspect="1"/>
        </xdr:cNvPicPr>
      </xdr:nvPicPr>
      <xdr:blipFill>
        <a:blip xmlns:r="http://schemas.openxmlformats.org/officeDocument/2006/relationships" r:embed="rId1"/>
        <a:stretch>
          <a:fillRect/>
        </a:stretch>
      </xdr:blipFill>
      <xdr:spPr>
        <a:xfrm>
          <a:off x="6315075" y="249257"/>
          <a:ext cx="5780356" cy="3417088"/>
        </a:xfrm>
        <a:prstGeom prst="rect">
          <a:avLst/>
        </a:prstGeom>
      </xdr:spPr>
    </xdr:pic>
    <xdr:clientData/>
  </xdr:twoCellAnchor>
  <xdr:twoCellAnchor editAs="oneCell">
    <xdr:from>
      <xdr:col>9</xdr:col>
      <xdr:colOff>104987</xdr:colOff>
      <xdr:row>13</xdr:row>
      <xdr:rowOff>166439</xdr:rowOff>
    </xdr:from>
    <xdr:to>
      <xdr:col>17</xdr:col>
      <xdr:colOff>333375</xdr:colOff>
      <xdr:row>30</xdr:row>
      <xdr:rowOff>85025</xdr:rowOff>
    </xdr:to>
    <xdr:pic>
      <xdr:nvPicPr>
        <xdr:cNvPr id="4" name="图片 3">
          <a:extLst>
            <a:ext uri="{FF2B5EF4-FFF2-40B4-BE49-F238E27FC236}">
              <a16:creationId xmlns:a16="http://schemas.microsoft.com/office/drawing/2014/main" id="{4D5C702C-A153-F0FE-8642-2D2F3DB3C58F}"/>
            </a:ext>
          </a:extLst>
        </xdr:cNvPr>
        <xdr:cNvPicPr>
          <a:picLocks noChangeAspect="1"/>
        </xdr:cNvPicPr>
      </xdr:nvPicPr>
      <xdr:blipFill>
        <a:blip xmlns:r="http://schemas.openxmlformats.org/officeDocument/2006/relationships" r:embed="rId2"/>
        <a:stretch>
          <a:fillRect/>
        </a:stretch>
      </xdr:blipFill>
      <xdr:spPr>
        <a:xfrm>
          <a:off x="6429587" y="2519114"/>
          <a:ext cx="5714788" cy="2995161"/>
        </a:xfrm>
        <a:prstGeom prst="rect">
          <a:avLst/>
        </a:prstGeom>
      </xdr:spPr>
    </xdr:pic>
    <xdr:clientData/>
  </xdr:twoCellAnchor>
  <xdr:twoCellAnchor editAs="oneCell">
    <xdr:from>
      <xdr:col>9</xdr:col>
      <xdr:colOff>323850</xdr:colOff>
      <xdr:row>21</xdr:row>
      <xdr:rowOff>138410</xdr:rowOff>
    </xdr:from>
    <xdr:to>
      <xdr:col>17</xdr:col>
      <xdr:colOff>227305</xdr:colOff>
      <xdr:row>35</xdr:row>
      <xdr:rowOff>47038</xdr:rowOff>
    </xdr:to>
    <xdr:pic>
      <xdr:nvPicPr>
        <xdr:cNvPr id="5" name="图片 4">
          <a:extLst>
            <a:ext uri="{FF2B5EF4-FFF2-40B4-BE49-F238E27FC236}">
              <a16:creationId xmlns:a16="http://schemas.microsoft.com/office/drawing/2014/main" id="{7285E251-73B8-736F-582A-55B88100F909}"/>
            </a:ext>
          </a:extLst>
        </xdr:cNvPr>
        <xdr:cNvPicPr>
          <a:picLocks noChangeAspect="1"/>
        </xdr:cNvPicPr>
      </xdr:nvPicPr>
      <xdr:blipFill>
        <a:blip xmlns:r="http://schemas.openxmlformats.org/officeDocument/2006/relationships" r:embed="rId3"/>
        <a:stretch>
          <a:fillRect/>
        </a:stretch>
      </xdr:blipFill>
      <xdr:spPr>
        <a:xfrm>
          <a:off x="6648450" y="3938885"/>
          <a:ext cx="5389855" cy="2442278"/>
        </a:xfrm>
        <a:prstGeom prst="rect">
          <a:avLst/>
        </a:prstGeom>
      </xdr:spPr>
    </xdr:pic>
    <xdr:clientData/>
  </xdr:twoCellAnchor>
  <xdr:twoCellAnchor editAs="oneCell">
    <xdr:from>
      <xdr:col>0</xdr:col>
      <xdr:colOff>28575</xdr:colOff>
      <xdr:row>30</xdr:row>
      <xdr:rowOff>47625</xdr:rowOff>
    </xdr:from>
    <xdr:to>
      <xdr:col>16</xdr:col>
      <xdr:colOff>17661</xdr:colOff>
      <xdr:row>35</xdr:row>
      <xdr:rowOff>85607</xdr:rowOff>
    </xdr:to>
    <xdr:pic>
      <xdr:nvPicPr>
        <xdr:cNvPr id="6" name="图片 5">
          <a:extLst>
            <a:ext uri="{FF2B5EF4-FFF2-40B4-BE49-F238E27FC236}">
              <a16:creationId xmlns:a16="http://schemas.microsoft.com/office/drawing/2014/main" id="{D33567AB-8B14-7C4A-B34D-850EFB88F6F9}"/>
            </a:ext>
          </a:extLst>
        </xdr:cNvPr>
        <xdr:cNvPicPr>
          <a:picLocks noChangeAspect="1"/>
        </xdr:cNvPicPr>
      </xdr:nvPicPr>
      <xdr:blipFill>
        <a:blip xmlns:r="http://schemas.openxmlformats.org/officeDocument/2006/relationships" r:embed="rId4"/>
        <a:stretch>
          <a:fillRect/>
        </a:stretch>
      </xdr:blipFill>
      <xdr:spPr>
        <a:xfrm>
          <a:off x="28575" y="5476875"/>
          <a:ext cx="11114286" cy="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224801.18268299999</v>
      </c>
      <c r="C5" s="14">
        <f>ROUND(B5*10000/$B$1,0)</f>
        <v>53277</v>
      </c>
      <c r="D5" s="14" t="e">
        <f>ROUND(B5*10000/$B$2,0)</f>
        <v>#DIV/0!</v>
      </c>
      <c r="E5" s="16"/>
      <c r="F5" s="17"/>
      <c r="G5" s="17"/>
    </row>
    <row r="6" spans="1:9" ht="16.5" x14ac:dyDescent="0.2">
      <c r="A6" s="14" t="s">
        <v>38</v>
      </c>
      <c r="B6" s="14">
        <f>SUM(D14:D23)</f>
        <v>224801.18268299999</v>
      </c>
      <c r="C6" s="14">
        <f>ROUND(B6*10000/$B$1,0)</f>
        <v>53277</v>
      </c>
      <c r="D6" s="14" t="e">
        <f>#N/A</f>
        <v>#N/A</v>
      </c>
      <c r="E6" s="16"/>
      <c r="F6" s="17"/>
      <c r="G6" s="17"/>
    </row>
    <row r="7" spans="1:9" ht="16.5" x14ac:dyDescent="0.2">
      <c r="A7" s="14" t="s">
        <v>39</v>
      </c>
      <c r="B7" s="14">
        <f>B5</f>
        <v>224801.18268299999</v>
      </c>
      <c r="C7" s="14" t="e">
        <f>#N/A</f>
        <v>#N/A</v>
      </c>
      <c r="D7" s="14" t="e">
        <f>#N/A</f>
        <v>#N/A</v>
      </c>
      <c r="E7" s="16"/>
      <c r="F7" s="17"/>
      <c r="G7" s="17"/>
    </row>
    <row r="8" spans="1:9" ht="16.5" x14ac:dyDescent="0.2">
      <c r="A8" s="14" t="s">
        <v>40</v>
      </c>
      <c r="B8" s="14">
        <f>B5</f>
        <v>224801.18268299999</v>
      </c>
      <c r="C8" s="14" t="e">
        <f>#N/A</f>
        <v>#N/A</v>
      </c>
      <c r="D8" s="14" t="e">
        <f>#N/A</f>
        <v>#N/A</v>
      </c>
      <c r="E8" s="16"/>
      <c r="F8" s="17"/>
      <c r="G8" s="17"/>
    </row>
    <row r="9" spans="1:9" ht="16.5" x14ac:dyDescent="0.2">
      <c r="A9" s="14" t="s">
        <v>41</v>
      </c>
      <c r="B9" s="19">
        <f>B5</f>
        <v>224801.18268299999</v>
      </c>
      <c r="C9" s="16"/>
      <c r="D9" s="16"/>
      <c r="E9" s="16"/>
      <c r="F9" s="17"/>
      <c r="G9" s="17"/>
    </row>
    <row r="10" spans="1:9" ht="16.5" x14ac:dyDescent="0.2">
      <c r="A10" s="14" t="s">
        <v>42</v>
      </c>
      <c r="B10" s="19">
        <f>B5</f>
        <v>224801.18268299999</v>
      </c>
      <c r="C10" s="16"/>
      <c r="D10" s="16"/>
      <c r="E10" s="16"/>
      <c r="F10" s="17"/>
      <c r="G10" s="17"/>
    </row>
    <row r="11" spans="1:9" ht="16.5" x14ac:dyDescent="0.2">
      <c r="A11" s="14" t="s">
        <v>43</v>
      </c>
      <c r="B11" s="19">
        <f>B5</f>
        <v>224801.18268299999</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f>B14*E14/10000</f>
        <v>224801.18268299999</v>
      </c>
      <c r="E14" s="21">
        <f>'标准房测算表-金隅上和园'!C28</f>
        <v>53277</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 zoomScaleSheetLayoutView="100" workbookViewId="0">
      <selection activeCell="B30" sqref="B30"/>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1" t="s">
        <v>28</v>
      </c>
      <c r="B1" s="61"/>
      <c r="C1" s="61"/>
      <c r="D1" s="61"/>
      <c r="E1" s="61"/>
      <c r="F1" s="61"/>
      <c r="G1" s="61"/>
      <c r="H1" s="61"/>
    </row>
    <row r="2" spans="1:11" x14ac:dyDescent="0.15">
      <c r="A2" s="12"/>
      <c r="B2" s="12"/>
      <c r="C2" s="12"/>
      <c r="D2" s="12"/>
      <c r="E2" s="12"/>
      <c r="F2" s="12"/>
      <c r="G2" s="12"/>
      <c r="H2" s="12"/>
      <c r="I2" s="12"/>
      <c r="J2" s="12"/>
    </row>
    <row r="3" spans="1:11" x14ac:dyDescent="0.2">
      <c r="A3" s="57" t="s">
        <v>27</v>
      </c>
      <c r="B3" s="56"/>
      <c r="C3" s="54" t="s">
        <v>26</v>
      </c>
      <c r="D3" s="54"/>
      <c r="E3" s="54" t="s">
        <v>25</v>
      </c>
      <c r="F3" s="54"/>
      <c r="G3" s="54" t="s">
        <v>24</v>
      </c>
      <c r="H3" s="54"/>
      <c r="I3" s="54" t="s">
        <v>23</v>
      </c>
      <c r="J3" s="54"/>
    </row>
    <row r="4" spans="1:11" x14ac:dyDescent="0.2">
      <c r="A4" s="54" t="s">
        <v>22</v>
      </c>
      <c r="B4" s="54"/>
      <c r="C4" s="60" t="s">
        <v>176</v>
      </c>
      <c r="D4" s="56"/>
      <c r="E4" s="55" t="str">
        <f>案例!$D$4</f>
        <v>园博府</v>
      </c>
      <c r="F4" s="56"/>
      <c r="G4" s="55" t="str">
        <f>案例!D5</f>
        <v>园博嘉园</v>
      </c>
      <c r="H4" s="56"/>
      <c r="I4" s="55" t="str">
        <f>案例!$D$6</f>
        <v>西山甲一号</v>
      </c>
      <c r="J4" s="56"/>
    </row>
    <row r="5" spans="1:11" ht="30" customHeight="1" x14ac:dyDescent="0.2">
      <c r="A5" s="54" t="s">
        <v>21</v>
      </c>
      <c r="B5" s="54"/>
      <c r="C5" s="57" t="s">
        <v>20</v>
      </c>
      <c r="D5" s="56"/>
      <c r="E5" s="58">
        <f>案例!$G$4</f>
        <v>49813</v>
      </c>
      <c r="F5" s="59"/>
      <c r="G5" s="58">
        <f>案例!$G$5</f>
        <v>53106</v>
      </c>
      <c r="H5" s="59"/>
      <c r="I5" s="58">
        <f>案例!$G$6</f>
        <v>56912</v>
      </c>
      <c r="J5" s="59"/>
    </row>
    <row r="6" spans="1:11" x14ac:dyDescent="0.2">
      <c r="A6" s="54" t="s">
        <v>19</v>
      </c>
      <c r="B6" s="54"/>
      <c r="C6" s="11">
        <v>45384</v>
      </c>
      <c r="D6" s="10">
        <v>100</v>
      </c>
      <c r="E6" s="11">
        <v>45352</v>
      </c>
      <c r="F6" s="10">
        <v>100</v>
      </c>
      <c r="G6" s="11">
        <v>45352</v>
      </c>
      <c r="H6" s="10">
        <v>100</v>
      </c>
      <c r="I6" s="11">
        <v>45352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173</v>
      </c>
      <c r="D8" s="7">
        <v>100</v>
      </c>
      <c r="E8" s="6" t="s">
        <v>173</v>
      </c>
      <c r="F8" s="7">
        <v>100</v>
      </c>
      <c r="G8" s="6" t="s">
        <v>173</v>
      </c>
      <c r="H8" s="7">
        <v>100</v>
      </c>
      <c r="I8" s="6" t="s">
        <v>173</v>
      </c>
      <c r="J8" s="7">
        <v>100</v>
      </c>
      <c r="K8" s="9">
        <v>5</v>
      </c>
    </row>
    <row r="9" spans="1:11" x14ac:dyDescent="0.2">
      <c r="A9" s="48"/>
      <c r="B9" s="6" t="s">
        <v>14</v>
      </c>
      <c r="C9" s="6" t="s">
        <v>173</v>
      </c>
      <c r="D9" s="7">
        <v>100</v>
      </c>
      <c r="E9" s="6" t="s">
        <v>173</v>
      </c>
      <c r="F9" s="7">
        <v>100</v>
      </c>
      <c r="G9" s="6" t="s">
        <v>173</v>
      </c>
      <c r="H9" s="7">
        <v>100</v>
      </c>
      <c r="I9" s="6" t="s">
        <v>173</v>
      </c>
      <c r="J9" s="7">
        <v>100</v>
      </c>
      <c r="K9" s="9">
        <v>1</v>
      </c>
    </row>
    <row r="10" spans="1:11" x14ac:dyDescent="0.2">
      <c r="A10" s="48"/>
      <c r="B10" s="6" t="s">
        <v>13</v>
      </c>
      <c r="C10" s="6" t="s">
        <v>173</v>
      </c>
      <c r="D10" s="7">
        <v>100</v>
      </c>
      <c r="E10" s="6" t="s">
        <v>173</v>
      </c>
      <c r="F10" s="7">
        <v>100</v>
      </c>
      <c r="G10" s="6" t="s">
        <v>173</v>
      </c>
      <c r="H10" s="7">
        <v>100</v>
      </c>
      <c r="I10" s="6" t="s">
        <v>173</v>
      </c>
      <c r="J10" s="7">
        <v>100</v>
      </c>
      <c r="K10" s="8">
        <v>2</v>
      </c>
    </row>
    <row r="11" spans="1:11" x14ac:dyDescent="0.2">
      <c r="A11" s="48"/>
      <c r="B11" s="6" t="s">
        <v>12</v>
      </c>
      <c r="C11" s="6" t="s">
        <v>173</v>
      </c>
      <c r="D11" s="7">
        <v>100</v>
      </c>
      <c r="E11" s="6" t="s">
        <v>173</v>
      </c>
      <c r="F11" s="7">
        <v>100</v>
      </c>
      <c r="G11" s="6" t="s">
        <v>173</v>
      </c>
      <c r="H11" s="7">
        <v>100</v>
      </c>
      <c r="I11" s="6" t="s">
        <v>173</v>
      </c>
      <c r="J11" s="7">
        <v>100</v>
      </c>
      <c r="K11" s="9">
        <v>2</v>
      </c>
    </row>
    <row r="12" spans="1:11" x14ac:dyDescent="0.2">
      <c r="A12" s="49"/>
      <c r="B12" s="6" t="s">
        <v>11</v>
      </c>
      <c r="C12" s="6" t="s">
        <v>173</v>
      </c>
      <c r="D12" s="7">
        <v>100</v>
      </c>
      <c r="E12" s="6" t="s">
        <v>173</v>
      </c>
      <c r="F12" s="7">
        <v>100</v>
      </c>
      <c r="G12" s="6" t="s">
        <v>173</v>
      </c>
      <c r="H12" s="7">
        <v>100</v>
      </c>
      <c r="I12" s="6" t="s">
        <v>173</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158</v>
      </c>
      <c r="C14" s="6" t="s">
        <v>157</v>
      </c>
      <c r="D14" s="7">
        <v>100</v>
      </c>
      <c r="E14" s="6" t="s">
        <v>157</v>
      </c>
      <c r="F14" s="7">
        <v>100</v>
      </c>
      <c r="G14" s="6" t="s">
        <v>157</v>
      </c>
      <c r="H14" s="7">
        <v>100</v>
      </c>
      <c r="I14" s="6" t="s">
        <v>157</v>
      </c>
      <c r="J14" s="7">
        <v>100</v>
      </c>
      <c r="K14" s="5">
        <v>1</v>
      </c>
    </row>
    <row r="15" spans="1:11" x14ac:dyDescent="0.2">
      <c r="A15" s="51"/>
      <c r="B15" s="6" t="s">
        <v>7</v>
      </c>
      <c r="C15" s="6" t="s">
        <v>159</v>
      </c>
      <c r="D15" s="7">
        <v>100</v>
      </c>
      <c r="E15" s="6" t="s">
        <v>159</v>
      </c>
      <c r="F15" s="7">
        <v>100</v>
      </c>
      <c r="G15" s="6" t="s">
        <v>159</v>
      </c>
      <c r="H15" s="7">
        <v>100</v>
      </c>
      <c r="I15" s="6" t="s">
        <v>159</v>
      </c>
      <c r="J15" s="7">
        <v>100</v>
      </c>
      <c r="K15" s="43">
        <v>1</v>
      </c>
    </row>
    <row r="16" spans="1:11" x14ac:dyDescent="0.2">
      <c r="A16" s="5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51"/>
      <c r="B17" s="6" t="s">
        <v>174</v>
      </c>
      <c r="C17" s="6" t="s">
        <v>171</v>
      </c>
      <c r="D17" s="7">
        <v>100</v>
      </c>
      <c r="E17" s="6" t="s">
        <v>171</v>
      </c>
      <c r="F17" s="7">
        <v>100</v>
      </c>
      <c r="G17" s="6" t="s">
        <v>171</v>
      </c>
      <c r="H17" s="7">
        <v>100</v>
      </c>
      <c r="I17" s="6" t="s">
        <v>171</v>
      </c>
      <c r="J17" s="7">
        <v>100</v>
      </c>
      <c r="K17" s="43">
        <v>1</v>
      </c>
    </row>
    <row r="18" spans="1:11" x14ac:dyDescent="0.2">
      <c r="A18" s="51"/>
      <c r="B18" s="6" t="s">
        <v>6</v>
      </c>
      <c r="C18" s="6" t="s">
        <v>175</v>
      </c>
      <c r="D18" s="7">
        <v>100</v>
      </c>
      <c r="E18" s="6" t="s">
        <v>175</v>
      </c>
      <c r="F18" s="7">
        <v>100</v>
      </c>
      <c r="G18" s="6" t="s">
        <v>175</v>
      </c>
      <c r="H18" s="7">
        <v>100</v>
      </c>
      <c r="I18" s="6" t="s">
        <v>175</v>
      </c>
      <c r="J18" s="7">
        <v>100</v>
      </c>
      <c r="K18" s="5">
        <v>1</v>
      </c>
    </row>
    <row r="19" spans="1:11" hidden="1" x14ac:dyDescent="0.2">
      <c r="A19" s="51"/>
      <c r="B19" s="6" t="s">
        <v>63</v>
      </c>
      <c r="C19" s="6">
        <v>50</v>
      </c>
      <c r="D19" s="7">
        <v>100</v>
      </c>
      <c r="E19" s="6">
        <v>50</v>
      </c>
      <c r="F19" s="7">
        <v>100</v>
      </c>
      <c r="G19" s="6">
        <v>50</v>
      </c>
      <c r="H19" s="7">
        <f>F19</f>
        <v>100</v>
      </c>
      <c r="I19" s="6">
        <v>50</v>
      </c>
      <c r="J19" s="7">
        <f>F19</f>
        <v>100</v>
      </c>
      <c r="K19" s="5">
        <v>0.5</v>
      </c>
    </row>
    <row r="20" spans="1:11" x14ac:dyDescent="0.2">
      <c r="A20" s="51"/>
      <c r="B20" s="6" t="s">
        <v>101</v>
      </c>
      <c r="C20" s="45">
        <v>0.8</v>
      </c>
      <c r="D20" s="7">
        <v>100</v>
      </c>
      <c r="E20" s="45">
        <v>0.85</v>
      </c>
      <c r="F20" s="7">
        <v>100</v>
      </c>
      <c r="G20" s="45">
        <v>0.9</v>
      </c>
      <c r="H20" s="7">
        <v>100</v>
      </c>
      <c r="I20" s="45">
        <v>0.88</v>
      </c>
      <c r="J20" s="7">
        <v>100</v>
      </c>
      <c r="K20" s="5"/>
    </row>
    <row r="21" spans="1:11" x14ac:dyDescent="0.2">
      <c r="A21" s="51"/>
      <c r="B21" s="6" t="s">
        <v>5</v>
      </c>
      <c r="C21" s="6" t="s">
        <v>170</v>
      </c>
      <c r="D21" s="7">
        <v>100</v>
      </c>
      <c r="E21" s="6" t="s">
        <v>170</v>
      </c>
      <c r="F21" s="7">
        <v>100</v>
      </c>
      <c r="G21" s="6" t="s">
        <v>170</v>
      </c>
      <c r="H21" s="7">
        <v>100</v>
      </c>
      <c r="I21" s="6" t="s">
        <v>170</v>
      </c>
      <c r="J21" s="7">
        <v>100</v>
      </c>
      <c r="K21" s="5">
        <v>1</v>
      </c>
    </row>
    <row r="22" spans="1:11" ht="36" x14ac:dyDescent="0.2">
      <c r="A22" s="51"/>
      <c r="B22" s="6" t="s">
        <v>172</v>
      </c>
      <c r="C22" s="6" t="s">
        <v>173</v>
      </c>
      <c r="D22" s="7">
        <v>100</v>
      </c>
      <c r="E22" s="6" t="s">
        <v>173</v>
      </c>
      <c r="F22" s="7">
        <v>100</v>
      </c>
      <c r="G22" s="6" t="s">
        <v>173</v>
      </c>
      <c r="H22" s="7">
        <v>100</v>
      </c>
      <c r="I22" s="6" t="s">
        <v>173</v>
      </c>
      <c r="J22" s="7">
        <v>100</v>
      </c>
      <c r="K22" s="5">
        <v>0.2</v>
      </c>
    </row>
    <row r="23" spans="1:11" ht="36" x14ac:dyDescent="0.2">
      <c r="A23" s="5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3" t="s">
        <v>3</v>
      </c>
      <c r="B24" s="53"/>
      <c r="C24" s="54" t="s">
        <v>1</v>
      </c>
      <c r="D24" s="54"/>
      <c r="E24" s="52">
        <f>E5</f>
        <v>49813</v>
      </c>
      <c r="F24" s="52"/>
      <c r="G24" s="52">
        <f>G5</f>
        <v>53106</v>
      </c>
      <c r="H24" s="52"/>
      <c r="I24" s="52">
        <f>I5</f>
        <v>56912</v>
      </c>
      <c r="J24" s="52"/>
    </row>
    <row r="25" spans="1:11" x14ac:dyDescent="0.2">
      <c r="A25" s="53" t="s">
        <v>2</v>
      </c>
      <c r="B25" s="53"/>
      <c r="C25" s="54" t="s">
        <v>1</v>
      </c>
      <c r="D25" s="54"/>
      <c r="E25" s="52">
        <f>ROUND(E24*POWER(100,COUNT(F6:F23))/PRODUCT(F6:F23),2)</f>
        <v>49813</v>
      </c>
      <c r="F25" s="52"/>
      <c r="G25" s="52">
        <f>ROUND(G24*POWER(100,COUNT(H6:H23))/PRODUCT(H6:H23),2)</f>
        <v>53106</v>
      </c>
      <c r="H25" s="52"/>
      <c r="I25" s="52">
        <f>ROUND(I24*POWER(100,COUNT(J6:J23))/PRODUCT(J6:J23),2)</f>
        <v>56912</v>
      </c>
      <c r="J25" s="52"/>
    </row>
    <row r="26" spans="1:11" x14ac:dyDescent="0.2">
      <c r="A26" s="46" t="str">
        <f>CONCATENATE("估价对象比较价值=(",TEXT(E25,"G/通用格式"),"+",TEXT(G25,"G/通用格式"),"+",TEXT(I25,"G/通用格式"),")","/",3,"=",ROUND((E25+G25+I25)/3,2))</f>
        <v>估价对象比较价值=(49813+53106+56912)/3=53277</v>
      </c>
      <c r="B26" s="46"/>
      <c r="C26" s="46"/>
      <c r="D26" s="46"/>
      <c r="E26" s="46"/>
      <c r="F26" s="46"/>
      <c r="G26" s="46"/>
      <c r="H26" s="46"/>
      <c r="I26" s="4"/>
      <c r="J26" s="4"/>
    </row>
    <row r="28" spans="1:11" x14ac:dyDescent="0.2">
      <c r="B28" s="1">
        <f>ROUND(C28*0.95,0)</f>
        <v>50613</v>
      </c>
      <c r="C28" s="1">
        <f>ROUND((E25+G25+I25)/3,2)</f>
        <v>53277</v>
      </c>
      <c r="E28" s="1">
        <f>ROUND(E25/E24,4)</f>
        <v>1</v>
      </c>
      <c r="G28" s="1">
        <f>ROUND(G25/G24,4)</f>
        <v>1</v>
      </c>
      <c r="I28" s="1">
        <f>ROUND(I25/I24,4)</f>
        <v>1</v>
      </c>
    </row>
    <row r="29" spans="1:11" x14ac:dyDescent="0.2">
      <c r="B29" s="1">
        <f>ROUND(C28*1.05,0)</f>
        <v>55941</v>
      </c>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D4:G6"/>
  <sheetViews>
    <sheetView workbookViewId="0">
      <selection activeCell="C15" sqref="C15"/>
    </sheetView>
  </sheetViews>
  <sheetFormatPr defaultRowHeight="14.25" x14ac:dyDescent="0.2"/>
  <cols>
    <col min="1" max="3" width="9" style="17"/>
    <col min="4" max="4" width="11" style="17" bestFit="1" customWidth="1"/>
    <col min="5" max="16384" width="9" style="17"/>
  </cols>
  <sheetData>
    <row r="4" spans="4:7" x14ac:dyDescent="0.2">
      <c r="D4" s="17" t="s">
        <v>177</v>
      </c>
      <c r="E4" s="17">
        <v>114.43</v>
      </c>
      <c r="F4" s="17" t="s">
        <v>178</v>
      </c>
      <c r="G4" s="17">
        <v>49813</v>
      </c>
    </row>
    <row r="5" spans="4:7" x14ac:dyDescent="0.2">
      <c r="D5" s="17" t="s">
        <v>179</v>
      </c>
      <c r="E5" s="17">
        <v>86.62</v>
      </c>
      <c r="F5" s="17" t="s">
        <v>178</v>
      </c>
      <c r="G5" s="17">
        <v>53106</v>
      </c>
    </row>
    <row r="6" spans="4:7" x14ac:dyDescent="0.2">
      <c r="D6" s="17" t="s">
        <v>180</v>
      </c>
      <c r="E6" s="17">
        <v>115.97</v>
      </c>
      <c r="F6" s="17" t="s">
        <v>178</v>
      </c>
      <c r="G6" s="17">
        <v>56912</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2024-06-25T06:14:59Z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