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095" windowHeight="11940" activeTab="1"/>
  </bookViews>
  <sheets>
    <sheet name="223#2-801" sheetId="3" r:id="rId1"/>
    <sheet name="系统读取表" sheetId="4" r:id="rId2"/>
    <sheet name="Sheet1" sheetId="1" r:id="rId3"/>
  </sheets>
  <externalReferences>
    <externalReference r:id="rId4"/>
    <externalReference r:id="rId5"/>
  </externalReferences>
  <definedNames>
    <definedName name="_xlnm._FilterDatabase" localSheetId="0" hidden="1">'223#2-801'!$A$2:$M$42</definedName>
    <definedName name="_xlnm.Print_Area" localSheetId="0">'223#2-801'!$A$1:$K$56</definedName>
    <definedName name="办公层高">'[2]比较法-办公'!$B$119:$M$119</definedName>
    <definedName name="办公朝向">'[2]比较法-办公'!$B$91:$M$91</definedName>
    <definedName name="办公道路级别">'[2]比较法-办公'!$B$87:$M$87</definedName>
    <definedName name="办公公共部分装修">'[2]比较法-办公'!$B$108:$M$108</definedName>
    <definedName name="办公基础设施水平">'[2]比较法-办公'!$B$117:$M$117</definedName>
    <definedName name="办公集聚程度">[2]定义!$M$1:$M$6</definedName>
    <definedName name="办公建筑结构">'[2]比较法-办公'!$B$106:$M$106</definedName>
    <definedName name="办公建筑类型">'[2]比较法-办公'!$B$101:$M$101</definedName>
    <definedName name="办公交易情况">'[2]比较法-办公'!$A$62:$M$62</definedName>
    <definedName name="办公楼层">'[2]比较法-办公'!$B$89:$M$89</definedName>
    <definedName name="办公内部装修">'[2]比较法-办公'!$B$123:$M$123</definedName>
    <definedName name="办公物业管理">'[2]比较法-办公'!$B$115:$M$115</definedName>
    <definedName name="办公用途">'[2]比较法-办公'!$B$64:$M$64</definedName>
    <definedName name="仓储公共部分装修">'[2]比较法-仓储'!$B$77:$M$77</definedName>
    <definedName name="仓储交易情况">'[2]比较法-仓储'!$A$49:$M$49</definedName>
    <definedName name="仓储楼层">'[2]比较法-仓储'!$B$69:$M$69</definedName>
    <definedName name="仓储物业等级">'[2]比较法-仓储'!$B$82:$M$82</definedName>
    <definedName name="仓储用途">'[2]比较法-仓储'!$B$51:$M$51</definedName>
    <definedName name="产业集聚程度">[2]定义!$N$1:$N$6</definedName>
    <definedName name="车位公共部分装修">'[2]比较法-车位'!$B$83:$M$83</definedName>
    <definedName name="车位交易情况">'[2]比较法-车位'!$A$51:$M$51</definedName>
    <definedName name="车位类型">'[2]比较法-车位'!$B$93:$M$93</definedName>
    <definedName name="车位楼层">'[2]比较法-车位'!$B$71:$M$71</definedName>
    <definedName name="车位配套类型">'[2]比较法-车位'!$B$79:$M$79</definedName>
    <definedName name="车位物业等级">'[2]比较法-车位'!$B$88:$M$88</definedName>
    <definedName name="车位用途">'[2]比较法-车位'!$B$53:$M$53</definedName>
    <definedName name="城镇土地纳税等级分级范围">'[2]数据-取费表'!$D$41:$D$51</definedName>
    <definedName name="单价内涵">[2]定义!$V$1:$V$3</definedName>
    <definedName name="地类判定">[2]定义!$H$1:$H$9</definedName>
    <definedName name="二级分类">[2]修正!$C$17:$C$39</definedName>
    <definedName name="法定最高年限">[2]定义!$G$1:$G$4</definedName>
    <definedName name="工业公共部分装修">'[2]比较法-工业'!$B$95:$M$95</definedName>
    <definedName name="工业基础设施水平">'[2]比较法-工业'!$B$102:$M$102</definedName>
    <definedName name="工业建筑结构">'[2]比较法-工业'!$B$93:$M$93</definedName>
    <definedName name="工业建筑类型">'[2]比较法-工业'!$B$88:$M$88</definedName>
    <definedName name="工业交易情况">'[2]比较法-工业'!$A$55:$M$55</definedName>
    <definedName name="工业内部装修">'[2]比较法-工业'!$B$104:$M$104</definedName>
    <definedName name="工业物业管理">'[2]比较法-工业'!$B$100:$M$100</definedName>
    <definedName name="工业用途">'[2]比较法-工业'!$B$57:$M$57</definedName>
    <definedName name="公共配套设施">[2]定义!$Q$1:$Q$6</definedName>
    <definedName name="估价方法">[2]定义!$B$1:$B$50</definedName>
    <definedName name="环境">[2]定义!$S$1:$S$6</definedName>
    <definedName name="基础设施水平">[2]定义!$R$1:$R$7</definedName>
    <definedName name="价值类型2">[2]定义!$B$54:$B$56</definedName>
    <definedName name="交通便捷度">[2]定义!$O$1:$O$6</definedName>
    <definedName name="居住社区成熟度">[2]定义!$K$1:$K$6</definedName>
    <definedName name="临街状况">[2]定义!$T$1:$T$5</definedName>
    <definedName name="内部装修维护情况">[2]定义!$U$1:$U$6</definedName>
    <definedName name="判定">[2]定义!$D$1:$D$4</definedName>
    <definedName name="七通一平">[2]修正!$A$6:$A$14</definedName>
    <definedName name="区域土地利用方向">[2]定义!$P$1:$P$6</definedName>
    <definedName name="商业层高">'[2]比较法-商业'!$B$116:$M$116</definedName>
    <definedName name="商业繁华度">[2]定义!$L$1:$L$6</definedName>
    <definedName name="商业公共部分装修">'[2]比较法-商业'!$B$107:$M$107</definedName>
    <definedName name="商业基础设施水平">'[2]比较法-商业'!$B$112:$M$112</definedName>
    <definedName name="商业建筑结构">'[2]比较法-商业'!$B$105:$M$105</definedName>
    <definedName name="商业交易情况">'[2]比较法-商业'!$A$61:$M$61</definedName>
    <definedName name="商业街名称">[2]修正!$C$59:$C$119</definedName>
    <definedName name="商业进深比">'[2]比较法-商业'!$B$120:$M$120</definedName>
    <definedName name="商业类型">'[2]比较法-商业'!$B$100:$M$100</definedName>
    <definedName name="商业临街状况">'[2]比较法-商业'!$B$86:$M$86</definedName>
    <definedName name="商业楼层">'[2]比较法-商业'!$B$92:$M$92</definedName>
    <definedName name="商业内部装修">'[2]比较法-商业'!$B$122:$M$122</definedName>
    <definedName name="商业人流量">'[2]比较法-商业'!$B$90:$M$90</definedName>
    <definedName name="商业业态">'[2]比较法-商业'!$B$114:$M$114</definedName>
    <definedName name="商业用途">'[2]比较法-商业'!$B$63:$M$63</definedName>
    <definedName name="是否封闭">'[2]比较法-仓储'!$B$89:$M$89</definedName>
    <definedName name="是否直接入户">'[2]比较法-车位'!$B$95:$M$95</definedName>
    <definedName name="套工道路等级">'[2]土地比较法-工业'!$B$97:$M$97</definedName>
    <definedName name="套工地质条件">'[2]土地比较法-工业'!$B$114:$M$114</definedName>
    <definedName name="套工交易情况">'[2]土地比较法-住宅、综合'!$A$73:$M$73</definedName>
    <definedName name="套工土地级别">'[2]土地比较法-工业'!$B$99:$M$99</definedName>
    <definedName name="套工用途">'[2]土地比较法-工业'!$B$70:$M$70</definedName>
    <definedName name="套工宗地内开发程度">'[2]土地比较法-工业'!$B$112:$M$112</definedName>
    <definedName name="套工宗地形状">'[2]土地比较法-工业'!$B$110:$M$110</definedName>
    <definedName name="套综道路等级">'[2]土地比较法-住宅、综合'!$B$106:$M$106</definedName>
    <definedName name="套综工程地质条件">'[2]土地比较法-住宅、综合'!$B$125:$M$125</definedName>
    <definedName name="套综交易情况">'[2]土地比较法-住宅、综合'!$A$73:$M$73</definedName>
    <definedName name="套综临街宽度及深度">'[2]土地比较法-住宅、综合'!$B$121:$M$121</definedName>
    <definedName name="套综土地级别">'[2]土地比较法-住宅、综合'!$B$108:$M$108</definedName>
    <definedName name="套综用途">'[2]土地比较法-住宅、综合'!$B$75:$M$75</definedName>
    <definedName name="套综宗地内开发程度">'[2]土地比较法-住宅、综合'!$B$123:$M$123</definedName>
    <definedName name="套综宗地形状">'[2]土地比较法-住宅、综合'!$B$119:$M$119</definedName>
    <definedName name="土地级别">[2]定义!$C$1:$C$13</definedName>
    <definedName name="土地年限区间">[2]定义!$I$1:$I$8</definedName>
    <definedName name="五等判定">[2]定义!$W$1:$W$6</definedName>
    <definedName name="写字楼等级">'[2]比较法-办公'!$B$113:$M$113</definedName>
    <definedName name="一修多修正项2">[2]典型户型修正!$8:$8</definedName>
    <definedName name="一修多修正项3">[2]典型户型修正!$10:$10</definedName>
    <definedName name="一修多修正项4">[2]典型户型修正!$12:$12</definedName>
    <definedName name="一修多修正项5">[2]典型户型修正!$14:$14</definedName>
    <definedName name="一修多修正项6">[2]典型户型修正!$16:$16</definedName>
    <definedName name="一修多修正项7">[2]典型户型修正!$18:$18</definedName>
    <definedName name="一修多修正项8">[2]典型户型修正!$20:$20</definedName>
    <definedName name="有无电梯">'[2]比较法-仓储'!$B$84:$M$84</definedName>
    <definedName name="住宅朝向">'[2]比较法-住宅'!$B$88:$M$88</definedName>
    <definedName name="住宅房型">'[2]比较法-住宅'!$B$118:$M$118</definedName>
    <definedName name="住宅公共部分装修">'[2]比较法-住宅'!$B$109:$M$109</definedName>
    <definedName name="住宅基础设施水平">'[2]比较法-住宅'!$B$116:$M$116</definedName>
    <definedName name="住宅建筑结构">'[2]比较法-住宅'!$B$105:$M$105</definedName>
    <definedName name="住宅建筑类型">'[2]比较法-住宅'!$B$100:$M$100</definedName>
    <definedName name="住宅建筑品质">'[2]比较法-住宅'!$B$107:$M$107</definedName>
    <definedName name="住宅交易情况">'[2]比较法-住宅'!$A$61:$M$61</definedName>
    <definedName name="住宅楼层">'[2]比较法-住宅'!$B$86:$M$86</definedName>
    <definedName name="住宅内部装修">'[2]比较法-住宅'!$B$122:$M$122</definedName>
    <definedName name="住宅物业管理">'[2]比较法-住宅'!$B$114:$M$114</definedName>
    <definedName name="住宅用途">'[2]比较法-住宅'!$B$63:$M$63</definedName>
    <definedName name="注册房地产估价师">[2]估价师及机构信息!$A$3:$A$24</definedName>
  </definedNames>
  <calcPr calcId="125725" concurrentCalc="0"/>
</workbook>
</file>

<file path=xl/calcChain.xml><?xml version="1.0" encoding="utf-8"?>
<calcChain xmlns="http://schemas.openxmlformats.org/spreadsheetml/2006/main">
  <c r="D14" i="4"/>
  <c r="B11"/>
  <c r="B5"/>
  <c r="F23"/>
  <c r="E23"/>
  <c r="F22"/>
  <c r="E22"/>
  <c r="F21"/>
  <c r="E21"/>
  <c r="F20"/>
  <c r="E20"/>
  <c r="F19"/>
  <c r="E19"/>
  <c r="F18"/>
  <c r="E18"/>
  <c r="F17"/>
  <c r="E17"/>
  <c r="F16"/>
  <c r="E16"/>
  <c r="F15"/>
  <c r="E15"/>
  <c r="I14"/>
  <c r="H14"/>
  <c r="C14"/>
  <c r="B14"/>
  <c r="B8"/>
  <c r="B2"/>
  <c r="D8"/>
  <c r="B1"/>
  <c r="C8"/>
  <c r="B7"/>
  <c r="D7"/>
  <c r="C7"/>
  <c r="D55" i="3"/>
  <c r="C55"/>
  <c r="D54"/>
  <c r="C54"/>
  <c r="B54"/>
  <c r="I42"/>
  <c r="I41"/>
  <c r="G40"/>
  <c r="F40"/>
  <c r="E40"/>
  <c r="D40"/>
  <c r="C40"/>
  <c r="B40"/>
  <c r="G39"/>
  <c r="F39"/>
  <c r="E39"/>
  <c r="D39"/>
  <c r="E36"/>
  <c r="C36"/>
  <c r="B36"/>
  <c r="I34"/>
  <c r="H34"/>
  <c r="G34"/>
  <c r="F34"/>
  <c r="E34"/>
  <c r="D34"/>
  <c r="C34"/>
  <c r="B34"/>
  <c r="I33"/>
  <c r="H33"/>
  <c r="G33"/>
  <c r="F33"/>
  <c r="E33"/>
  <c r="B33"/>
  <c r="I32"/>
  <c r="I30"/>
  <c r="I28"/>
  <c r="H28"/>
  <c r="G28"/>
  <c r="F28"/>
  <c r="E28"/>
  <c r="D28"/>
  <c r="C28"/>
  <c r="B28"/>
  <c r="I27"/>
  <c r="H27"/>
  <c r="G27"/>
  <c r="F27"/>
  <c r="E27"/>
  <c r="D27"/>
  <c r="C27"/>
  <c r="C26"/>
  <c r="H24"/>
  <c r="D24"/>
  <c r="C24"/>
  <c r="B24"/>
  <c r="I22"/>
  <c r="G21"/>
  <c r="F21"/>
  <c r="D21"/>
  <c r="G20"/>
  <c r="F20"/>
  <c r="D20"/>
  <c r="I19"/>
  <c r="G19"/>
  <c r="F19"/>
  <c r="E19"/>
  <c r="D19"/>
  <c r="G18"/>
  <c r="F18"/>
  <c r="D18"/>
  <c r="G17"/>
  <c r="F17"/>
  <c r="D17"/>
  <c r="G16"/>
  <c r="F16"/>
  <c r="E16"/>
  <c r="D16"/>
  <c r="G15"/>
  <c r="F15"/>
  <c r="E15"/>
  <c r="D15"/>
  <c r="G14"/>
  <c r="F14"/>
  <c r="D14"/>
  <c r="J13"/>
  <c r="G13"/>
  <c r="F13"/>
  <c r="E13"/>
  <c r="D13"/>
  <c r="J12"/>
  <c r="G12"/>
  <c r="F12"/>
  <c r="E12"/>
  <c r="D12"/>
  <c r="J11"/>
  <c r="G11"/>
  <c r="F11"/>
  <c r="E11"/>
  <c r="D11"/>
  <c r="G10"/>
  <c r="F10"/>
  <c r="D10"/>
  <c r="G9"/>
  <c r="F9"/>
  <c r="D9"/>
  <c r="G8"/>
  <c r="F8"/>
  <c r="D8"/>
  <c r="G7"/>
  <c r="F7"/>
  <c r="G6"/>
  <c r="F6"/>
  <c r="E6"/>
  <c r="D6"/>
  <c r="G5"/>
  <c r="F5"/>
  <c r="E5"/>
  <c r="D5"/>
  <c r="G4"/>
  <c r="F4"/>
  <c r="E4"/>
  <c r="D4"/>
  <c r="G3"/>
  <c r="F3"/>
  <c r="E3"/>
  <c r="D3"/>
  <c r="M1"/>
  <c r="F14" i="4"/>
  <c r="E14"/>
  <c r="G14"/>
  <c r="B6"/>
  <c r="D6"/>
  <c r="C6"/>
  <c r="D5"/>
  <c r="C5"/>
</calcChain>
</file>

<file path=xl/sharedStrings.xml><?xml version="1.0" encoding="utf-8"?>
<sst xmlns="http://schemas.openxmlformats.org/spreadsheetml/2006/main" count="178" uniqueCount="97">
  <si>
    <t>装修</t>
  </si>
  <si>
    <t>分值</t>
  </si>
  <si>
    <t>房间</t>
  </si>
  <si>
    <t>部位</t>
  </si>
  <si>
    <t>材质</t>
  </si>
  <si>
    <t>面积</t>
  </si>
  <si>
    <t>单价</t>
  </si>
  <si>
    <t>成新</t>
  </si>
  <si>
    <t>总价</t>
  </si>
  <si>
    <t>铝扣板</t>
  </si>
  <si>
    <t>厨房</t>
  </si>
  <si>
    <t>顶棚</t>
  </si>
  <si>
    <t>瓷砖</t>
  </si>
  <si>
    <t>墙面</t>
  </si>
  <si>
    <t>地砖</t>
  </si>
  <si>
    <t>地面</t>
  </si>
  <si>
    <t>石膏板</t>
  </si>
  <si>
    <t>客厅</t>
  </si>
  <si>
    <t>涂料</t>
  </si>
  <si>
    <t>——</t>
  </si>
  <si>
    <t>木地板</t>
  </si>
  <si>
    <t>壁纸</t>
  </si>
  <si>
    <t>卫生间</t>
  </si>
  <si>
    <t>墙砖</t>
  </si>
  <si>
    <t>卧室</t>
  </si>
  <si>
    <t>储物间</t>
  </si>
  <si>
    <t>阳台</t>
  </si>
  <si>
    <t>合计</t>
  </si>
  <si>
    <t>名称</t>
  </si>
  <si>
    <t>瓷砖踢脚（木踢脚含在地板中）</t>
  </si>
  <si>
    <t>门、窗套线</t>
  </si>
  <si>
    <t>整体橱柜</t>
  </si>
  <si>
    <t>不锈钢洗菜池含龙头</t>
  </si>
  <si>
    <t>洗脸池柜及浴室镜</t>
  </si>
  <si>
    <t>坐便器</t>
  </si>
  <si>
    <t>电视背景墙</t>
  </si>
  <si>
    <t>淋浴房</t>
  </si>
  <si>
    <t>数量</t>
  </si>
  <si>
    <t>单位</t>
  </si>
  <si>
    <t>平方米</t>
  </si>
  <si>
    <t>米</t>
  </si>
  <si>
    <t>延米</t>
  </si>
  <si>
    <t>个</t>
  </si>
  <si>
    <t>地漏</t>
  </si>
  <si>
    <t>淋浴花洒</t>
  </si>
  <si>
    <t>铝合金门</t>
  </si>
  <si>
    <t>窗帘杆</t>
  </si>
  <si>
    <t>过门石</t>
  </si>
  <si>
    <t>木门</t>
  </si>
  <si>
    <t>开关面板</t>
  </si>
  <si>
    <t>艺术吊顶（石膏）</t>
  </si>
  <si>
    <t>套</t>
  </si>
  <si>
    <t>根</t>
  </si>
  <si>
    <t>角线（石膏）</t>
  </si>
  <si>
    <t>窗台石</t>
  </si>
  <si>
    <t>五金件安装</t>
  </si>
  <si>
    <t>材料搬运费</t>
  </si>
  <si>
    <t>开关面板安装费</t>
  </si>
  <si>
    <t>洁具安装</t>
  </si>
  <si>
    <t>装修合计</t>
  </si>
  <si>
    <t>总计</t>
  </si>
  <si>
    <t>单列</t>
  </si>
  <si>
    <t>灯具</t>
  </si>
  <si>
    <t>灶具、抽油烟机</t>
  </si>
  <si>
    <t>热水器</t>
  </si>
  <si>
    <t>测算人：</t>
  </si>
  <si>
    <t>一审：</t>
  </si>
  <si>
    <t>二审：</t>
  </si>
  <si>
    <t>（规划）建筑面积（m2）</t>
  </si>
  <si>
    <t>（分摊）土地面积（m2）</t>
  </si>
  <si>
    <t>价值时点/估价期日</t>
  </si>
  <si>
    <t>价值类型</t>
  </si>
  <si>
    <t>总价（万元）</t>
  </si>
  <si>
    <t>楼面单价（元/平方米）</t>
  </si>
  <si>
    <t>地面单价（元/平方米）</t>
  </si>
  <si>
    <t>市场价值</t>
  </si>
  <si>
    <t>抵押价值</t>
  </si>
  <si>
    <t>抵押价值-已注销</t>
  </si>
  <si>
    <t>抵押净值</t>
  </si>
  <si>
    <t>总投</t>
  </si>
  <si>
    <t>租金</t>
  </si>
  <si>
    <t>重置成新价</t>
    <phoneticPr fontId="9" type="noConversion"/>
  </si>
  <si>
    <t>项目名称</t>
    <phoneticPr fontId="9" type="noConversion"/>
  </si>
  <si>
    <t>抵押价值（万元）</t>
  </si>
  <si>
    <t>抵押价值-已注销（万元）</t>
  </si>
  <si>
    <t>抵押净值（万元）</t>
  </si>
  <si>
    <t>估价对象2</t>
  </si>
  <si>
    <t>估价对象3</t>
  </si>
  <si>
    <t>估价对象4</t>
  </si>
  <si>
    <t>估价对象5</t>
  </si>
  <si>
    <t>估价对象6</t>
  </si>
  <si>
    <t>估价对象7</t>
  </si>
  <si>
    <t>估价对象8</t>
  </si>
  <si>
    <t>估价对象9</t>
  </si>
  <si>
    <t>估价对象10</t>
  </si>
  <si>
    <t>估价对象1（结果表）</t>
  </si>
  <si>
    <t>市场价值（万元）</t>
    <phoneticPr fontId="8" type="noConversion"/>
  </si>
</sst>
</file>

<file path=xl/styles.xml><?xml version="1.0" encoding="utf-8"?>
<styleSheet xmlns="http://schemas.openxmlformats.org/spreadsheetml/2006/main">
  <numFmts count="2">
    <numFmt numFmtId="180" formatCode="0_ "/>
    <numFmt numFmtId="181" formatCode="0.00_ "/>
  </numFmts>
  <fonts count="13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family val="2"/>
      <scheme val="minor"/>
    </font>
    <font>
      <sz val="11"/>
      <color rgb="FF666666"/>
      <name val="微软雅黑"/>
      <family val="2"/>
      <charset val="134"/>
    </font>
    <font>
      <sz val="9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楷体_GB2312"/>
      <family val="2"/>
      <charset val="134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4">
    <xf numFmtId="0" fontId="0" fillId="0" borderId="0"/>
    <xf numFmtId="0" fontId="5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</cellStyleXfs>
  <cellXfs count="53">
    <xf numFmtId="0" fontId="0" fillId="0" borderId="0" xfId="0"/>
    <xf numFmtId="0" fontId="5" fillId="2" borderId="0" xfId="1" applyFill="1" applyBorder="1" applyAlignment="1">
      <alignment horizontal="center" vertical="center" wrapText="1"/>
    </xf>
    <xf numFmtId="0" fontId="5" fillId="3" borderId="0" xfId="1" applyFill="1" applyBorder="1" applyAlignment="1">
      <alignment horizontal="center" vertical="center" wrapText="1"/>
    </xf>
    <xf numFmtId="0" fontId="5" fillId="0" borderId="0" xfId="1" applyBorder="1" applyAlignment="1">
      <alignment horizontal="center" vertical="center" wrapText="1"/>
    </xf>
    <xf numFmtId="0" fontId="5" fillId="4" borderId="0" xfId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0" fillId="4" borderId="1" xfId="1" applyFont="1" applyFill="1" applyBorder="1" applyAlignment="1">
      <alignment horizontal="center" vertical="center" wrapText="1"/>
    </xf>
    <xf numFmtId="0" fontId="0" fillId="2" borderId="1" xfId="1" applyFont="1" applyFill="1" applyBorder="1" applyAlignment="1">
      <alignment horizontal="center" vertical="center" wrapText="1"/>
    </xf>
    <xf numFmtId="0" fontId="0" fillId="3" borderId="1" xfId="1" applyFont="1" applyFill="1" applyBorder="1" applyAlignment="1">
      <alignment horizontal="center" vertical="center" wrapText="1"/>
    </xf>
    <xf numFmtId="181" fontId="0" fillId="3" borderId="1" xfId="1" applyNumberFormat="1" applyFont="1" applyFill="1" applyBorder="1" applyAlignment="1">
      <alignment horizontal="center" vertical="center" wrapText="1"/>
    </xf>
    <xf numFmtId="181" fontId="0" fillId="2" borderId="1" xfId="1" applyNumberFormat="1" applyFont="1" applyFill="1" applyBorder="1" applyAlignment="1">
      <alignment horizontal="center" vertical="center" wrapText="1"/>
    </xf>
    <xf numFmtId="181" fontId="0" fillId="4" borderId="1" xfId="1" applyNumberFormat="1" applyFont="1" applyFill="1" applyBorder="1" applyAlignment="1">
      <alignment horizontal="center" vertical="center" wrapText="1"/>
    </xf>
    <xf numFmtId="0" fontId="5" fillId="4" borderId="1" xfId="1" applyFill="1" applyBorder="1" applyAlignment="1">
      <alignment horizontal="center" vertical="center" wrapText="1"/>
    </xf>
    <xf numFmtId="0" fontId="5" fillId="5" borderId="1" xfId="1" applyFill="1" applyBorder="1" applyAlignment="1">
      <alignment horizontal="center" vertical="center" wrapText="1"/>
    </xf>
    <xf numFmtId="0" fontId="0" fillId="5" borderId="1" xfId="1" applyFont="1" applyFill="1" applyBorder="1" applyAlignment="1">
      <alignment horizontal="center" vertical="center" wrapText="1"/>
    </xf>
    <xf numFmtId="0" fontId="0" fillId="5" borderId="3" xfId="1" applyFont="1" applyFill="1" applyBorder="1" applyAlignment="1">
      <alignment horizontal="center" vertical="center" wrapText="1"/>
    </xf>
    <xf numFmtId="181" fontId="4" fillId="4" borderId="1" xfId="1" applyNumberFormat="1" applyFont="1" applyFill="1" applyBorder="1" applyAlignment="1">
      <alignment horizontal="center" vertical="center" wrapText="1"/>
    </xf>
    <xf numFmtId="0" fontId="2" fillId="4" borderId="7" xfId="1" applyFont="1" applyFill="1" applyBorder="1" applyAlignment="1">
      <alignment horizontal="center" vertical="center" wrapText="1"/>
    </xf>
    <xf numFmtId="180" fontId="2" fillId="4" borderId="7" xfId="1" applyNumberFormat="1" applyFont="1" applyFill="1" applyBorder="1" applyAlignment="1">
      <alignment horizontal="center" vertical="center" wrapText="1"/>
    </xf>
    <xf numFmtId="0" fontId="2" fillId="4" borderId="3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6" borderId="1" xfId="1" applyFont="1" applyFill="1" applyBorder="1" applyAlignment="1">
      <alignment horizontal="center" vertical="center" wrapText="1"/>
    </xf>
    <xf numFmtId="0" fontId="2" fillId="6" borderId="7" xfId="1" applyFont="1" applyFill="1" applyBorder="1" applyAlignment="1">
      <alignment horizontal="center" vertical="center" wrapText="1"/>
    </xf>
    <xf numFmtId="0" fontId="5" fillId="7" borderId="1" xfId="1" applyFill="1" applyBorder="1" applyAlignment="1">
      <alignment horizontal="center" vertical="center" wrapText="1"/>
    </xf>
    <xf numFmtId="0" fontId="0" fillId="4" borderId="0" xfId="1" applyFont="1" applyFill="1" applyBorder="1" applyAlignment="1">
      <alignment horizontal="center" vertical="center" wrapText="1"/>
    </xf>
    <xf numFmtId="0" fontId="0" fillId="4" borderId="7" xfId="1" applyFont="1" applyFill="1" applyBorder="1" applyAlignment="1">
      <alignment horizontal="center" vertical="center" wrapText="1"/>
    </xf>
    <xf numFmtId="180" fontId="0" fillId="4" borderId="1" xfId="1" applyNumberFormat="1" applyFont="1" applyFill="1" applyBorder="1" applyAlignment="1">
      <alignment horizontal="center" vertical="center" wrapText="1"/>
    </xf>
    <xf numFmtId="0" fontId="0" fillId="4" borderId="3" xfId="1" applyFont="1" applyFill="1" applyBorder="1" applyAlignment="1">
      <alignment horizontal="center" vertical="center" wrapText="1"/>
    </xf>
    <xf numFmtId="180" fontId="5" fillId="4" borderId="11" xfId="1" applyNumberFormat="1" applyFill="1" applyBorder="1" applyAlignment="1">
      <alignment horizontal="center" vertical="center" wrapText="1"/>
    </xf>
    <xf numFmtId="0" fontId="1" fillId="4" borderId="1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vertical="center" wrapText="1"/>
    </xf>
    <xf numFmtId="0" fontId="0" fillId="4" borderId="1" xfId="1" applyFont="1" applyFill="1" applyBorder="1" applyAlignment="1">
      <alignment horizontal="center" vertical="center" wrapText="1"/>
    </xf>
    <xf numFmtId="0" fontId="5" fillId="4" borderId="1" xfId="1" applyFill="1" applyBorder="1" applyAlignment="1">
      <alignment horizontal="center" vertical="center" wrapText="1"/>
    </xf>
    <xf numFmtId="0" fontId="0" fillId="2" borderId="2" xfId="1" applyFont="1" applyFill="1" applyBorder="1" applyAlignment="1">
      <alignment horizontal="center" vertical="center" wrapText="1"/>
    </xf>
    <xf numFmtId="0" fontId="0" fillId="2" borderId="3" xfId="1" applyFont="1" applyFill="1" applyBorder="1" applyAlignment="1">
      <alignment horizontal="center" vertical="center" wrapText="1"/>
    </xf>
    <xf numFmtId="0" fontId="7" fillId="8" borderId="1" xfId="2" applyFont="1" applyFill="1" applyBorder="1" applyAlignment="1">
      <alignment horizontal="center" vertical="center" wrapText="1"/>
    </xf>
    <xf numFmtId="0" fontId="7" fillId="0" borderId="0" xfId="2" applyFont="1" applyBorder="1" applyAlignment="1">
      <alignment horizontal="left" vertical="center" wrapText="1"/>
    </xf>
    <xf numFmtId="0" fontId="6" fillId="0" borderId="0" xfId="2" applyBorder="1"/>
    <xf numFmtId="0" fontId="0" fillId="0" borderId="0" xfId="1" applyFont="1">
      <alignment vertical="center"/>
    </xf>
    <xf numFmtId="14" fontId="7" fillId="8" borderId="1" xfId="2" applyNumberFormat="1" applyFont="1" applyFill="1" applyBorder="1" applyAlignment="1">
      <alignment horizontal="center" vertical="center" wrapText="1"/>
    </xf>
    <xf numFmtId="0" fontId="7" fillId="9" borderId="1" xfId="2" applyFont="1" applyFill="1" applyBorder="1" applyAlignment="1" applyProtection="1">
      <alignment horizontal="center" vertical="center" wrapText="1"/>
      <protection locked="0"/>
    </xf>
    <xf numFmtId="0" fontId="6" fillId="8" borderId="1" xfId="2" applyFill="1" applyBorder="1" applyAlignment="1">
      <alignment vertical="center"/>
    </xf>
    <xf numFmtId="0" fontId="7" fillId="8" borderId="2" xfId="2" applyFont="1" applyFill="1" applyBorder="1" applyAlignment="1">
      <alignment horizontal="center" vertical="center" wrapText="1"/>
    </xf>
    <xf numFmtId="0" fontId="10" fillId="6" borderId="1" xfId="2" applyFont="1" applyFill="1" applyBorder="1" applyProtection="1">
      <protection locked="0"/>
    </xf>
    <xf numFmtId="0" fontId="10" fillId="8" borderId="1" xfId="2" applyFont="1" applyFill="1" applyBorder="1"/>
    <xf numFmtId="0" fontId="6" fillId="0" borderId="1" xfId="2" applyBorder="1" applyProtection="1">
      <protection locked="0"/>
    </xf>
    <xf numFmtId="0" fontId="7" fillId="0" borderId="1" xfId="2" applyFont="1" applyBorder="1" applyAlignment="1" applyProtection="1">
      <alignment horizontal="left" vertical="center" wrapText="1"/>
      <protection locked="0"/>
    </xf>
  </cellXfs>
  <cellStyles count="14">
    <cellStyle name="常规" xfId="0" builtinId="0"/>
    <cellStyle name="常规 16" xfId="3"/>
    <cellStyle name="常规 2" xfId="1"/>
    <cellStyle name="常规 2 2" xfId="4"/>
    <cellStyle name="常规 3" xfId="5"/>
    <cellStyle name="常规 3 2" xfId="6"/>
    <cellStyle name="常规 4" xfId="7"/>
    <cellStyle name="常规 5" xfId="8"/>
    <cellStyle name="常规 6" xfId="9"/>
    <cellStyle name="常规 6 2" xfId="10"/>
    <cellStyle name="常规 6 2 2" xfId="11"/>
    <cellStyle name="常规 7" xfId="12"/>
    <cellStyle name="常规 8" xfId="13"/>
    <cellStyle name="常规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456;&#29256;&#27979;&#3163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72;&#29245;/&#20849;&#20139;&#25991;&#26723;/&#32508;&#21512;&#32452;&#8212;&#8212;2.&#27979;&#31639;+&#25253;&#21578;+&#38468;&#20214;/1.&#27979;&#31639;&#34920;/&#32508;&#21512;&#32452;&#30005;&#31639;&#34920;20180627&#21551;&#29992;/&#23545;&#20844;&#20107;&#19994;&#37096;&#8212;&#30005;&#31639;&#34920;-&#25151;&#22320;&#20135;-&#21333;&#2287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4#3-701G"/>
      <sheetName val="225#3-901G"/>
      <sheetName val="224#3-201G "/>
      <sheetName val="224#3-401G"/>
      <sheetName val="225#3-801G "/>
      <sheetName val="224#3-1001G"/>
      <sheetName val="222#1-401A反"/>
      <sheetName val="225#3-1001G "/>
      <sheetName val="224#3-801G"/>
      <sheetName val="223#2-501C"/>
      <sheetName val="224#2-1001G"/>
      <sheetName val="224#1-1003"/>
      <sheetName val="224#1-1103 "/>
      <sheetName val="223#2-602C反"/>
      <sheetName val="223#2-702C反 "/>
      <sheetName val="223#2-1002C反 "/>
      <sheetName val="  例"/>
      <sheetName val="Sheet1"/>
      <sheetName val="Sheet2"/>
      <sheetName val="Sheet3"/>
    </sheetNames>
    <sheetDataSet>
      <sheetData sheetId="0"/>
      <sheetData sheetId="1"/>
      <sheetData sheetId="2"/>
      <sheetData sheetId="3">
        <row r="23">
          <cell r="C23">
            <v>100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致函链接"/>
      <sheetName val="预评函-封皮"/>
      <sheetName val="预评函-1"/>
      <sheetName val="预评函-2（1）"/>
      <sheetName val="预评函-2（2）"/>
      <sheetName val="预评函-3"/>
      <sheetName val="使用说明"/>
      <sheetName val="估价师及机构信息"/>
      <sheetName val="定义"/>
      <sheetName val="项目基本情况"/>
      <sheetName val="抵押物清单（分楼）"/>
      <sheetName val="数据-取费表"/>
      <sheetName val="估价对象房地状况"/>
      <sheetName val="系统读取表"/>
      <sheetName val="结果表"/>
      <sheetName val="结果表 (1修多)"/>
      <sheetName val="成本法"/>
      <sheetName val="假设开发法"/>
      <sheetName val="收益法"/>
      <sheetName val="酒店收入计算"/>
      <sheetName val="典型户型修正"/>
      <sheetName val="比较法-住宅"/>
      <sheetName val="比较法-商业"/>
      <sheetName val="比较法-办公"/>
      <sheetName val="比较法-工业"/>
      <sheetName val="比较法-车位"/>
      <sheetName val="比较法-仓储"/>
      <sheetName val="土地比较法-住宅、综合"/>
      <sheetName val="土地比较法-工业"/>
      <sheetName val="基准地价修正"/>
      <sheetName val="因素修正幅度"/>
      <sheetName val="基准地价修正-因素"/>
      <sheetName val="区片价"/>
      <sheetName val="修正"/>
      <sheetName val="容积率修正"/>
      <sheetName val="地价"/>
      <sheetName val="存贷款利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A3" t="str">
            <v>注册房地产估价师</v>
          </cell>
        </row>
        <row r="4">
          <cell r="A4" t="str">
            <v>梁津</v>
          </cell>
        </row>
        <row r="5">
          <cell r="A5" t="str">
            <v>李立</v>
          </cell>
        </row>
        <row r="6">
          <cell r="A6" t="str">
            <v>叶凌</v>
          </cell>
        </row>
        <row r="7">
          <cell r="A7" t="str">
            <v>王鹏</v>
          </cell>
        </row>
        <row r="8">
          <cell r="A8" t="str">
            <v>欧红伟</v>
          </cell>
        </row>
        <row r="9">
          <cell r="A9" t="str">
            <v>吴薇</v>
          </cell>
        </row>
        <row r="10">
          <cell r="A10" t="str">
            <v>陈颖</v>
          </cell>
        </row>
        <row r="11">
          <cell r="A11" t="str">
            <v>崔锴</v>
          </cell>
        </row>
        <row r="12">
          <cell r="A12" t="str">
            <v>白景生</v>
          </cell>
        </row>
        <row r="13">
          <cell r="A13" t="str">
            <v>郑燚</v>
          </cell>
        </row>
        <row r="14">
          <cell r="A14" t="str">
            <v>马琳琳</v>
          </cell>
        </row>
        <row r="15">
          <cell r="A15" t="str">
            <v>杨红英</v>
          </cell>
        </row>
        <row r="16">
          <cell r="A16" t="str">
            <v>刘梅</v>
          </cell>
        </row>
        <row r="22">
          <cell r="A22" t="str">
            <v>刘敬东</v>
          </cell>
        </row>
        <row r="23">
          <cell r="A23" t="str">
            <v>王萌</v>
          </cell>
        </row>
        <row r="24">
          <cell r="A24" t="str">
            <v>——</v>
          </cell>
        </row>
      </sheetData>
      <sheetData sheetId="8">
        <row r="1">
          <cell r="B1" t="str">
            <v>估价方法</v>
          </cell>
          <cell r="C1" t="str">
            <v>土地级别</v>
          </cell>
          <cell r="D1" t="str">
            <v>判定</v>
          </cell>
          <cell r="G1" t="str">
            <v>法定最高年限</v>
          </cell>
          <cell r="H1" t="str">
            <v>地类判定</v>
          </cell>
          <cell r="I1" t="str">
            <v>土地年限区间</v>
          </cell>
          <cell r="K1" t="str">
            <v>居住社区成熟度</v>
          </cell>
          <cell r="L1" t="str">
            <v>商业繁华度</v>
          </cell>
          <cell r="M1" t="str">
            <v>办公集聚程度</v>
          </cell>
          <cell r="N1" t="str">
            <v>产业集聚程度</v>
          </cell>
          <cell r="O1" t="str">
            <v>交通便捷度</v>
          </cell>
          <cell r="P1" t="str">
            <v>区域土地利用方向</v>
          </cell>
          <cell r="Q1" t="str">
            <v>公共配套设施</v>
          </cell>
          <cell r="R1" t="str">
            <v>基础设施水平</v>
          </cell>
          <cell r="S1" t="str">
            <v>环境质量</v>
          </cell>
          <cell r="T1" t="str">
            <v>临街状况</v>
          </cell>
          <cell r="U1" t="str">
            <v>内部装修维护情况</v>
          </cell>
          <cell r="V1" t="str">
            <v>单价内涵</v>
          </cell>
          <cell r="W1" t="str">
            <v>五等判定</v>
          </cell>
        </row>
        <row r="2">
          <cell r="B2" t="str">
            <v>成本法</v>
          </cell>
          <cell r="C2" t="str">
            <v>一级</v>
          </cell>
          <cell r="D2" t="str">
            <v>是</v>
          </cell>
          <cell r="G2">
            <v>40</v>
          </cell>
          <cell r="H2" t="str">
            <v>住宅</v>
          </cell>
          <cell r="I2" t="str">
            <v>60-70（含）</v>
          </cell>
          <cell r="K2" t="str">
            <v>好</v>
          </cell>
          <cell r="L2" t="str">
            <v>好</v>
          </cell>
          <cell r="M2" t="str">
            <v>好</v>
          </cell>
          <cell r="N2" t="str">
            <v>好</v>
          </cell>
          <cell r="O2" t="str">
            <v>好</v>
          </cell>
          <cell r="P2" t="str">
            <v>好</v>
          </cell>
          <cell r="Q2" t="str">
            <v>好</v>
          </cell>
          <cell r="R2" t="str">
            <v>七通</v>
          </cell>
          <cell r="S2" t="str">
            <v>好</v>
          </cell>
          <cell r="T2" t="str">
            <v>多面临街</v>
          </cell>
          <cell r="U2" t="str">
            <v>好</v>
          </cell>
          <cell r="V2" t="str">
            <v>单位面积地价</v>
          </cell>
          <cell r="W2" t="str">
            <v>好</v>
          </cell>
        </row>
        <row r="3">
          <cell r="B3" t="str">
            <v>成本法 (分)</v>
          </cell>
          <cell r="C3" t="str">
            <v>二级</v>
          </cell>
          <cell r="D3" t="str">
            <v>否</v>
          </cell>
          <cell r="G3">
            <v>50</v>
          </cell>
          <cell r="H3" t="str">
            <v>商业</v>
          </cell>
          <cell r="I3" t="str">
            <v>50-60（含）</v>
          </cell>
          <cell r="K3" t="str">
            <v>较好</v>
          </cell>
          <cell r="L3" t="str">
            <v>较好</v>
          </cell>
          <cell r="M3" t="str">
            <v>较好</v>
          </cell>
          <cell r="N3" t="str">
            <v>较好</v>
          </cell>
          <cell r="O3" t="str">
            <v>较好</v>
          </cell>
          <cell r="P3" t="str">
            <v>较好</v>
          </cell>
          <cell r="Q3" t="str">
            <v>较好</v>
          </cell>
          <cell r="R3" t="str">
            <v>六通</v>
          </cell>
          <cell r="S3" t="str">
            <v>较好</v>
          </cell>
          <cell r="T3" t="str">
            <v>双面临街</v>
          </cell>
          <cell r="U3" t="str">
            <v>较好</v>
          </cell>
          <cell r="V3" t="str">
            <v>楼面地价</v>
          </cell>
          <cell r="W3" t="str">
            <v>较好</v>
          </cell>
        </row>
        <row r="4">
          <cell r="B4" t="str">
            <v>成本法 (元)</v>
          </cell>
          <cell r="C4" t="str">
            <v>三级</v>
          </cell>
          <cell r="D4" t="str">
            <v>——</v>
          </cell>
          <cell r="G4">
            <v>70</v>
          </cell>
          <cell r="H4" t="str">
            <v>办公</v>
          </cell>
          <cell r="I4" t="str">
            <v>40-50（含）</v>
          </cell>
          <cell r="K4" t="str">
            <v>一般</v>
          </cell>
          <cell r="L4" t="str">
            <v>一般</v>
          </cell>
          <cell r="M4" t="str">
            <v>一般</v>
          </cell>
          <cell r="N4" t="str">
            <v>一般</v>
          </cell>
          <cell r="O4" t="str">
            <v>一般</v>
          </cell>
          <cell r="P4" t="str">
            <v>一般</v>
          </cell>
          <cell r="Q4" t="str">
            <v>一般</v>
          </cell>
          <cell r="R4" t="str">
            <v>五通</v>
          </cell>
          <cell r="S4" t="str">
            <v>一般</v>
          </cell>
          <cell r="T4" t="str">
            <v>单面临街</v>
          </cell>
          <cell r="U4" t="str">
            <v>一般</v>
          </cell>
          <cell r="W4" t="str">
            <v>一般</v>
          </cell>
        </row>
        <row r="5">
          <cell r="B5" t="str">
            <v>假设开发法</v>
          </cell>
          <cell r="C5" t="str">
            <v>四级</v>
          </cell>
          <cell r="H5" t="str">
            <v>车库</v>
          </cell>
          <cell r="I5" t="str">
            <v>30-40（含）</v>
          </cell>
          <cell r="K5" t="str">
            <v>较差</v>
          </cell>
          <cell r="L5" t="str">
            <v>较差</v>
          </cell>
          <cell r="M5" t="str">
            <v>较差</v>
          </cell>
          <cell r="N5" t="str">
            <v>较差</v>
          </cell>
          <cell r="O5" t="str">
            <v>较差</v>
          </cell>
          <cell r="P5" t="str">
            <v>较差</v>
          </cell>
          <cell r="Q5" t="str">
            <v>较差</v>
          </cell>
          <cell r="R5" t="str">
            <v>四通</v>
          </cell>
          <cell r="S5" t="str">
            <v>较差</v>
          </cell>
          <cell r="T5" t="str">
            <v>不临街</v>
          </cell>
          <cell r="U5" t="str">
            <v>较差</v>
          </cell>
          <cell r="W5" t="str">
            <v>较差</v>
          </cell>
        </row>
        <row r="6">
          <cell r="B6" t="str">
            <v>收益法</v>
          </cell>
          <cell r="C6" t="str">
            <v>五级</v>
          </cell>
          <cell r="H6" t="str">
            <v>仓储</v>
          </cell>
          <cell r="I6" t="str">
            <v>20-30（含）</v>
          </cell>
          <cell r="K6" t="str">
            <v>差</v>
          </cell>
          <cell r="L6" t="str">
            <v>差</v>
          </cell>
          <cell r="M6" t="str">
            <v>差</v>
          </cell>
          <cell r="N6" t="str">
            <v>差</v>
          </cell>
          <cell r="O6" t="str">
            <v>差</v>
          </cell>
          <cell r="P6" t="str">
            <v>差</v>
          </cell>
          <cell r="Q6" t="str">
            <v>差</v>
          </cell>
          <cell r="R6" t="str">
            <v>三通</v>
          </cell>
          <cell r="S6" t="str">
            <v>差</v>
          </cell>
          <cell r="U6" t="str">
            <v>差</v>
          </cell>
          <cell r="W6" t="str">
            <v>差</v>
          </cell>
        </row>
        <row r="7">
          <cell r="B7" t="str">
            <v>收益法 (元)</v>
          </cell>
          <cell r="C7" t="str">
            <v>六级</v>
          </cell>
          <cell r="H7" t="str">
            <v>工业</v>
          </cell>
          <cell r="I7" t="str">
            <v>10-20（含）</v>
          </cell>
        </row>
        <row r="8">
          <cell r="B8" t="str">
            <v>收益法（汇总）</v>
          </cell>
          <cell r="C8" t="str">
            <v>七级</v>
          </cell>
          <cell r="H8" t="str">
            <v>公共配套</v>
          </cell>
          <cell r="I8" t="str">
            <v>0-10（含）</v>
          </cell>
        </row>
        <row r="9">
          <cell r="B9" t="str">
            <v>比较法-住宅</v>
          </cell>
          <cell r="C9" t="str">
            <v>八级</v>
          </cell>
          <cell r="H9" t="str">
            <v>设备及其他</v>
          </cell>
        </row>
        <row r="10">
          <cell r="B10" t="str">
            <v>比较法-商业</v>
          </cell>
          <cell r="C10" t="str">
            <v>九级</v>
          </cell>
        </row>
        <row r="11">
          <cell r="B11" t="str">
            <v>比较法-办公</v>
          </cell>
          <cell r="C11" t="str">
            <v>十级</v>
          </cell>
        </row>
        <row r="12">
          <cell r="B12" t="str">
            <v>比较法-工业</v>
          </cell>
          <cell r="C12" t="str">
            <v>十一级</v>
          </cell>
        </row>
        <row r="13">
          <cell r="B13" t="str">
            <v>比较法-车位</v>
          </cell>
          <cell r="C13" t="str">
            <v>十二级</v>
          </cell>
        </row>
        <row r="14">
          <cell r="B14" t="str">
            <v>比较法-仓储</v>
          </cell>
        </row>
        <row r="15">
          <cell r="B15" t="str">
            <v>土地比较法-住宅、综合</v>
          </cell>
        </row>
        <row r="16">
          <cell r="B16" t="str">
            <v>土地比较法-工业</v>
          </cell>
        </row>
        <row r="17">
          <cell r="B17" t="str">
            <v>基准地价修正</v>
          </cell>
        </row>
        <row r="18">
          <cell r="B18" t="str">
            <v>典型户型修正</v>
          </cell>
        </row>
        <row r="19">
          <cell r="B19" t="str">
            <v>典型户型修正(比较法)</v>
          </cell>
        </row>
        <row r="20">
          <cell r="B20" t="str">
            <v>*</v>
          </cell>
        </row>
        <row r="21">
          <cell r="B21" t="str">
            <v>*</v>
          </cell>
        </row>
        <row r="22">
          <cell r="B22" t="str">
            <v>*</v>
          </cell>
        </row>
        <row r="23">
          <cell r="B23" t="str">
            <v>*</v>
          </cell>
        </row>
        <row r="24">
          <cell r="B24" t="str">
            <v>*</v>
          </cell>
        </row>
        <row r="25">
          <cell r="B25" t="str">
            <v>*</v>
          </cell>
        </row>
        <row r="26">
          <cell r="B26" t="str">
            <v>*</v>
          </cell>
        </row>
        <row r="27">
          <cell r="B27" t="str">
            <v>*</v>
          </cell>
        </row>
        <row r="28">
          <cell r="B28" t="str">
            <v>*</v>
          </cell>
        </row>
        <row r="29">
          <cell r="B29" t="str">
            <v>*</v>
          </cell>
        </row>
        <row r="30">
          <cell r="B30" t="str">
            <v>*</v>
          </cell>
        </row>
        <row r="31">
          <cell r="B31" t="str">
            <v>*</v>
          </cell>
        </row>
        <row r="32">
          <cell r="B32" t="str">
            <v>*</v>
          </cell>
        </row>
        <row r="33">
          <cell r="B33" t="str">
            <v>*</v>
          </cell>
        </row>
        <row r="34">
          <cell r="B34" t="str">
            <v>*</v>
          </cell>
        </row>
        <row r="35">
          <cell r="B35" t="str">
            <v>*</v>
          </cell>
        </row>
        <row r="36">
          <cell r="B36" t="str">
            <v>*</v>
          </cell>
        </row>
        <row r="37">
          <cell r="B37" t="str">
            <v>*</v>
          </cell>
        </row>
        <row r="38">
          <cell r="B38" t="str">
            <v>*</v>
          </cell>
        </row>
        <row r="39">
          <cell r="B39" t="str">
            <v>*</v>
          </cell>
        </row>
        <row r="40">
          <cell r="B40" t="str">
            <v>*</v>
          </cell>
        </row>
        <row r="41">
          <cell r="B41" t="str">
            <v>*</v>
          </cell>
        </row>
        <row r="42">
          <cell r="B42" t="str">
            <v>*</v>
          </cell>
        </row>
        <row r="43">
          <cell r="B43" t="str">
            <v>*</v>
          </cell>
        </row>
        <row r="44">
          <cell r="B44" t="str">
            <v>*</v>
          </cell>
        </row>
        <row r="45">
          <cell r="B45" t="str">
            <v>*</v>
          </cell>
        </row>
        <row r="46">
          <cell r="B46" t="str">
            <v>*</v>
          </cell>
        </row>
        <row r="47">
          <cell r="B47" t="str">
            <v>*</v>
          </cell>
        </row>
        <row r="48">
          <cell r="B48" t="str">
            <v>*</v>
          </cell>
        </row>
        <row r="49">
          <cell r="B49" t="str">
            <v>*</v>
          </cell>
        </row>
        <row r="50">
          <cell r="B50" t="str">
            <v>*</v>
          </cell>
        </row>
        <row r="54">
          <cell r="B54" t="str">
            <v>房地产抵押价值</v>
          </cell>
        </row>
        <row r="55">
          <cell r="B55" t="str">
            <v>已注销</v>
          </cell>
        </row>
        <row r="56">
          <cell r="B56" t="str">
            <v>已注销及未注销</v>
          </cell>
        </row>
      </sheetData>
      <sheetData sheetId="9"/>
      <sheetData sheetId="10" refreshError="1"/>
      <sheetData sheetId="11">
        <row r="41">
          <cell r="D41" t="str">
            <v>城镇土地纳税等级分级范围</v>
          </cell>
        </row>
        <row r="42">
          <cell r="D42" t="str">
            <v>一级</v>
          </cell>
        </row>
        <row r="43">
          <cell r="D43" t="str">
            <v>二级</v>
          </cell>
        </row>
        <row r="44">
          <cell r="D44" t="str">
            <v>三级</v>
          </cell>
        </row>
        <row r="45">
          <cell r="D45" t="str">
            <v>四级</v>
          </cell>
        </row>
        <row r="46">
          <cell r="D46" t="str">
            <v>五级</v>
          </cell>
        </row>
        <row r="47">
          <cell r="D47" t="str">
            <v>六级</v>
          </cell>
        </row>
        <row r="48">
          <cell r="D48" t="str">
            <v>七级</v>
          </cell>
        </row>
        <row r="49">
          <cell r="D49" t="str">
            <v>八级</v>
          </cell>
        </row>
        <row r="50">
          <cell r="D50" t="str">
            <v>九级</v>
          </cell>
        </row>
        <row r="51">
          <cell r="D51" t="str">
            <v>十级</v>
          </cell>
        </row>
      </sheetData>
      <sheetData sheetId="12" refreshError="1"/>
      <sheetData sheetId="13" refreshError="1"/>
      <sheetData sheetId="14">
        <row r="121">
          <cell r="H121" t="e">
            <v>#REF!</v>
          </cell>
        </row>
        <row r="125">
          <cell r="D125" t="e">
            <v>#REF!</v>
          </cell>
        </row>
        <row r="127">
          <cell r="D127" t="str">
            <v>——</v>
          </cell>
        </row>
        <row r="129">
          <cell r="D129" t="str">
            <v>——</v>
          </cell>
        </row>
      </sheetData>
      <sheetData sheetId="15">
        <row r="124">
          <cell r="H124">
            <v>0</v>
          </cell>
        </row>
        <row r="128">
          <cell r="D128">
            <v>0</v>
          </cell>
        </row>
        <row r="130">
          <cell r="D130" t="str">
            <v>——</v>
          </cell>
        </row>
        <row r="132">
          <cell r="D132" t="str">
            <v>——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>
        <row r="8">
          <cell r="B8" t="str">
            <v>修正项2</v>
          </cell>
        </row>
        <row r="10">
          <cell r="B10" t="str">
            <v>修正项3</v>
          </cell>
        </row>
        <row r="12">
          <cell r="B12" t="str">
            <v>修正项4</v>
          </cell>
        </row>
        <row r="14">
          <cell r="B14" t="str">
            <v>修正项5</v>
          </cell>
        </row>
        <row r="16">
          <cell r="B16" t="str">
            <v>修正项6</v>
          </cell>
        </row>
        <row r="18">
          <cell r="B18" t="str">
            <v>修正项7</v>
          </cell>
        </row>
        <row r="20">
          <cell r="A20" t="str">
            <v>修正系数</v>
          </cell>
          <cell r="B20" t="str">
            <v>楼层</v>
          </cell>
        </row>
      </sheetData>
      <sheetData sheetId="21">
        <row r="61">
          <cell r="A61" t="str">
            <v>交易情况</v>
          </cell>
          <cell r="C61" t="str">
            <v>正常</v>
          </cell>
        </row>
        <row r="63">
          <cell r="B63" t="str">
            <v>用途</v>
          </cell>
          <cell r="C63">
            <v>0</v>
          </cell>
        </row>
        <row r="86">
          <cell r="B86" t="str">
            <v>楼层-1</v>
          </cell>
        </row>
        <row r="88">
          <cell r="B88" t="str">
            <v>朝向</v>
          </cell>
        </row>
        <row r="100">
          <cell r="B100" t="str">
            <v>建筑类型</v>
          </cell>
        </row>
        <row r="105">
          <cell r="B105" t="str">
            <v>建筑结构</v>
          </cell>
        </row>
        <row r="107">
          <cell r="B107" t="str">
            <v>建筑品质</v>
          </cell>
        </row>
        <row r="109">
          <cell r="B109" t="str">
            <v>公共部分装修</v>
          </cell>
        </row>
        <row r="114">
          <cell r="B114" t="str">
            <v>物业管理</v>
          </cell>
        </row>
        <row r="116">
          <cell r="B116" t="str">
            <v>市政基础设施</v>
          </cell>
        </row>
        <row r="118">
          <cell r="B118" t="str">
            <v>房型</v>
          </cell>
        </row>
        <row r="122">
          <cell r="B122" t="str">
            <v>内部装修</v>
          </cell>
        </row>
      </sheetData>
      <sheetData sheetId="22">
        <row r="61">
          <cell r="A61" t="str">
            <v>交易情况</v>
          </cell>
          <cell r="C61" t="str">
            <v>正常</v>
          </cell>
        </row>
        <row r="63">
          <cell r="B63" t="str">
            <v>用途</v>
          </cell>
          <cell r="C63">
            <v>0</v>
          </cell>
        </row>
        <row r="86">
          <cell r="B86" t="str">
            <v>临街状况</v>
          </cell>
        </row>
        <row r="90">
          <cell r="B90" t="str">
            <v>人流量</v>
          </cell>
        </row>
        <row r="92">
          <cell r="B92" t="str">
            <v>楼层</v>
          </cell>
        </row>
        <row r="100">
          <cell r="B100" t="str">
            <v>商业类型</v>
          </cell>
        </row>
        <row r="105">
          <cell r="B105" t="str">
            <v>建筑结构</v>
          </cell>
        </row>
        <row r="107">
          <cell r="B107" t="str">
            <v>公共部分装修</v>
          </cell>
        </row>
        <row r="112">
          <cell r="B112" t="str">
            <v>市政基础设施</v>
          </cell>
        </row>
        <row r="114">
          <cell r="B114" t="str">
            <v>业态</v>
          </cell>
        </row>
        <row r="116">
          <cell r="B116" t="str">
            <v>层高</v>
          </cell>
        </row>
        <row r="120">
          <cell r="B120" t="str">
            <v>进深比</v>
          </cell>
        </row>
        <row r="122">
          <cell r="B122" t="str">
            <v>内部装修</v>
          </cell>
        </row>
      </sheetData>
      <sheetData sheetId="23">
        <row r="62">
          <cell r="A62" t="str">
            <v>交易情况</v>
          </cell>
          <cell r="C62" t="str">
            <v>正常</v>
          </cell>
        </row>
        <row r="64">
          <cell r="B64" t="str">
            <v>用途</v>
          </cell>
          <cell r="C64">
            <v>0</v>
          </cell>
        </row>
        <row r="87">
          <cell r="B87" t="str">
            <v>毗邻道路的类型与等级</v>
          </cell>
        </row>
        <row r="89">
          <cell r="B89" t="str">
            <v>楼层</v>
          </cell>
        </row>
        <row r="91">
          <cell r="B91" t="str">
            <v>朝向</v>
          </cell>
        </row>
        <row r="101">
          <cell r="B101" t="str">
            <v>建筑类型</v>
          </cell>
        </row>
        <row r="106">
          <cell r="B106" t="str">
            <v>建筑结构</v>
          </cell>
        </row>
        <row r="108">
          <cell r="B108" t="str">
            <v>公共部分装修</v>
          </cell>
        </row>
        <row r="113">
          <cell r="B113" t="str">
            <v>写字楼等级</v>
          </cell>
        </row>
        <row r="115">
          <cell r="B115" t="str">
            <v>物业管理</v>
          </cell>
        </row>
        <row r="117">
          <cell r="B117" t="str">
            <v>市政基础设施</v>
          </cell>
        </row>
        <row r="119">
          <cell r="B119" t="str">
            <v>层高</v>
          </cell>
        </row>
        <row r="123">
          <cell r="B123" t="str">
            <v>内部装修</v>
          </cell>
        </row>
      </sheetData>
      <sheetData sheetId="24">
        <row r="55">
          <cell r="A55" t="str">
            <v>交易情况</v>
          </cell>
          <cell r="C55" t="str">
            <v>正常</v>
          </cell>
        </row>
        <row r="57">
          <cell r="B57" t="str">
            <v>用途</v>
          </cell>
          <cell r="C57">
            <v>0</v>
          </cell>
        </row>
        <row r="88">
          <cell r="B88" t="str">
            <v>建筑类型</v>
          </cell>
        </row>
        <row r="93">
          <cell r="B93" t="str">
            <v>建筑结构</v>
          </cell>
        </row>
        <row r="95">
          <cell r="B95" t="str">
            <v>公共部分装修</v>
          </cell>
        </row>
        <row r="100">
          <cell r="B100" t="str">
            <v>物业管理</v>
          </cell>
        </row>
        <row r="102">
          <cell r="B102" t="str">
            <v>市政基础设施</v>
          </cell>
        </row>
        <row r="104">
          <cell r="B104" t="str">
            <v>内部装修</v>
          </cell>
        </row>
      </sheetData>
      <sheetData sheetId="25">
        <row r="51">
          <cell r="A51" t="str">
            <v>交易情况</v>
          </cell>
          <cell r="C51" t="str">
            <v>正常</v>
          </cell>
        </row>
        <row r="53">
          <cell r="B53" t="str">
            <v>用途</v>
          </cell>
          <cell r="C53">
            <v>0</v>
          </cell>
        </row>
        <row r="71">
          <cell r="B71" t="str">
            <v>楼层</v>
          </cell>
        </row>
        <row r="79">
          <cell r="B79" t="str">
            <v>配套类型（地上主用途）</v>
          </cell>
          <cell r="C79">
            <v>0</v>
          </cell>
        </row>
        <row r="83">
          <cell r="B83" t="str">
            <v>公共部分装修</v>
          </cell>
        </row>
        <row r="88">
          <cell r="B88" t="str">
            <v>物业等级</v>
          </cell>
        </row>
        <row r="93">
          <cell r="B93" t="str">
            <v>车位类型</v>
          </cell>
        </row>
        <row r="95">
          <cell r="B95" t="str">
            <v>是否直接入户</v>
          </cell>
        </row>
      </sheetData>
      <sheetData sheetId="26">
        <row r="49">
          <cell r="A49" t="str">
            <v>交易情况</v>
          </cell>
          <cell r="C49" t="str">
            <v>正常</v>
          </cell>
        </row>
        <row r="51">
          <cell r="B51" t="str">
            <v>用途</v>
          </cell>
          <cell r="C51">
            <v>0</v>
          </cell>
        </row>
        <row r="69">
          <cell r="B69" t="str">
            <v>楼层</v>
          </cell>
        </row>
        <row r="77">
          <cell r="B77" t="str">
            <v>公共部分装修</v>
          </cell>
        </row>
        <row r="82">
          <cell r="B82" t="str">
            <v>物业等级</v>
          </cell>
        </row>
        <row r="84">
          <cell r="B84" t="str">
            <v>有无电梯</v>
          </cell>
        </row>
        <row r="89">
          <cell r="B89" t="str">
            <v>是否封闭</v>
          </cell>
        </row>
      </sheetData>
      <sheetData sheetId="27">
        <row r="73">
          <cell r="A73" t="str">
            <v>交易情况</v>
          </cell>
          <cell r="C73" t="str">
            <v>正常</v>
          </cell>
        </row>
        <row r="75">
          <cell r="B75" t="str">
            <v>用途</v>
          </cell>
        </row>
        <row r="106">
          <cell r="B106" t="str">
            <v>毗邻道路的类型与等级</v>
          </cell>
        </row>
        <row r="108">
          <cell r="B108" t="str">
            <v>土地级别</v>
          </cell>
        </row>
        <row r="119">
          <cell r="B119" t="str">
            <v>宗地形状</v>
          </cell>
        </row>
        <row r="121">
          <cell r="B121" t="str">
            <v>临街宽度及深度</v>
          </cell>
        </row>
        <row r="123">
          <cell r="B123" t="str">
            <v>宗地开发程度</v>
          </cell>
        </row>
        <row r="125">
          <cell r="B125" t="str">
            <v>工程地质条件</v>
          </cell>
        </row>
      </sheetData>
      <sheetData sheetId="28">
        <row r="70">
          <cell r="B70" t="str">
            <v>用途</v>
          </cell>
        </row>
        <row r="97">
          <cell r="B97" t="str">
            <v>毗邻道路的类型与等级</v>
          </cell>
        </row>
        <row r="99">
          <cell r="B99" t="str">
            <v>土地级别</v>
          </cell>
        </row>
        <row r="110">
          <cell r="B110" t="str">
            <v>宗地形状</v>
          </cell>
        </row>
        <row r="112">
          <cell r="B112" t="str">
            <v>宗地开发程度</v>
          </cell>
        </row>
        <row r="114">
          <cell r="B114" t="str">
            <v>工程地质条件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>
        <row r="6">
          <cell r="A6" t="str">
            <v>通路</v>
          </cell>
        </row>
        <row r="7">
          <cell r="A7" t="str">
            <v>通电</v>
          </cell>
        </row>
        <row r="8">
          <cell r="A8" t="str">
            <v>通讯</v>
          </cell>
        </row>
        <row r="9">
          <cell r="A9" t="str">
            <v>通上水</v>
          </cell>
        </row>
        <row r="10">
          <cell r="A10" t="str">
            <v>通下水</v>
          </cell>
        </row>
        <row r="11">
          <cell r="A11" t="str">
            <v>通热</v>
          </cell>
        </row>
        <row r="12">
          <cell r="A12" t="str">
            <v>燃气</v>
          </cell>
        </row>
        <row r="13">
          <cell r="A13" t="str">
            <v>平整</v>
          </cell>
        </row>
        <row r="14">
          <cell r="A14" t="str">
            <v>——</v>
          </cell>
        </row>
        <row r="17">
          <cell r="C17" t="str">
            <v>二级分类</v>
          </cell>
        </row>
        <row r="18">
          <cell r="C18" t="str">
            <v>批发零售用地</v>
          </cell>
        </row>
        <row r="19">
          <cell r="C19" t="str">
            <v>住宿餐饮用地</v>
          </cell>
        </row>
        <row r="20">
          <cell r="C20" t="str">
            <v>商务金融用地（商业类）</v>
          </cell>
        </row>
        <row r="21">
          <cell r="C21" t="str">
            <v>其他商服用地</v>
          </cell>
        </row>
        <row r="22">
          <cell r="C22" t="str">
            <v>殡葬用地等特殊用地</v>
          </cell>
        </row>
        <row r="23">
          <cell r="C23" t="str">
            <v>商务金融用地（办公类）</v>
          </cell>
        </row>
        <row r="24">
          <cell r="C24" t="str">
            <v>其他商服用地（停车场、停车楼等用地）</v>
          </cell>
        </row>
        <row r="25">
          <cell r="C25" t="str">
            <v>其他商服用地（指展览馆、会展中心等用地）</v>
          </cell>
        </row>
        <row r="26">
          <cell r="C26" t="str">
            <v>机场航站楼用地</v>
          </cell>
        </row>
        <row r="27">
          <cell r="C27" t="str">
            <v>科教用地</v>
          </cell>
        </row>
        <row r="28">
          <cell r="C28" t="str">
            <v>新闻出版用地</v>
          </cell>
        </row>
        <row r="29">
          <cell r="C29" t="str">
            <v>机关团体用地</v>
          </cell>
        </row>
        <row r="30">
          <cell r="C30" t="str">
            <v>医卫慈善用地</v>
          </cell>
        </row>
        <row r="31">
          <cell r="C31" t="str">
            <v>文体娱乐用地</v>
          </cell>
        </row>
        <row r="32">
          <cell r="C32" t="str">
            <v>产业用地</v>
          </cell>
        </row>
        <row r="33">
          <cell r="C33" t="str">
            <v>居住用地（指二类居住用地）</v>
          </cell>
        </row>
        <row r="34">
          <cell r="C34" t="str">
            <v>居住用地（指一类居住用地）</v>
          </cell>
        </row>
        <row r="35">
          <cell r="C35" t="str">
            <v>工业用地</v>
          </cell>
        </row>
        <row r="36">
          <cell r="C36" t="str">
            <v>采矿用地</v>
          </cell>
        </row>
        <row r="37">
          <cell r="C37" t="str">
            <v>仓储用地</v>
          </cell>
        </row>
        <row r="38">
          <cell r="C38" t="str">
            <v>公共设施用地</v>
          </cell>
        </row>
        <row r="39">
          <cell r="C39" t="str">
            <v>交通用地</v>
          </cell>
        </row>
        <row r="59">
          <cell r="C59" t="str">
            <v>商业街名称</v>
          </cell>
        </row>
        <row r="60">
          <cell r="C60" t="str">
            <v>不临58条商业街</v>
          </cell>
        </row>
        <row r="61">
          <cell r="C61" t="str">
            <v>东长安街</v>
          </cell>
        </row>
        <row r="62">
          <cell r="C62" t="str">
            <v>建国门内大街</v>
          </cell>
        </row>
        <row r="63">
          <cell r="C63" t="str">
            <v>王府井商业街</v>
          </cell>
        </row>
        <row r="64">
          <cell r="C64" t="str">
            <v>东单北大街</v>
          </cell>
        </row>
        <row r="65">
          <cell r="C65" t="str">
            <v>东四南大街</v>
          </cell>
        </row>
        <row r="66">
          <cell r="C66" t="str">
            <v>东直门内大街      （簋街）</v>
          </cell>
        </row>
        <row r="67">
          <cell r="C67" t="str">
            <v>北京站东街</v>
          </cell>
        </row>
        <row r="68">
          <cell r="C68" t="str">
            <v>北京站街</v>
          </cell>
        </row>
        <row r="69">
          <cell r="C69" t="str">
            <v>东四十条</v>
          </cell>
        </row>
        <row r="70">
          <cell r="C70" t="str">
            <v>张自忠路</v>
          </cell>
        </row>
        <row r="71">
          <cell r="C71" t="str">
            <v>地安门东大街</v>
          </cell>
        </row>
        <row r="72">
          <cell r="C72" t="str">
            <v>前门商业街</v>
          </cell>
        </row>
        <row r="73">
          <cell r="C73" t="str">
            <v>崇外商业街</v>
          </cell>
        </row>
        <row r="74">
          <cell r="C74" t="str">
            <v>广渠门内大街</v>
          </cell>
        </row>
        <row r="75">
          <cell r="C75" t="str">
            <v>珠市口东大街</v>
          </cell>
        </row>
        <row r="76">
          <cell r="C76" t="str">
            <v>西长安街</v>
          </cell>
        </row>
        <row r="77">
          <cell r="C77" t="str">
            <v>复兴门内大街</v>
          </cell>
        </row>
        <row r="78">
          <cell r="C78" t="str">
            <v>复兴门外大街</v>
          </cell>
        </row>
        <row r="79">
          <cell r="C79" t="str">
            <v>西单商业街</v>
          </cell>
        </row>
        <row r="80">
          <cell r="C80" t="str">
            <v>西四商业街</v>
          </cell>
        </row>
        <row r="81">
          <cell r="C81" t="str">
            <v>新街口商业街</v>
          </cell>
        </row>
        <row r="82">
          <cell r="C82" t="str">
            <v>双旗杆西街       （福利特商业街）</v>
          </cell>
        </row>
        <row r="83">
          <cell r="C83" t="str">
            <v>地安门西大街</v>
          </cell>
        </row>
        <row r="84">
          <cell r="C84" t="str">
            <v>平安里西大街</v>
          </cell>
        </row>
        <row r="85">
          <cell r="C85" t="str">
            <v>大栅栏商业街</v>
          </cell>
        </row>
        <row r="86">
          <cell r="C86" t="str">
            <v>珠市口西大街</v>
          </cell>
        </row>
        <row r="87">
          <cell r="C87" t="str">
            <v>骡马市大街</v>
          </cell>
        </row>
        <row r="88">
          <cell r="C88" t="str">
            <v>广安门内大街</v>
          </cell>
        </row>
        <row r="89">
          <cell r="C89" t="str">
            <v>宣武门外大街</v>
          </cell>
        </row>
        <row r="90">
          <cell r="C90" t="str">
            <v>菜市口大街</v>
          </cell>
        </row>
        <row r="91">
          <cell r="C91" t="str">
            <v>马连道路</v>
          </cell>
        </row>
        <row r="92">
          <cell r="C92" t="str">
            <v>朝外商业街</v>
          </cell>
        </row>
        <row r="93">
          <cell r="C93" t="str">
            <v>安立路</v>
          </cell>
        </row>
        <row r="94">
          <cell r="C94" t="str">
            <v>三里屯路</v>
          </cell>
        </row>
        <row r="95">
          <cell r="C95" t="str">
            <v>秀水街</v>
          </cell>
        </row>
        <row r="96">
          <cell r="C96" t="str">
            <v>大羊坊路         （十里河建材商业街）</v>
          </cell>
        </row>
        <row r="97">
          <cell r="C97" t="str">
            <v>建国门外大街</v>
          </cell>
        </row>
        <row r="98">
          <cell r="C98" t="str">
            <v>建国路</v>
          </cell>
        </row>
        <row r="99">
          <cell r="C99" t="str">
            <v>中关村大街</v>
          </cell>
        </row>
        <row r="100">
          <cell r="C100" t="str">
            <v>复兴路</v>
          </cell>
        </row>
        <row r="101">
          <cell r="C101" t="str">
            <v>海淀中路</v>
          </cell>
        </row>
        <row r="102">
          <cell r="C102" t="str">
            <v>蒲芳路、紫芳路    （方庄商业街）</v>
          </cell>
        </row>
        <row r="103">
          <cell r="C103" t="str">
            <v>石景山路</v>
          </cell>
        </row>
        <row r="104">
          <cell r="C104" t="str">
            <v>新桥大街</v>
          </cell>
        </row>
        <row r="105">
          <cell r="C105" t="str">
            <v>南关大街</v>
          </cell>
        </row>
        <row r="106">
          <cell r="C106" t="str">
            <v>拱辰大街</v>
          </cell>
        </row>
        <row r="107">
          <cell r="C107" t="str">
            <v>新华大街</v>
          </cell>
        </row>
        <row r="108">
          <cell r="C108" t="str">
            <v>云景东路</v>
          </cell>
        </row>
        <row r="109">
          <cell r="C109" t="str">
            <v>新顺大街</v>
          </cell>
        </row>
        <row r="110">
          <cell r="C110" t="str">
            <v>兴华大街</v>
          </cell>
        </row>
        <row r="111">
          <cell r="C111" t="str">
            <v>回龙观西大街</v>
          </cell>
        </row>
        <row r="112">
          <cell r="C112" t="str">
            <v>鼓楼东、西街</v>
          </cell>
        </row>
        <row r="113">
          <cell r="C113" t="str">
            <v>鼓楼南、北街</v>
          </cell>
        </row>
        <row r="114">
          <cell r="C114" t="str">
            <v>步行街</v>
          </cell>
        </row>
        <row r="115">
          <cell r="C115" t="str">
            <v>商业街</v>
          </cell>
        </row>
        <row r="116">
          <cell r="C116" t="str">
            <v>鼓楼东、西大街</v>
          </cell>
        </row>
        <row r="117">
          <cell r="C117" t="str">
            <v>鼓楼大街</v>
          </cell>
        </row>
        <row r="118">
          <cell r="C118" t="str">
            <v>东外大街</v>
          </cell>
        </row>
        <row r="119">
          <cell r="C119" t="str">
            <v>不临58条商业街</v>
          </cell>
        </row>
      </sheetData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AT55"/>
  <sheetViews>
    <sheetView topLeftCell="A31" workbookViewId="0">
      <selection activeCell="K24" sqref="K24"/>
    </sheetView>
  </sheetViews>
  <sheetFormatPr defaultColWidth="9" defaultRowHeight="13.5"/>
  <cols>
    <col min="1" max="1" width="9" style="3" customWidth="1"/>
    <col min="2" max="7" width="15.875" style="3" customWidth="1"/>
    <col min="8" max="9" width="15.875" style="4" customWidth="1"/>
    <col min="10" max="10" width="3.625" style="4" customWidth="1"/>
    <col min="11" max="11" width="10.375" style="4" customWidth="1"/>
    <col min="12" max="12" width="17.25" style="4" customWidth="1"/>
    <col min="13" max="13" width="14.5" style="4" customWidth="1"/>
    <col min="14" max="14" width="22.625" style="4" customWidth="1"/>
    <col min="15" max="46" width="9" style="4"/>
    <col min="47" max="256" width="9" style="3"/>
    <col min="257" max="265" width="15.875" style="3" customWidth="1"/>
    <col min="266" max="266" width="4.25" style="3" customWidth="1"/>
    <col min="267" max="267" width="10.375" style="3" customWidth="1"/>
    <col min="268" max="268" width="17.25" style="3" customWidth="1"/>
    <col min="269" max="269" width="14.5" style="3" customWidth="1"/>
    <col min="270" max="270" width="22.625" style="3" customWidth="1"/>
    <col min="271" max="512" width="9" style="3"/>
    <col min="513" max="521" width="15.875" style="3" customWidth="1"/>
    <col min="522" max="522" width="4.25" style="3" customWidth="1"/>
    <col min="523" max="523" width="10.375" style="3" customWidth="1"/>
    <col min="524" max="524" width="17.25" style="3" customWidth="1"/>
    <col min="525" max="525" width="14.5" style="3" customWidth="1"/>
    <col min="526" max="526" width="22.625" style="3" customWidth="1"/>
    <col min="527" max="768" width="9" style="3"/>
    <col min="769" max="777" width="15.875" style="3" customWidth="1"/>
    <col min="778" max="778" width="4.25" style="3" customWidth="1"/>
    <col min="779" max="779" width="10.375" style="3" customWidth="1"/>
    <col min="780" max="780" width="17.25" style="3" customWidth="1"/>
    <col min="781" max="781" width="14.5" style="3" customWidth="1"/>
    <col min="782" max="782" width="22.625" style="3" customWidth="1"/>
    <col min="783" max="1024" width="9" style="3"/>
    <col min="1025" max="1033" width="15.875" style="3" customWidth="1"/>
    <col min="1034" max="1034" width="4.25" style="3" customWidth="1"/>
    <col min="1035" max="1035" width="10.375" style="3" customWidth="1"/>
    <col min="1036" max="1036" width="17.25" style="3" customWidth="1"/>
    <col min="1037" max="1037" width="14.5" style="3" customWidth="1"/>
    <col min="1038" max="1038" width="22.625" style="3" customWidth="1"/>
    <col min="1039" max="1280" width="9" style="3"/>
    <col min="1281" max="1289" width="15.875" style="3" customWidth="1"/>
    <col min="1290" max="1290" width="4.25" style="3" customWidth="1"/>
    <col min="1291" max="1291" width="10.375" style="3" customWidth="1"/>
    <col min="1292" max="1292" width="17.25" style="3" customWidth="1"/>
    <col min="1293" max="1293" width="14.5" style="3" customWidth="1"/>
    <col min="1294" max="1294" width="22.625" style="3" customWidth="1"/>
    <col min="1295" max="1536" width="9" style="3"/>
    <col min="1537" max="1545" width="15.875" style="3" customWidth="1"/>
    <col min="1546" max="1546" width="4.25" style="3" customWidth="1"/>
    <col min="1547" max="1547" width="10.375" style="3" customWidth="1"/>
    <col min="1548" max="1548" width="17.25" style="3" customWidth="1"/>
    <col min="1549" max="1549" width="14.5" style="3" customWidth="1"/>
    <col min="1550" max="1550" width="22.625" style="3" customWidth="1"/>
    <col min="1551" max="1792" width="9" style="3"/>
    <col min="1793" max="1801" width="15.875" style="3" customWidth="1"/>
    <col min="1802" max="1802" width="4.25" style="3" customWidth="1"/>
    <col min="1803" max="1803" width="10.375" style="3" customWidth="1"/>
    <col min="1804" max="1804" width="17.25" style="3" customWidth="1"/>
    <col min="1805" max="1805" width="14.5" style="3" customWidth="1"/>
    <col min="1806" max="1806" width="22.625" style="3" customWidth="1"/>
    <col min="1807" max="2048" width="9" style="3"/>
    <col min="2049" max="2057" width="15.875" style="3" customWidth="1"/>
    <col min="2058" max="2058" width="4.25" style="3" customWidth="1"/>
    <col min="2059" max="2059" width="10.375" style="3" customWidth="1"/>
    <col min="2060" max="2060" width="17.25" style="3" customWidth="1"/>
    <col min="2061" max="2061" width="14.5" style="3" customWidth="1"/>
    <col min="2062" max="2062" width="22.625" style="3" customWidth="1"/>
    <col min="2063" max="2304" width="9" style="3"/>
    <col min="2305" max="2313" width="15.875" style="3" customWidth="1"/>
    <col min="2314" max="2314" width="4.25" style="3" customWidth="1"/>
    <col min="2315" max="2315" width="10.375" style="3" customWidth="1"/>
    <col min="2316" max="2316" width="17.25" style="3" customWidth="1"/>
    <col min="2317" max="2317" width="14.5" style="3" customWidth="1"/>
    <col min="2318" max="2318" width="22.625" style="3" customWidth="1"/>
    <col min="2319" max="2560" width="9" style="3"/>
    <col min="2561" max="2569" width="15.875" style="3" customWidth="1"/>
    <col min="2570" max="2570" width="4.25" style="3" customWidth="1"/>
    <col min="2571" max="2571" width="10.375" style="3" customWidth="1"/>
    <col min="2572" max="2572" width="17.25" style="3" customWidth="1"/>
    <col min="2573" max="2573" width="14.5" style="3" customWidth="1"/>
    <col min="2574" max="2574" width="22.625" style="3" customWidth="1"/>
    <col min="2575" max="2816" width="9" style="3"/>
    <col min="2817" max="2825" width="15.875" style="3" customWidth="1"/>
    <col min="2826" max="2826" width="4.25" style="3" customWidth="1"/>
    <col min="2827" max="2827" width="10.375" style="3" customWidth="1"/>
    <col min="2828" max="2828" width="17.25" style="3" customWidth="1"/>
    <col min="2829" max="2829" width="14.5" style="3" customWidth="1"/>
    <col min="2830" max="2830" width="22.625" style="3" customWidth="1"/>
    <col min="2831" max="3072" width="9" style="3"/>
    <col min="3073" max="3081" width="15.875" style="3" customWidth="1"/>
    <col min="3082" max="3082" width="4.25" style="3" customWidth="1"/>
    <col min="3083" max="3083" width="10.375" style="3" customWidth="1"/>
    <col min="3084" max="3084" width="17.25" style="3" customWidth="1"/>
    <col min="3085" max="3085" width="14.5" style="3" customWidth="1"/>
    <col min="3086" max="3086" width="22.625" style="3" customWidth="1"/>
    <col min="3087" max="3328" width="9" style="3"/>
    <col min="3329" max="3337" width="15.875" style="3" customWidth="1"/>
    <col min="3338" max="3338" width="4.25" style="3" customWidth="1"/>
    <col min="3339" max="3339" width="10.375" style="3" customWidth="1"/>
    <col min="3340" max="3340" width="17.25" style="3" customWidth="1"/>
    <col min="3341" max="3341" width="14.5" style="3" customWidth="1"/>
    <col min="3342" max="3342" width="22.625" style="3" customWidth="1"/>
    <col min="3343" max="3584" width="9" style="3"/>
    <col min="3585" max="3593" width="15.875" style="3" customWidth="1"/>
    <col min="3594" max="3594" width="4.25" style="3" customWidth="1"/>
    <col min="3595" max="3595" width="10.375" style="3" customWidth="1"/>
    <col min="3596" max="3596" width="17.25" style="3" customWidth="1"/>
    <col min="3597" max="3597" width="14.5" style="3" customWidth="1"/>
    <col min="3598" max="3598" width="22.625" style="3" customWidth="1"/>
    <col min="3599" max="3840" width="9" style="3"/>
    <col min="3841" max="3849" width="15.875" style="3" customWidth="1"/>
    <col min="3850" max="3850" width="4.25" style="3" customWidth="1"/>
    <col min="3851" max="3851" width="10.375" style="3" customWidth="1"/>
    <col min="3852" max="3852" width="17.25" style="3" customWidth="1"/>
    <col min="3853" max="3853" width="14.5" style="3" customWidth="1"/>
    <col min="3854" max="3854" width="22.625" style="3" customWidth="1"/>
    <col min="3855" max="4096" width="9" style="3"/>
    <col min="4097" max="4105" width="15.875" style="3" customWidth="1"/>
    <col min="4106" max="4106" width="4.25" style="3" customWidth="1"/>
    <col min="4107" max="4107" width="10.375" style="3" customWidth="1"/>
    <col min="4108" max="4108" width="17.25" style="3" customWidth="1"/>
    <col min="4109" max="4109" width="14.5" style="3" customWidth="1"/>
    <col min="4110" max="4110" width="22.625" style="3" customWidth="1"/>
    <col min="4111" max="4352" width="9" style="3"/>
    <col min="4353" max="4361" width="15.875" style="3" customWidth="1"/>
    <col min="4362" max="4362" width="4.25" style="3" customWidth="1"/>
    <col min="4363" max="4363" width="10.375" style="3" customWidth="1"/>
    <col min="4364" max="4364" width="17.25" style="3" customWidth="1"/>
    <col min="4365" max="4365" width="14.5" style="3" customWidth="1"/>
    <col min="4366" max="4366" width="22.625" style="3" customWidth="1"/>
    <col min="4367" max="4608" width="9" style="3"/>
    <col min="4609" max="4617" width="15.875" style="3" customWidth="1"/>
    <col min="4618" max="4618" width="4.25" style="3" customWidth="1"/>
    <col min="4619" max="4619" width="10.375" style="3" customWidth="1"/>
    <col min="4620" max="4620" width="17.25" style="3" customWidth="1"/>
    <col min="4621" max="4621" width="14.5" style="3" customWidth="1"/>
    <col min="4622" max="4622" width="22.625" style="3" customWidth="1"/>
    <col min="4623" max="4864" width="9" style="3"/>
    <col min="4865" max="4873" width="15.875" style="3" customWidth="1"/>
    <col min="4874" max="4874" width="4.25" style="3" customWidth="1"/>
    <col min="4875" max="4875" width="10.375" style="3" customWidth="1"/>
    <col min="4876" max="4876" width="17.25" style="3" customWidth="1"/>
    <col min="4877" max="4877" width="14.5" style="3" customWidth="1"/>
    <col min="4878" max="4878" width="22.625" style="3" customWidth="1"/>
    <col min="4879" max="5120" width="9" style="3"/>
    <col min="5121" max="5129" width="15.875" style="3" customWidth="1"/>
    <col min="5130" max="5130" width="4.25" style="3" customWidth="1"/>
    <col min="5131" max="5131" width="10.375" style="3" customWidth="1"/>
    <col min="5132" max="5132" width="17.25" style="3" customWidth="1"/>
    <col min="5133" max="5133" width="14.5" style="3" customWidth="1"/>
    <col min="5134" max="5134" width="22.625" style="3" customWidth="1"/>
    <col min="5135" max="5376" width="9" style="3"/>
    <col min="5377" max="5385" width="15.875" style="3" customWidth="1"/>
    <col min="5386" max="5386" width="4.25" style="3" customWidth="1"/>
    <col min="5387" max="5387" width="10.375" style="3" customWidth="1"/>
    <col min="5388" max="5388" width="17.25" style="3" customWidth="1"/>
    <col min="5389" max="5389" width="14.5" style="3" customWidth="1"/>
    <col min="5390" max="5390" width="22.625" style="3" customWidth="1"/>
    <col min="5391" max="5632" width="9" style="3"/>
    <col min="5633" max="5641" width="15.875" style="3" customWidth="1"/>
    <col min="5642" max="5642" width="4.25" style="3" customWidth="1"/>
    <col min="5643" max="5643" width="10.375" style="3" customWidth="1"/>
    <col min="5644" max="5644" width="17.25" style="3" customWidth="1"/>
    <col min="5645" max="5645" width="14.5" style="3" customWidth="1"/>
    <col min="5646" max="5646" width="22.625" style="3" customWidth="1"/>
    <col min="5647" max="5888" width="9" style="3"/>
    <col min="5889" max="5897" width="15.875" style="3" customWidth="1"/>
    <col min="5898" max="5898" width="4.25" style="3" customWidth="1"/>
    <col min="5899" max="5899" width="10.375" style="3" customWidth="1"/>
    <col min="5900" max="5900" width="17.25" style="3" customWidth="1"/>
    <col min="5901" max="5901" width="14.5" style="3" customWidth="1"/>
    <col min="5902" max="5902" width="22.625" style="3" customWidth="1"/>
    <col min="5903" max="6144" width="9" style="3"/>
    <col min="6145" max="6153" width="15.875" style="3" customWidth="1"/>
    <col min="6154" max="6154" width="4.25" style="3" customWidth="1"/>
    <col min="6155" max="6155" width="10.375" style="3" customWidth="1"/>
    <col min="6156" max="6156" width="17.25" style="3" customWidth="1"/>
    <col min="6157" max="6157" width="14.5" style="3" customWidth="1"/>
    <col min="6158" max="6158" width="22.625" style="3" customWidth="1"/>
    <col min="6159" max="6400" width="9" style="3"/>
    <col min="6401" max="6409" width="15.875" style="3" customWidth="1"/>
    <col min="6410" max="6410" width="4.25" style="3" customWidth="1"/>
    <col min="6411" max="6411" width="10.375" style="3" customWidth="1"/>
    <col min="6412" max="6412" width="17.25" style="3" customWidth="1"/>
    <col min="6413" max="6413" width="14.5" style="3" customWidth="1"/>
    <col min="6414" max="6414" width="22.625" style="3" customWidth="1"/>
    <col min="6415" max="6656" width="9" style="3"/>
    <col min="6657" max="6665" width="15.875" style="3" customWidth="1"/>
    <col min="6666" max="6666" width="4.25" style="3" customWidth="1"/>
    <col min="6667" max="6667" width="10.375" style="3" customWidth="1"/>
    <col min="6668" max="6668" width="17.25" style="3" customWidth="1"/>
    <col min="6669" max="6669" width="14.5" style="3" customWidth="1"/>
    <col min="6670" max="6670" width="22.625" style="3" customWidth="1"/>
    <col min="6671" max="6912" width="9" style="3"/>
    <col min="6913" max="6921" width="15.875" style="3" customWidth="1"/>
    <col min="6922" max="6922" width="4.25" style="3" customWidth="1"/>
    <col min="6923" max="6923" width="10.375" style="3" customWidth="1"/>
    <col min="6924" max="6924" width="17.25" style="3" customWidth="1"/>
    <col min="6925" max="6925" width="14.5" style="3" customWidth="1"/>
    <col min="6926" max="6926" width="22.625" style="3" customWidth="1"/>
    <col min="6927" max="7168" width="9" style="3"/>
    <col min="7169" max="7177" width="15.875" style="3" customWidth="1"/>
    <col min="7178" max="7178" width="4.25" style="3" customWidth="1"/>
    <col min="7179" max="7179" width="10.375" style="3" customWidth="1"/>
    <col min="7180" max="7180" width="17.25" style="3" customWidth="1"/>
    <col min="7181" max="7181" width="14.5" style="3" customWidth="1"/>
    <col min="7182" max="7182" width="22.625" style="3" customWidth="1"/>
    <col min="7183" max="7424" width="9" style="3"/>
    <col min="7425" max="7433" width="15.875" style="3" customWidth="1"/>
    <col min="7434" max="7434" width="4.25" style="3" customWidth="1"/>
    <col min="7435" max="7435" width="10.375" style="3" customWidth="1"/>
    <col min="7436" max="7436" width="17.25" style="3" customWidth="1"/>
    <col min="7437" max="7437" width="14.5" style="3" customWidth="1"/>
    <col min="7438" max="7438" width="22.625" style="3" customWidth="1"/>
    <col min="7439" max="7680" width="9" style="3"/>
    <col min="7681" max="7689" width="15.875" style="3" customWidth="1"/>
    <col min="7690" max="7690" width="4.25" style="3" customWidth="1"/>
    <col min="7691" max="7691" width="10.375" style="3" customWidth="1"/>
    <col min="7692" max="7692" width="17.25" style="3" customWidth="1"/>
    <col min="7693" max="7693" width="14.5" style="3" customWidth="1"/>
    <col min="7694" max="7694" width="22.625" style="3" customWidth="1"/>
    <col min="7695" max="7936" width="9" style="3"/>
    <col min="7937" max="7945" width="15.875" style="3" customWidth="1"/>
    <col min="7946" max="7946" width="4.25" style="3" customWidth="1"/>
    <col min="7947" max="7947" width="10.375" style="3" customWidth="1"/>
    <col min="7948" max="7948" width="17.25" style="3" customWidth="1"/>
    <col min="7949" max="7949" width="14.5" style="3" customWidth="1"/>
    <col min="7950" max="7950" width="22.625" style="3" customWidth="1"/>
    <col min="7951" max="8192" width="9" style="3"/>
    <col min="8193" max="8201" width="15.875" style="3" customWidth="1"/>
    <col min="8202" max="8202" width="4.25" style="3" customWidth="1"/>
    <col min="8203" max="8203" width="10.375" style="3" customWidth="1"/>
    <col min="8204" max="8204" width="17.25" style="3" customWidth="1"/>
    <col min="8205" max="8205" width="14.5" style="3" customWidth="1"/>
    <col min="8206" max="8206" width="22.625" style="3" customWidth="1"/>
    <col min="8207" max="8448" width="9" style="3"/>
    <col min="8449" max="8457" width="15.875" style="3" customWidth="1"/>
    <col min="8458" max="8458" width="4.25" style="3" customWidth="1"/>
    <col min="8459" max="8459" width="10.375" style="3" customWidth="1"/>
    <col min="8460" max="8460" width="17.25" style="3" customWidth="1"/>
    <col min="8461" max="8461" width="14.5" style="3" customWidth="1"/>
    <col min="8462" max="8462" width="22.625" style="3" customWidth="1"/>
    <col min="8463" max="8704" width="9" style="3"/>
    <col min="8705" max="8713" width="15.875" style="3" customWidth="1"/>
    <col min="8714" max="8714" width="4.25" style="3" customWidth="1"/>
    <col min="8715" max="8715" width="10.375" style="3" customWidth="1"/>
    <col min="8716" max="8716" width="17.25" style="3" customWidth="1"/>
    <col min="8717" max="8717" width="14.5" style="3" customWidth="1"/>
    <col min="8718" max="8718" width="22.625" style="3" customWidth="1"/>
    <col min="8719" max="8960" width="9" style="3"/>
    <col min="8961" max="8969" width="15.875" style="3" customWidth="1"/>
    <col min="8970" max="8970" width="4.25" style="3" customWidth="1"/>
    <col min="8971" max="8971" width="10.375" style="3" customWidth="1"/>
    <col min="8972" max="8972" width="17.25" style="3" customWidth="1"/>
    <col min="8973" max="8973" width="14.5" style="3" customWidth="1"/>
    <col min="8974" max="8974" width="22.625" style="3" customWidth="1"/>
    <col min="8975" max="9216" width="9" style="3"/>
    <col min="9217" max="9225" width="15.875" style="3" customWidth="1"/>
    <col min="9226" max="9226" width="4.25" style="3" customWidth="1"/>
    <col min="9227" max="9227" width="10.375" style="3" customWidth="1"/>
    <col min="9228" max="9228" width="17.25" style="3" customWidth="1"/>
    <col min="9229" max="9229" width="14.5" style="3" customWidth="1"/>
    <col min="9230" max="9230" width="22.625" style="3" customWidth="1"/>
    <col min="9231" max="9472" width="9" style="3"/>
    <col min="9473" max="9481" width="15.875" style="3" customWidth="1"/>
    <col min="9482" max="9482" width="4.25" style="3" customWidth="1"/>
    <col min="9483" max="9483" width="10.375" style="3" customWidth="1"/>
    <col min="9484" max="9484" width="17.25" style="3" customWidth="1"/>
    <col min="9485" max="9485" width="14.5" style="3" customWidth="1"/>
    <col min="9486" max="9486" width="22.625" style="3" customWidth="1"/>
    <col min="9487" max="9728" width="9" style="3"/>
    <col min="9729" max="9737" width="15.875" style="3" customWidth="1"/>
    <col min="9738" max="9738" width="4.25" style="3" customWidth="1"/>
    <col min="9739" max="9739" width="10.375" style="3" customWidth="1"/>
    <col min="9740" max="9740" width="17.25" style="3" customWidth="1"/>
    <col min="9741" max="9741" width="14.5" style="3" customWidth="1"/>
    <col min="9742" max="9742" width="22.625" style="3" customWidth="1"/>
    <col min="9743" max="9984" width="9" style="3"/>
    <col min="9985" max="9993" width="15.875" style="3" customWidth="1"/>
    <col min="9994" max="9994" width="4.25" style="3" customWidth="1"/>
    <col min="9995" max="9995" width="10.375" style="3" customWidth="1"/>
    <col min="9996" max="9996" width="17.25" style="3" customWidth="1"/>
    <col min="9997" max="9997" width="14.5" style="3" customWidth="1"/>
    <col min="9998" max="9998" width="22.625" style="3" customWidth="1"/>
    <col min="9999" max="10240" width="9" style="3"/>
    <col min="10241" max="10249" width="15.875" style="3" customWidth="1"/>
    <col min="10250" max="10250" width="4.25" style="3" customWidth="1"/>
    <col min="10251" max="10251" width="10.375" style="3" customWidth="1"/>
    <col min="10252" max="10252" width="17.25" style="3" customWidth="1"/>
    <col min="10253" max="10253" width="14.5" style="3" customWidth="1"/>
    <col min="10254" max="10254" width="22.625" style="3" customWidth="1"/>
    <col min="10255" max="10496" width="9" style="3"/>
    <col min="10497" max="10505" width="15.875" style="3" customWidth="1"/>
    <col min="10506" max="10506" width="4.25" style="3" customWidth="1"/>
    <col min="10507" max="10507" width="10.375" style="3" customWidth="1"/>
    <col min="10508" max="10508" width="17.25" style="3" customWidth="1"/>
    <col min="10509" max="10509" width="14.5" style="3" customWidth="1"/>
    <col min="10510" max="10510" width="22.625" style="3" customWidth="1"/>
    <col min="10511" max="10752" width="9" style="3"/>
    <col min="10753" max="10761" width="15.875" style="3" customWidth="1"/>
    <col min="10762" max="10762" width="4.25" style="3" customWidth="1"/>
    <col min="10763" max="10763" width="10.375" style="3" customWidth="1"/>
    <col min="10764" max="10764" width="17.25" style="3" customWidth="1"/>
    <col min="10765" max="10765" width="14.5" style="3" customWidth="1"/>
    <col min="10766" max="10766" width="22.625" style="3" customWidth="1"/>
    <col min="10767" max="11008" width="9" style="3"/>
    <col min="11009" max="11017" width="15.875" style="3" customWidth="1"/>
    <col min="11018" max="11018" width="4.25" style="3" customWidth="1"/>
    <col min="11019" max="11019" width="10.375" style="3" customWidth="1"/>
    <col min="11020" max="11020" width="17.25" style="3" customWidth="1"/>
    <col min="11021" max="11021" width="14.5" style="3" customWidth="1"/>
    <col min="11022" max="11022" width="22.625" style="3" customWidth="1"/>
    <col min="11023" max="11264" width="9" style="3"/>
    <col min="11265" max="11273" width="15.875" style="3" customWidth="1"/>
    <col min="11274" max="11274" width="4.25" style="3" customWidth="1"/>
    <col min="11275" max="11275" width="10.375" style="3" customWidth="1"/>
    <col min="11276" max="11276" width="17.25" style="3" customWidth="1"/>
    <col min="11277" max="11277" width="14.5" style="3" customWidth="1"/>
    <col min="11278" max="11278" width="22.625" style="3" customWidth="1"/>
    <col min="11279" max="11520" width="9" style="3"/>
    <col min="11521" max="11529" width="15.875" style="3" customWidth="1"/>
    <col min="11530" max="11530" width="4.25" style="3" customWidth="1"/>
    <col min="11531" max="11531" width="10.375" style="3" customWidth="1"/>
    <col min="11532" max="11532" width="17.25" style="3" customWidth="1"/>
    <col min="11533" max="11533" width="14.5" style="3" customWidth="1"/>
    <col min="11534" max="11534" width="22.625" style="3" customWidth="1"/>
    <col min="11535" max="11776" width="9" style="3"/>
    <col min="11777" max="11785" width="15.875" style="3" customWidth="1"/>
    <col min="11786" max="11786" width="4.25" style="3" customWidth="1"/>
    <col min="11787" max="11787" width="10.375" style="3" customWidth="1"/>
    <col min="11788" max="11788" width="17.25" style="3" customWidth="1"/>
    <col min="11789" max="11789" width="14.5" style="3" customWidth="1"/>
    <col min="11790" max="11790" width="22.625" style="3" customWidth="1"/>
    <col min="11791" max="12032" width="9" style="3"/>
    <col min="12033" max="12041" width="15.875" style="3" customWidth="1"/>
    <col min="12042" max="12042" width="4.25" style="3" customWidth="1"/>
    <col min="12043" max="12043" width="10.375" style="3" customWidth="1"/>
    <col min="12044" max="12044" width="17.25" style="3" customWidth="1"/>
    <col min="12045" max="12045" width="14.5" style="3" customWidth="1"/>
    <col min="12046" max="12046" width="22.625" style="3" customWidth="1"/>
    <col min="12047" max="12288" width="9" style="3"/>
    <col min="12289" max="12297" width="15.875" style="3" customWidth="1"/>
    <col min="12298" max="12298" width="4.25" style="3" customWidth="1"/>
    <col min="12299" max="12299" width="10.375" style="3" customWidth="1"/>
    <col min="12300" max="12300" width="17.25" style="3" customWidth="1"/>
    <col min="12301" max="12301" width="14.5" style="3" customWidth="1"/>
    <col min="12302" max="12302" width="22.625" style="3" customWidth="1"/>
    <col min="12303" max="12544" width="9" style="3"/>
    <col min="12545" max="12553" width="15.875" style="3" customWidth="1"/>
    <col min="12554" max="12554" width="4.25" style="3" customWidth="1"/>
    <col min="12555" max="12555" width="10.375" style="3" customWidth="1"/>
    <col min="12556" max="12556" width="17.25" style="3" customWidth="1"/>
    <col min="12557" max="12557" width="14.5" style="3" customWidth="1"/>
    <col min="12558" max="12558" width="22.625" style="3" customWidth="1"/>
    <col min="12559" max="12800" width="9" style="3"/>
    <col min="12801" max="12809" width="15.875" style="3" customWidth="1"/>
    <col min="12810" max="12810" width="4.25" style="3" customWidth="1"/>
    <col min="12811" max="12811" width="10.375" style="3" customWidth="1"/>
    <col min="12812" max="12812" width="17.25" style="3" customWidth="1"/>
    <col min="12813" max="12813" width="14.5" style="3" customWidth="1"/>
    <col min="12814" max="12814" width="22.625" style="3" customWidth="1"/>
    <col min="12815" max="13056" width="9" style="3"/>
    <col min="13057" max="13065" width="15.875" style="3" customWidth="1"/>
    <col min="13066" max="13066" width="4.25" style="3" customWidth="1"/>
    <col min="13067" max="13067" width="10.375" style="3" customWidth="1"/>
    <col min="13068" max="13068" width="17.25" style="3" customWidth="1"/>
    <col min="13069" max="13069" width="14.5" style="3" customWidth="1"/>
    <col min="13070" max="13070" width="22.625" style="3" customWidth="1"/>
    <col min="13071" max="13312" width="9" style="3"/>
    <col min="13313" max="13321" width="15.875" style="3" customWidth="1"/>
    <col min="13322" max="13322" width="4.25" style="3" customWidth="1"/>
    <col min="13323" max="13323" width="10.375" style="3" customWidth="1"/>
    <col min="13324" max="13324" width="17.25" style="3" customWidth="1"/>
    <col min="13325" max="13325" width="14.5" style="3" customWidth="1"/>
    <col min="13326" max="13326" width="22.625" style="3" customWidth="1"/>
    <col min="13327" max="13568" width="9" style="3"/>
    <col min="13569" max="13577" width="15.875" style="3" customWidth="1"/>
    <col min="13578" max="13578" width="4.25" style="3" customWidth="1"/>
    <col min="13579" max="13579" width="10.375" style="3" customWidth="1"/>
    <col min="13580" max="13580" width="17.25" style="3" customWidth="1"/>
    <col min="13581" max="13581" width="14.5" style="3" customWidth="1"/>
    <col min="13582" max="13582" width="22.625" style="3" customWidth="1"/>
    <col min="13583" max="13824" width="9" style="3"/>
    <col min="13825" max="13833" width="15.875" style="3" customWidth="1"/>
    <col min="13834" max="13834" width="4.25" style="3" customWidth="1"/>
    <col min="13835" max="13835" width="10.375" style="3" customWidth="1"/>
    <col min="13836" max="13836" width="17.25" style="3" customWidth="1"/>
    <col min="13837" max="13837" width="14.5" style="3" customWidth="1"/>
    <col min="13838" max="13838" width="22.625" style="3" customWidth="1"/>
    <col min="13839" max="14080" width="9" style="3"/>
    <col min="14081" max="14089" width="15.875" style="3" customWidth="1"/>
    <col min="14090" max="14090" width="4.25" style="3" customWidth="1"/>
    <col min="14091" max="14091" width="10.375" style="3" customWidth="1"/>
    <col min="14092" max="14092" width="17.25" style="3" customWidth="1"/>
    <col min="14093" max="14093" width="14.5" style="3" customWidth="1"/>
    <col min="14094" max="14094" width="22.625" style="3" customWidth="1"/>
    <col min="14095" max="14336" width="9" style="3"/>
    <col min="14337" max="14345" width="15.875" style="3" customWidth="1"/>
    <col min="14346" max="14346" width="4.25" style="3" customWidth="1"/>
    <col min="14347" max="14347" width="10.375" style="3" customWidth="1"/>
    <col min="14348" max="14348" width="17.25" style="3" customWidth="1"/>
    <col min="14349" max="14349" width="14.5" style="3" customWidth="1"/>
    <col min="14350" max="14350" width="22.625" style="3" customWidth="1"/>
    <col min="14351" max="14592" width="9" style="3"/>
    <col min="14593" max="14601" width="15.875" style="3" customWidth="1"/>
    <col min="14602" max="14602" width="4.25" style="3" customWidth="1"/>
    <col min="14603" max="14603" width="10.375" style="3" customWidth="1"/>
    <col min="14604" max="14604" width="17.25" style="3" customWidth="1"/>
    <col min="14605" max="14605" width="14.5" style="3" customWidth="1"/>
    <col min="14606" max="14606" width="22.625" style="3" customWidth="1"/>
    <col min="14607" max="14848" width="9" style="3"/>
    <col min="14849" max="14857" width="15.875" style="3" customWidth="1"/>
    <col min="14858" max="14858" width="4.25" style="3" customWidth="1"/>
    <col min="14859" max="14859" width="10.375" style="3" customWidth="1"/>
    <col min="14860" max="14860" width="17.25" style="3" customWidth="1"/>
    <col min="14861" max="14861" width="14.5" style="3" customWidth="1"/>
    <col min="14862" max="14862" width="22.625" style="3" customWidth="1"/>
    <col min="14863" max="15104" width="9" style="3"/>
    <col min="15105" max="15113" width="15.875" style="3" customWidth="1"/>
    <col min="15114" max="15114" width="4.25" style="3" customWidth="1"/>
    <col min="15115" max="15115" width="10.375" style="3" customWidth="1"/>
    <col min="15116" max="15116" width="17.25" style="3" customWidth="1"/>
    <col min="15117" max="15117" width="14.5" style="3" customWidth="1"/>
    <col min="15118" max="15118" width="22.625" style="3" customWidth="1"/>
    <col min="15119" max="15360" width="9" style="3"/>
    <col min="15361" max="15369" width="15.875" style="3" customWidth="1"/>
    <col min="15370" max="15370" width="4.25" style="3" customWidth="1"/>
    <col min="15371" max="15371" width="10.375" style="3" customWidth="1"/>
    <col min="15372" max="15372" width="17.25" style="3" customWidth="1"/>
    <col min="15373" max="15373" width="14.5" style="3" customWidth="1"/>
    <col min="15374" max="15374" width="22.625" style="3" customWidth="1"/>
    <col min="15375" max="15616" width="9" style="3"/>
    <col min="15617" max="15625" width="15.875" style="3" customWidth="1"/>
    <col min="15626" max="15626" width="4.25" style="3" customWidth="1"/>
    <col min="15627" max="15627" width="10.375" style="3" customWidth="1"/>
    <col min="15628" max="15628" width="17.25" style="3" customWidth="1"/>
    <col min="15629" max="15629" width="14.5" style="3" customWidth="1"/>
    <col min="15630" max="15630" width="22.625" style="3" customWidth="1"/>
    <col min="15631" max="15872" width="9" style="3"/>
    <col min="15873" max="15881" width="15.875" style="3" customWidth="1"/>
    <col min="15882" max="15882" width="4.25" style="3" customWidth="1"/>
    <col min="15883" max="15883" width="10.375" style="3" customWidth="1"/>
    <col min="15884" max="15884" width="17.25" style="3" customWidth="1"/>
    <col min="15885" max="15885" width="14.5" style="3" customWidth="1"/>
    <col min="15886" max="15886" width="22.625" style="3" customWidth="1"/>
    <col min="15887" max="16128" width="9" style="3"/>
    <col min="16129" max="16137" width="15.875" style="3" customWidth="1"/>
    <col min="16138" max="16138" width="4.25" style="3" customWidth="1"/>
    <col min="16139" max="16139" width="10.375" style="3" customWidth="1"/>
    <col min="16140" max="16140" width="17.25" style="3" customWidth="1"/>
    <col min="16141" max="16141" width="14.5" style="3" customWidth="1"/>
    <col min="16142" max="16142" width="22.625" style="3" customWidth="1"/>
    <col min="16143" max="16384" width="9" style="3"/>
  </cols>
  <sheetData>
    <row r="1" spans="1:46" ht="20.25">
      <c r="A1" s="30" t="s">
        <v>0</v>
      </c>
      <c r="B1" s="30"/>
      <c r="C1" s="30"/>
      <c r="D1" s="30"/>
      <c r="E1" s="30"/>
      <c r="F1" s="30"/>
      <c r="G1" s="30"/>
      <c r="H1" s="30"/>
      <c r="I1" s="30"/>
      <c r="L1" s="4" t="s">
        <v>1</v>
      </c>
      <c r="M1" s="4">
        <f>ROUND(1.2*227,0)</f>
        <v>272</v>
      </c>
    </row>
    <row r="2" spans="1:4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I2" s="6" t="s">
        <v>9</v>
      </c>
      <c r="J2" s="12">
        <v>0.59</v>
      </c>
      <c r="K2" s="12">
        <v>80</v>
      </c>
    </row>
    <row r="3" spans="1:46" s="1" customFormat="1">
      <c r="A3" s="37" t="s">
        <v>10</v>
      </c>
      <c r="B3" s="7" t="s">
        <v>11</v>
      </c>
      <c r="C3" s="7" t="s">
        <v>9</v>
      </c>
      <c r="D3" s="7">
        <f>1.6*4.7+1*1.06</f>
        <v>8.58</v>
      </c>
      <c r="E3" s="7">
        <f>K2</f>
        <v>80</v>
      </c>
      <c r="F3" s="7">
        <f t="shared" ref="F3:F21" si="0">$B$27</f>
        <v>0.9</v>
      </c>
      <c r="G3" s="7">
        <f t="shared" ref="G3:G7" si="1">ROUND(D3*E3*F3,0)</f>
        <v>618</v>
      </c>
      <c r="H3" s="4"/>
      <c r="I3" s="6" t="s">
        <v>12</v>
      </c>
      <c r="J3" s="12">
        <v>0.4</v>
      </c>
      <c r="K3" s="12">
        <v>150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</row>
    <row r="4" spans="1:46" s="2" customFormat="1">
      <c r="A4" s="37"/>
      <c r="B4" s="8" t="s">
        <v>13</v>
      </c>
      <c r="C4" s="8" t="s">
        <v>12</v>
      </c>
      <c r="D4" s="9">
        <f>(4.7*2.6)*2+(1.06*2.6)*2</f>
        <v>29.952000000000002</v>
      </c>
      <c r="E4" s="8">
        <f>K3</f>
        <v>150</v>
      </c>
      <c r="F4" s="8">
        <f t="shared" si="0"/>
        <v>0.9</v>
      </c>
      <c r="G4" s="8">
        <f t="shared" si="1"/>
        <v>4044</v>
      </c>
      <c r="H4" s="4"/>
      <c r="I4" s="6" t="s">
        <v>14</v>
      </c>
      <c r="J4" s="12">
        <v>0.4</v>
      </c>
      <c r="K4" s="12">
        <v>150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</row>
    <row r="5" spans="1:46">
      <c r="A5" s="37"/>
      <c r="B5" s="6" t="s">
        <v>15</v>
      </c>
      <c r="C5" s="6" t="s">
        <v>14</v>
      </c>
      <c r="D5" s="6">
        <f>D3</f>
        <v>8.58</v>
      </c>
      <c r="E5" s="6">
        <f>K4</f>
        <v>150</v>
      </c>
      <c r="F5" s="6">
        <f t="shared" si="0"/>
        <v>0.9</v>
      </c>
      <c r="G5" s="6">
        <f t="shared" si="1"/>
        <v>1158</v>
      </c>
      <c r="I5" s="6" t="s">
        <v>16</v>
      </c>
      <c r="J5" s="12">
        <v>1.58</v>
      </c>
      <c r="K5" s="12">
        <v>200</v>
      </c>
    </row>
    <row r="6" spans="1:46" s="1" customFormat="1">
      <c r="A6" s="37" t="s">
        <v>17</v>
      </c>
      <c r="B6" s="39" t="s">
        <v>11</v>
      </c>
      <c r="C6" s="7" t="s">
        <v>18</v>
      </c>
      <c r="D6" s="10">
        <f>4.34*6.7+3.2*2.85+1.9*1</f>
        <v>40.097999999999999</v>
      </c>
      <c r="E6" s="7">
        <f>K6</f>
        <v>45</v>
      </c>
      <c r="F6" s="7">
        <f t="shared" si="0"/>
        <v>0.9</v>
      </c>
      <c r="G6" s="7">
        <f t="shared" si="1"/>
        <v>1624</v>
      </c>
      <c r="H6" s="4"/>
      <c r="I6" s="6" t="s">
        <v>18</v>
      </c>
      <c r="J6" s="12">
        <v>0.11</v>
      </c>
      <c r="K6" s="5">
        <v>45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s="1" customFormat="1">
      <c r="A7" s="37"/>
      <c r="B7" s="40"/>
      <c r="C7" s="7" t="s">
        <v>19</v>
      </c>
      <c r="D7" s="7"/>
      <c r="E7" s="7">
        <v>0</v>
      </c>
      <c r="F7" s="7">
        <f t="shared" si="0"/>
        <v>0.9</v>
      </c>
      <c r="G7" s="7">
        <f t="shared" si="1"/>
        <v>0</v>
      </c>
      <c r="H7" s="4"/>
      <c r="I7" s="6" t="s">
        <v>20</v>
      </c>
      <c r="J7" s="12">
        <v>1.04</v>
      </c>
      <c r="K7" s="24">
        <v>300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</row>
    <row r="8" spans="1:46" s="2" customFormat="1">
      <c r="A8" s="37"/>
      <c r="B8" s="8" t="s">
        <v>13</v>
      </c>
      <c r="C8" s="8" t="s">
        <v>18</v>
      </c>
      <c r="D8" s="9">
        <f>(4.34+6.7)*2*2.6+(3.2+2.85)*2*2.6</f>
        <v>88.867999999999995</v>
      </c>
      <c r="E8" s="8">
        <v>45</v>
      </c>
      <c r="F8" s="8">
        <f t="shared" si="0"/>
        <v>0.9</v>
      </c>
      <c r="G8" s="8">
        <f>ROUND(D8*E8*F8+1000,0)</f>
        <v>4599</v>
      </c>
      <c r="H8" s="4"/>
      <c r="I8" s="6" t="s">
        <v>21</v>
      </c>
      <c r="J8" s="12">
        <v>0.22</v>
      </c>
      <c r="K8" s="5">
        <v>50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</row>
    <row r="9" spans="1:46">
      <c r="A9" s="37"/>
      <c r="B9" s="6" t="s">
        <v>15</v>
      </c>
      <c r="C9" s="6" t="s">
        <v>14</v>
      </c>
      <c r="D9" s="11">
        <f>D6</f>
        <v>40.097999999999999</v>
      </c>
      <c r="E9" s="6">
        <v>150</v>
      </c>
      <c r="F9" s="6">
        <f t="shared" si="0"/>
        <v>0.9</v>
      </c>
      <c r="G9" s="6">
        <f t="shared" ref="G9:G21" si="2">ROUND(D9*E9*F9,0)</f>
        <v>5413</v>
      </c>
    </row>
    <row r="10" spans="1:46" s="1" customFormat="1">
      <c r="A10" s="38" t="s">
        <v>22</v>
      </c>
      <c r="B10" s="7" t="s">
        <v>11</v>
      </c>
      <c r="C10" s="7" t="s">
        <v>9</v>
      </c>
      <c r="D10" s="10">
        <f>1.86*5.52+1.8*2.4</f>
        <v>14.587199999999999</v>
      </c>
      <c r="E10" s="7">
        <v>80</v>
      </c>
      <c r="F10" s="7">
        <f t="shared" si="0"/>
        <v>0.9</v>
      </c>
      <c r="G10" s="7">
        <f t="shared" si="2"/>
        <v>1050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</row>
    <row r="11" spans="1:46" s="2" customFormat="1">
      <c r="A11" s="38"/>
      <c r="B11" s="8" t="s">
        <v>23</v>
      </c>
      <c r="C11" s="8" t="s">
        <v>12</v>
      </c>
      <c r="D11" s="9">
        <f>(1.86+5.52)*2*2.6+(1.8+2.4)*2*2.6</f>
        <v>60.216000000000001</v>
      </c>
      <c r="E11" s="8">
        <f t="shared" ref="E11:E15" si="3">K3</f>
        <v>150</v>
      </c>
      <c r="F11" s="8">
        <f t="shared" si="0"/>
        <v>0.9</v>
      </c>
      <c r="G11" s="8">
        <f t="shared" si="2"/>
        <v>8129</v>
      </c>
      <c r="H11" s="4"/>
      <c r="I11" s="25" t="s">
        <v>11</v>
      </c>
      <c r="J11" s="4" t="e">
        <f>G3+G6+G7+G10+G13+#REF!+G19</f>
        <v>#REF!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</row>
    <row r="12" spans="1:46">
      <c r="A12" s="38"/>
      <c r="B12" s="6" t="s">
        <v>15</v>
      </c>
      <c r="C12" s="6" t="s">
        <v>14</v>
      </c>
      <c r="D12" s="11">
        <f>D10</f>
        <v>14.587199999999999</v>
      </c>
      <c r="E12" s="6">
        <f t="shared" si="3"/>
        <v>150</v>
      </c>
      <c r="F12" s="6">
        <f t="shared" si="0"/>
        <v>0.9</v>
      </c>
      <c r="G12" s="6">
        <f t="shared" si="2"/>
        <v>1969</v>
      </c>
      <c r="I12" s="25" t="s">
        <v>13</v>
      </c>
      <c r="J12" s="4" t="e">
        <f>G4+G8+G11+G14+#REF!+#REF!+G20+#REF!</f>
        <v>#REF!</v>
      </c>
    </row>
    <row r="13" spans="1:46" s="1" customFormat="1">
      <c r="A13" s="37" t="s">
        <v>24</v>
      </c>
      <c r="B13" s="7" t="s">
        <v>11</v>
      </c>
      <c r="C13" s="7" t="s">
        <v>18</v>
      </c>
      <c r="D13" s="10">
        <f>3.1*4.6+4.83*3.09+3.72*4.44-1.9*1.2</f>
        <v>43.421500000000002</v>
      </c>
      <c r="E13" s="7">
        <f>K6</f>
        <v>45</v>
      </c>
      <c r="F13" s="7">
        <f t="shared" si="0"/>
        <v>0.9</v>
      </c>
      <c r="G13" s="7">
        <f t="shared" si="2"/>
        <v>1759</v>
      </c>
      <c r="H13" s="4"/>
      <c r="I13" s="25" t="s">
        <v>15</v>
      </c>
      <c r="J13" s="4" t="e">
        <f>G5+G9+G12+G15+#REF!+G21</f>
        <v>#REF!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</row>
    <row r="14" spans="1:46" s="2" customFormat="1">
      <c r="A14" s="37"/>
      <c r="B14" s="8" t="s">
        <v>13</v>
      </c>
      <c r="C14" s="8" t="s">
        <v>18</v>
      </c>
      <c r="D14" s="9">
        <f>(3.1+4.6)*2*2.6+(4.83+3.09)*2*2.6+(3.72*4.44)*2*2.6-(1.9+1.2)*2*2.6</f>
        <v>150.99135999999999</v>
      </c>
      <c r="E14" s="8">
        <v>45</v>
      </c>
      <c r="F14" s="8">
        <f t="shared" si="0"/>
        <v>0.9</v>
      </c>
      <c r="G14" s="8">
        <f t="shared" si="2"/>
        <v>6115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</row>
    <row r="15" spans="1:46">
      <c r="A15" s="37"/>
      <c r="B15" s="6" t="s">
        <v>15</v>
      </c>
      <c r="C15" s="6" t="s">
        <v>20</v>
      </c>
      <c r="D15" s="11">
        <f>D13</f>
        <v>43.421500000000002</v>
      </c>
      <c r="E15" s="6">
        <f t="shared" si="3"/>
        <v>300</v>
      </c>
      <c r="F15" s="6">
        <f t="shared" si="0"/>
        <v>0.9</v>
      </c>
      <c r="G15" s="6">
        <f t="shared" si="2"/>
        <v>11724</v>
      </c>
    </row>
    <row r="16" spans="1:46">
      <c r="A16" s="37" t="s">
        <v>25</v>
      </c>
      <c r="B16" s="7" t="s">
        <v>11</v>
      </c>
      <c r="C16" s="7" t="s">
        <v>18</v>
      </c>
      <c r="D16" s="7">
        <f>3.1*1.8</f>
        <v>5.58</v>
      </c>
      <c r="E16" s="7">
        <f>K6</f>
        <v>45</v>
      </c>
      <c r="F16" s="7">
        <f t="shared" si="0"/>
        <v>0.9</v>
      </c>
      <c r="G16" s="7">
        <f t="shared" si="2"/>
        <v>226</v>
      </c>
    </row>
    <row r="17" spans="1:46">
      <c r="A17" s="37"/>
      <c r="B17" s="8" t="s">
        <v>13</v>
      </c>
      <c r="C17" s="8" t="s">
        <v>18</v>
      </c>
      <c r="D17" s="8">
        <f>(3.1+1.8)*2*2.6</f>
        <v>25.48</v>
      </c>
      <c r="E17" s="8">
        <v>45</v>
      </c>
      <c r="F17" s="8">
        <f t="shared" si="0"/>
        <v>0.9</v>
      </c>
      <c r="G17" s="8">
        <f t="shared" si="2"/>
        <v>1032</v>
      </c>
    </row>
    <row r="18" spans="1:46">
      <c r="A18" s="37"/>
      <c r="B18" s="6" t="s">
        <v>15</v>
      </c>
      <c r="C18" s="6" t="s">
        <v>14</v>
      </c>
      <c r="D18" s="6">
        <f>D16</f>
        <v>5.58</v>
      </c>
      <c r="E18" s="6">
        <v>150</v>
      </c>
      <c r="F18" s="6">
        <f t="shared" si="0"/>
        <v>0.9</v>
      </c>
      <c r="G18" s="6">
        <f t="shared" si="2"/>
        <v>753</v>
      </c>
    </row>
    <row r="19" spans="1:46" s="1" customFormat="1">
      <c r="A19" s="37" t="s">
        <v>26</v>
      </c>
      <c r="B19" s="7" t="s">
        <v>11</v>
      </c>
      <c r="C19" s="7" t="s">
        <v>18</v>
      </c>
      <c r="D19" s="7">
        <f>7.6*1.6</f>
        <v>12.16</v>
      </c>
      <c r="E19" s="7">
        <f>K6</f>
        <v>45</v>
      </c>
      <c r="F19" s="7">
        <f t="shared" si="0"/>
        <v>0.9</v>
      </c>
      <c r="G19" s="7">
        <f t="shared" si="2"/>
        <v>492</v>
      </c>
      <c r="H19" s="4"/>
      <c r="I19" s="4" t="e">
        <f>G3+G6+G10+G13+#REF!+G19</f>
        <v>#REF!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</row>
    <row r="20" spans="1:46" s="2" customFormat="1">
      <c r="A20" s="37"/>
      <c r="B20" s="8" t="s">
        <v>13</v>
      </c>
      <c r="C20" s="8" t="s">
        <v>18</v>
      </c>
      <c r="D20" s="8">
        <f>(7.6+1.6)*2*2.6-2.8*2.35-2.8*2.35</f>
        <v>34.68</v>
      </c>
      <c r="E20" s="8">
        <v>45</v>
      </c>
      <c r="F20" s="8">
        <f t="shared" si="0"/>
        <v>0.9</v>
      </c>
      <c r="G20" s="8">
        <f t="shared" si="2"/>
        <v>1405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</row>
    <row r="21" spans="1:46">
      <c r="A21" s="37"/>
      <c r="B21" s="6" t="s">
        <v>15</v>
      </c>
      <c r="C21" s="6" t="s">
        <v>14</v>
      </c>
      <c r="D21" s="6">
        <f>D19</f>
        <v>12.16</v>
      </c>
      <c r="E21" s="6">
        <v>150</v>
      </c>
      <c r="F21" s="6">
        <f t="shared" si="0"/>
        <v>0.9</v>
      </c>
      <c r="G21" s="6">
        <f t="shared" si="2"/>
        <v>1642</v>
      </c>
    </row>
    <row r="22" spans="1:46" ht="18.75">
      <c r="A22" s="31" t="s">
        <v>27</v>
      </c>
      <c r="B22" s="32"/>
      <c r="C22" s="32"/>
      <c r="D22" s="32"/>
      <c r="E22" s="32"/>
      <c r="F22" s="32"/>
      <c r="G22" s="32"/>
      <c r="H22" s="33"/>
      <c r="I22" s="6">
        <f>SUM(G3:G21)</f>
        <v>53752</v>
      </c>
    </row>
    <row r="23" spans="1:46" ht="54.75" customHeight="1">
      <c r="A23" s="5" t="s">
        <v>28</v>
      </c>
      <c r="B23" s="13" t="s">
        <v>29</v>
      </c>
      <c r="C23" s="14" t="s">
        <v>30</v>
      </c>
      <c r="D23" s="14" t="s">
        <v>31</v>
      </c>
      <c r="E23" s="14" t="s">
        <v>32</v>
      </c>
      <c r="F23" s="14" t="s">
        <v>33</v>
      </c>
      <c r="G23" s="14" t="s">
        <v>34</v>
      </c>
      <c r="H23" s="15" t="s">
        <v>35</v>
      </c>
      <c r="I23" s="15" t="s">
        <v>36</v>
      </c>
    </row>
    <row r="24" spans="1:46" ht="24" customHeight="1">
      <c r="A24" s="5" t="s">
        <v>37</v>
      </c>
      <c r="B24" s="16">
        <f>(4.34*2+6.7*2+3.2*2+2.85*2+1.9*2+2.85*2+8.5)*0.08</f>
        <v>4.1744000000000003</v>
      </c>
      <c r="C24" s="6">
        <f>(2.4*2+2.8)+(2.15*2+2.1)</f>
        <v>14</v>
      </c>
      <c r="D24" s="6">
        <f>3+1.6</f>
        <v>4.5999999999999996</v>
      </c>
      <c r="E24" s="6">
        <v>1</v>
      </c>
      <c r="F24" s="6">
        <v>2</v>
      </c>
      <c r="G24" s="6">
        <v>2</v>
      </c>
      <c r="H24" s="11">
        <f>4.34*2.6</f>
        <v>11.284000000000001</v>
      </c>
      <c r="I24" s="6">
        <v>2</v>
      </c>
    </row>
    <row r="25" spans="1:46" ht="24" customHeight="1">
      <c r="A25" s="5" t="s">
        <v>38</v>
      </c>
      <c r="B25" s="6" t="s">
        <v>39</v>
      </c>
      <c r="C25" s="6" t="s">
        <v>40</v>
      </c>
      <c r="D25" s="6" t="s">
        <v>41</v>
      </c>
      <c r="E25" s="6" t="s">
        <v>42</v>
      </c>
      <c r="F25" s="6" t="s">
        <v>42</v>
      </c>
      <c r="G25" s="6" t="s">
        <v>42</v>
      </c>
      <c r="H25" s="6" t="s">
        <v>39</v>
      </c>
      <c r="I25" s="6" t="s">
        <v>42</v>
      </c>
    </row>
    <row r="26" spans="1:46" ht="24" customHeight="1">
      <c r="A26" s="5" t="s">
        <v>6</v>
      </c>
      <c r="B26" s="6">
        <v>232</v>
      </c>
      <c r="C26" s="6">
        <f>'[1]224#3-401G'!C23</f>
        <v>100</v>
      </c>
      <c r="D26" s="6">
        <v>1600</v>
      </c>
      <c r="E26" s="6">
        <v>800</v>
      </c>
      <c r="F26" s="6">
        <v>2000</v>
      </c>
      <c r="G26" s="6">
        <v>2000</v>
      </c>
      <c r="H26" s="6">
        <v>150</v>
      </c>
      <c r="I26" s="6">
        <v>1300</v>
      </c>
    </row>
    <row r="27" spans="1:46" ht="24" customHeight="1">
      <c r="A27" s="5" t="s">
        <v>7</v>
      </c>
      <c r="B27" s="6">
        <v>0.9</v>
      </c>
      <c r="C27" s="6">
        <f t="shared" ref="C27:I27" si="4">$B$27</f>
        <v>0.9</v>
      </c>
      <c r="D27" s="6">
        <f t="shared" si="4"/>
        <v>0.9</v>
      </c>
      <c r="E27" s="6">
        <f t="shared" si="4"/>
        <v>0.9</v>
      </c>
      <c r="F27" s="6">
        <f t="shared" si="4"/>
        <v>0.9</v>
      </c>
      <c r="G27" s="6">
        <f t="shared" si="4"/>
        <v>0.9</v>
      </c>
      <c r="H27" s="6">
        <f t="shared" si="4"/>
        <v>0.9</v>
      </c>
      <c r="I27" s="6">
        <f t="shared" si="4"/>
        <v>0.9</v>
      </c>
    </row>
    <row r="28" spans="1:46" ht="24" customHeight="1">
      <c r="A28" s="17" t="s">
        <v>8</v>
      </c>
      <c r="B28" s="17">
        <f t="shared" ref="B28:G28" si="5">ROUND(B24*B26*B27,0)</f>
        <v>872</v>
      </c>
      <c r="C28" s="17">
        <f t="shared" si="5"/>
        <v>1260</v>
      </c>
      <c r="D28" s="17">
        <f>D24*D26*0.9</f>
        <v>6624</v>
      </c>
      <c r="E28" s="17">
        <f t="shared" si="5"/>
        <v>720</v>
      </c>
      <c r="F28" s="17">
        <f t="shared" si="5"/>
        <v>3600</v>
      </c>
      <c r="G28" s="17">
        <f t="shared" si="5"/>
        <v>3600</v>
      </c>
      <c r="H28" s="18">
        <f>H24*H26*H27</f>
        <v>1523.34</v>
      </c>
      <c r="I28" s="26">
        <f>ROUND(I24*I26*I27,0)</f>
        <v>2340</v>
      </c>
    </row>
    <row r="29" spans="1:46" ht="48" customHeight="1">
      <c r="A29" s="19" t="s">
        <v>28</v>
      </c>
      <c r="B29" s="15" t="s">
        <v>43</v>
      </c>
      <c r="C29" s="14" t="s">
        <v>44</v>
      </c>
      <c r="D29" s="14" t="s">
        <v>45</v>
      </c>
      <c r="E29" s="15" t="s">
        <v>46</v>
      </c>
      <c r="F29" s="15" t="s">
        <v>47</v>
      </c>
      <c r="G29" s="15" t="s">
        <v>48</v>
      </c>
      <c r="H29" s="15" t="s">
        <v>49</v>
      </c>
      <c r="I29" s="15" t="s">
        <v>50</v>
      </c>
    </row>
    <row r="30" spans="1:46" ht="21" customHeight="1">
      <c r="A30" s="5" t="s">
        <v>37</v>
      </c>
      <c r="B30" s="6">
        <v>5</v>
      </c>
      <c r="C30" s="6">
        <v>2</v>
      </c>
      <c r="D30" s="6">
        <v>3</v>
      </c>
      <c r="E30" s="6">
        <v>7</v>
      </c>
      <c r="F30" s="6">
        <v>8</v>
      </c>
      <c r="G30" s="20">
        <v>6</v>
      </c>
      <c r="H30" s="6">
        <v>56</v>
      </c>
      <c r="I30" s="6">
        <f>1.9*1</f>
        <v>1.9</v>
      </c>
    </row>
    <row r="31" spans="1:46" ht="21" customHeight="1">
      <c r="A31" s="5" t="s">
        <v>38</v>
      </c>
      <c r="B31" s="6" t="s">
        <v>42</v>
      </c>
      <c r="C31" s="6" t="s">
        <v>51</v>
      </c>
      <c r="D31" s="6" t="s">
        <v>42</v>
      </c>
      <c r="E31" s="6" t="s">
        <v>52</v>
      </c>
      <c r="F31" s="6" t="s">
        <v>42</v>
      </c>
      <c r="G31" s="6" t="s">
        <v>42</v>
      </c>
      <c r="H31" s="6" t="s">
        <v>42</v>
      </c>
      <c r="I31" s="6" t="s">
        <v>39</v>
      </c>
    </row>
    <row r="32" spans="1:46" ht="21" customHeight="1">
      <c r="A32" s="5" t="s">
        <v>6</v>
      </c>
      <c r="B32" s="6">
        <v>20</v>
      </c>
      <c r="C32" s="6">
        <v>1000</v>
      </c>
      <c r="D32" s="6">
        <v>1000</v>
      </c>
      <c r="E32" s="6">
        <v>90</v>
      </c>
      <c r="F32" s="6">
        <v>150</v>
      </c>
      <c r="G32" s="6">
        <v>1800</v>
      </c>
      <c r="H32" s="6">
        <v>15</v>
      </c>
      <c r="I32" s="27">
        <f>295*8.75</f>
        <v>2581.25</v>
      </c>
    </row>
    <row r="33" spans="1:46" ht="21" customHeight="1">
      <c r="A33" s="5" t="s">
        <v>7</v>
      </c>
      <c r="B33" s="6">
        <f>$B$27</f>
        <v>0.9</v>
      </c>
      <c r="C33" s="6">
        <v>0.9</v>
      </c>
      <c r="D33" s="6">
        <v>0.9</v>
      </c>
      <c r="E33" s="6">
        <f>$B$27</f>
        <v>0.9</v>
      </c>
      <c r="F33" s="6">
        <f>$B$27</f>
        <v>0.9</v>
      </c>
      <c r="G33" s="6">
        <f>$B$27</f>
        <v>0.9</v>
      </c>
      <c r="H33" s="6">
        <f>$B$27</f>
        <v>0.9</v>
      </c>
      <c r="I33" s="6">
        <f>$B$27</f>
        <v>0.9</v>
      </c>
    </row>
    <row r="34" spans="1:46" ht="21" customHeight="1">
      <c r="A34" s="17" t="s">
        <v>8</v>
      </c>
      <c r="B34" s="17">
        <f t="shared" ref="B34:I34" si="6">ROUND(B30*B32*B33,0)</f>
        <v>90</v>
      </c>
      <c r="C34" s="17">
        <f t="shared" si="6"/>
        <v>1800</v>
      </c>
      <c r="D34" s="17">
        <f>D30*D32*D33</f>
        <v>2700</v>
      </c>
      <c r="E34" s="17">
        <f t="shared" si="6"/>
        <v>567</v>
      </c>
      <c r="F34" s="17">
        <f t="shared" si="6"/>
        <v>1080</v>
      </c>
      <c r="G34" s="17">
        <f t="shared" si="6"/>
        <v>9720</v>
      </c>
      <c r="H34" s="17">
        <f t="shared" si="6"/>
        <v>756</v>
      </c>
      <c r="I34" s="17">
        <f t="shared" si="6"/>
        <v>4414</v>
      </c>
    </row>
    <row r="35" spans="1:46" ht="48" customHeight="1">
      <c r="A35" s="19" t="s">
        <v>28</v>
      </c>
      <c r="B35" s="15" t="s">
        <v>53</v>
      </c>
      <c r="C35" s="15" t="s">
        <v>54</v>
      </c>
      <c r="D35" s="15" t="s">
        <v>55</v>
      </c>
      <c r="E35" s="15" t="s">
        <v>56</v>
      </c>
      <c r="F35" s="15" t="s">
        <v>57</v>
      </c>
      <c r="G35" s="15" t="s">
        <v>58</v>
      </c>
      <c r="H35" s="15"/>
      <c r="I35" s="28"/>
    </row>
    <row r="36" spans="1:46" ht="21" customHeight="1">
      <c r="A36" s="5" t="s">
        <v>37</v>
      </c>
      <c r="B36" s="11">
        <f>4.34*2+6.7*2+3.2*2+2.85*2+1.9*2+2.85*2+(3.1+4.6)*2+(4.83*3.09)*2+((3.72+4.44)-(1.9*1.2))*2</f>
        <v>100.68940000000001</v>
      </c>
      <c r="C36" s="11">
        <f>1.8*0.64+2.3*0.64</f>
        <v>2.6240000000000001</v>
      </c>
      <c r="D36" s="6">
        <v>1</v>
      </c>
      <c r="E36" s="11">
        <f>D3+D6+D10+D13+D16+D19</f>
        <v>124.4267</v>
      </c>
      <c r="F36" s="6">
        <v>1</v>
      </c>
      <c r="G36" s="6">
        <v>1</v>
      </c>
      <c r="H36" s="6"/>
      <c r="I36" s="6"/>
    </row>
    <row r="37" spans="1:46" ht="21" customHeight="1">
      <c r="A37" s="5" t="s">
        <v>38</v>
      </c>
      <c r="B37" s="6" t="s">
        <v>40</v>
      </c>
      <c r="C37" s="6" t="s">
        <v>39</v>
      </c>
      <c r="D37" s="6" t="s">
        <v>42</v>
      </c>
      <c r="E37" s="6" t="s">
        <v>39</v>
      </c>
      <c r="F37" s="6" t="s">
        <v>42</v>
      </c>
      <c r="G37" s="6" t="s">
        <v>42</v>
      </c>
      <c r="H37" s="6"/>
      <c r="I37" s="6"/>
    </row>
    <row r="38" spans="1:46" ht="21" customHeight="1">
      <c r="A38" s="5" t="s">
        <v>6</v>
      </c>
      <c r="B38" s="6">
        <v>30</v>
      </c>
      <c r="C38" s="6">
        <v>200</v>
      </c>
      <c r="D38" s="6">
        <v>150</v>
      </c>
      <c r="E38" s="6">
        <v>5</v>
      </c>
      <c r="F38" s="6">
        <v>200</v>
      </c>
      <c r="G38" s="6">
        <v>200</v>
      </c>
      <c r="H38" s="6"/>
      <c r="I38" s="6"/>
    </row>
    <row r="39" spans="1:46" ht="21" customHeight="1">
      <c r="A39" s="5" t="s">
        <v>7</v>
      </c>
      <c r="B39" s="6">
        <v>0.9</v>
      </c>
      <c r="C39" s="6">
        <v>0.9</v>
      </c>
      <c r="D39" s="6">
        <f>$B$27</f>
        <v>0.9</v>
      </c>
      <c r="E39" s="6">
        <f>$B$27</f>
        <v>0.9</v>
      </c>
      <c r="F39" s="6">
        <f>$B$27</f>
        <v>0.9</v>
      </c>
      <c r="G39" s="6">
        <f>$B$27</f>
        <v>0.9</v>
      </c>
      <c r="H39" s="6"/>
      <c r="I39" s="6"/>
    </row>
    <row r="40" spans="1:46" ht="21" customHeight="1">
      <c r="A40" s="17" t="s">
        <v>8</v>
      </c>
      <c r="B40" s="18">
        <f>B36*B38*B39</f>
        <v>2718.6138000000001</v>
      </c>
      <c r="C40" s="18">
        <f>C36*C38*C39</f>
        <v>472.32</v>
      </c>
      <c r="D40" s="17">
        <f t="shared" ref="D40:G40" si="7">ROUND(D36*D38*D39,0)</f>
        <v>135</v>
      </c>
      <c r="E40" s="17">
        <f t="shared" si="7"/>
        <v>560</v>
      </c>
      <c r="F40" s="17">
        <f t="shared" si="7"/>
        <v>180</v>
      </c>
      <c r="G40" s="17">
        <f t="shared" si="7"/>
        <v>180</v>
      </c>
      <c r="H40" s="17"/>
      <c r="I40" s="26"/>
    </row>
    <row r="41" spans="1:46" ht="18.75" customHeight="1">
      <c r="A41" s="34" t="s">
        <v>59</v>
      </c>
      <c r="B41" s="35"/>
      <c r="C41" s="35"/>
      <c r="D41" s="35"/>
      <c r="E41" s="35"/>
      <c r="F41" s="35"/>
      <c r="G41" s="35"/>
      <c r="H41" s="36"/>
      <c r="I41" s="29">
        <f>I22+SUM(B34:I34)+SUM(B28:I28)+SUM(B40:I40)+SUM(B55:D55)</f>
        <v>103534.2738</v>
      </c>
    </row>
    <row r="42" spans="1:46" ht="18.75">
      <c r="A42" s="31" t="s">
        <v>60</v>
      </c>
      <c r="B42" s="32"/>
      <c r="C42" s="32"/>
      <c r="D42" s="32"/>
      <c r="E42" s="32"/>
      <c r="F42" s="32"/>
      <c r="G42" s="32"/>
      <c r="H42" s="33"/>
      <c r="I42" s="12">
        <f>ROUND(I41*(1+0.1),0)</f>
        <v>113888</v>
      </c>
    </row>
    <row r="44" spans="1:46" hidden="1"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</row>
    <row r="45" spans="1:46" hidden="1"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</row>
    <row r="46" spans="1:46" hidden="1"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</row>
    <row r="47" spans="1:46" hidden="1"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</row>
    <row r="48" spans="1:46" hidden="1"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</row>
    <row r="49" spans="1:46" ht="18.75">
      <c r="A49" s="21"/>
      <c r="B49" s="21" t="s">
        <v>61</v>
      </c>
      <c r="C49" s="21"/>
      <c r="D49" s="21"/>
      <c r="E49" s="21"/>
      <c r="F49" s="21"/>
      <c r="G49" s="21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</row>
    <row r="50" spans="1:46" ht="18.75">
      <c r="A50" s="19" t="s">
        <v>28</v>
      </c>
      <c r="B50" s="6" t="s">
        <v>62</v>
      </c>
      <c r="C50" s="22" t="s">
        <v>63</v>
      </c>
      <c r="D50" s="22" t="s">
        <v>64</v>
      </c>
      <c r="E50" s="21"/>
      <c r="F50" s="21" t="s">
        <v>65</v>
      </c>
      <c r="G50" s="21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</row>
    <row r="51" spans="1:46" ht="18.75">
      <c r="A51" s="5" t="s">
        <v>37</v>
      </c>
      <c r="B51" s="6" t="s">
        <v>19</v>
      </c>
      <c r="C51" s="22">
        <v>1</v>
      </c>
      <c r="D51" s="22">
        <v>1</v>
      </c>
      <c r="E51" s="21"/>
      <c r="F51" s="21"/>
      <c r="G51" s="21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</row>
    <row r="52" spans="1:46" ht="18.75">
      <c r="A52" s="5" t="s">
        <v>38</v>
      </c>
      <c r="B52" s="6" t="s">
        <v>42</v>
      </c>
      <c r="C52" s="22" t="s">
        <v>51</v>
      </c>
      <c r="D52" s="22" t="s">
        <v>42</v>
      </c>
      <c r="E52" s="21"/>
      <c r="F52" s="21" t="s">
        <v>66</v>
      </c>
      <c r="G52" s="21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</row>
    <row r="53" spans="1:46" ht="18.75">
      <c r="A53" s="5" t="s">
        <v>6</v>
      </c>
      <c r="B53" s="6">
        <v>200</v>
      </c>
      <c r="C53" s="22">
        <v>3100</v>
      </c>
      <c r="D53" s="22">
        <v>1200</v>
      </c>
      <c r="E53" s="21"/>
      <c r="F53" s="21"/>
      <c r="G53" s="21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</row>
    <row r="54" spans="1:46" ht="18.75">
      <c r="A54" s="5" t="s">
        <v>7</v>
      </c>
      <c r="B54" s="6">
        <f>$B$27</f>
        <v>0.9</v>
      </c>
      <c r="C54" s="22">
        <f>$B$27</f>
        <v>0.9</v>
      </c>
      <c r="D54" s="22">
        <f>$B$27</f>
        <v>0.9</v>
      </c>
      <c r="E54" s="21"/>
      <c r="F54" s="21" t="s">
        <v>67</v>
      </c>
      <c r="G54" s="21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</row>
    <row r="55" spans="1:46" ht="18.75">
      <c r="A55" s="17" t="s">
        <v>8</v>
      </c>
      <c r="B55" s="17" t="s">
        <v>19</v>
      </c>
      <c r="C55" s="23">
        <f>C51*C53*C54</f>
        <v>2790</v>
      </c>
      <c r="D55" s="23">
        <f>D51*D53*D54</f>
        <v>1080</v>
      </c>
      <c r="E55" s="21"/>
      <c r="F55" s="21"/>
      <c r="G55" s="21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</row>
  </sheetData>
  <autoFilter ref="A2:M42">
    <extLst/>
  </autoFilter>
  <mergeCells count="11">
    <mergeCell ref="A1:I1"/>
    <mergeCell ref="A22:H22"/>
    <mergeCell ref="A41:H41"/>
    <mergeCell ref="A42:H42"/>
    <mergeCell ref="A3:A5"/>
    <mergeCell ref="A6:A9"/>
    <mergeCell ref="A10:A12"/>
    <mergeCell ref="A13:A15"/>
    <mergeCell ref="A16:A18"/>
    <mergeCell ref="A19:A21"/>
    <mergeCell ref="B6:B7"/>
  </mergeCells>
  <phoneticPr fontId="8" type="noConversion"/>
  <printOptions horizontalCentered="1"/>
  <pageMargins left="0.39305555555555599" right="0.39305555555555599" top="0.74791666666666701" bottom="0.74791666666666701" header="0.31388888888888899" footer="0.31388888888888899"/>
  <pageSetup paperSize="9" scale="52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I23"/>
  <sheetViews>
    <sheetView tabSelected="1" workbookViewId="0">
      <selection activeCell="D19" sqref="D19"/>
    </sheetView>
  </sheetViews>
  <sheetFormatPr defaultColWidth="14.625" defaultRowHeight="13.5"/>
  <cols>
    <col min="1" max="1" width="24.375" style="44" customWidth="1"/>
    <col min="2" max="16384" width="14.625" style="44"/>
  </cols>
  <sheetData>
    <row r="1" spans="1:9" ht="16.5">
      <c r="A1" s="41" t="s">
        <v>68</v>
      </c>
      <c r="B1" s="41">
        <f>SUM(B14:B23)</f>
        <v>0</v>
      </c>
      <c r="C1" s="42"/>
      <c r="D1" s="42"/>
      <c r="E1" s="42"/>
      <c r="F1" s="42"/>
      <c r="G1" s="43"/>
    </row>
    <row r="2" spans="1:9" ht="16.5">
      <c r="A2" s="41" t="s">
        <v>69</v>
      </c>
      <c r="B2" s="41">
        <f>SUM(C14:C23)</f>
        <v>0</v>
      </c>
      <c r="C2" s="42"/>
      <c r="D2" s="42"/>
      <c r="E2" s="42"/>
      <c r="F2" s="42"/>
      <c r="G2" s="43"/>
    </row>
    <row r="3" spans="1:9" ht="16.5">
      <c r="A3" s="41" t="s">
        <v>70</v>
      </c>
      <c r="B3" s="45">
        <v>43392</v>
      </c>
      <c r="C3" s="42"/>
      <c r="D3" s="42"/>
      <c r="E3" s="42"/>
      <c r="F3" s="42"/>
      <c r="G3" s="43"/>
    </row>
    <row r="4" spans="1:9" ht="33">
      <c r="A4" s="41" t="s">
        <v>71</v>
      </c>
      <c r="B4" s="41" t="s">
        <v>72</v>
      </c>
      <c r="C4" s="41" t="s">
        <v>73</v>
      </c>
      <c r="D4" s="41" t="s">
        <v>74</v>
      </c>
      <c r="E4" s="42"/>
      <c r="F4" s="43"/>
      <c r="G4" s="43"/>
    </row>
    <row r="5" spans="1:9" ht="16.5">
      <c r="A5" s="41" t="s">
        <v>75</v>
      </c>
      <c r="B5" s="41">
        <f>SUM(D14:D23)</f>
        <v>113888</v>
      </c>
      <c r="C5" s="41" t="e">
        <f>ROUND(B5*10000/$B$1,0)</f>
        <v>#DIV/0!</v>
      </c>
      <c r="D5" s="41" t="e">
        <f>ROUND(B5*10000/$B$2,0)</f>
        <v>#DIV/0!</v>
      </c>
      <c r="E5" s="42"/>
      <c r="F5" s="43"/>
      <c r="G5" s="43"/>
    </row>
    <row r="6" spans="1:9" ht="16.5">
      <c r="A6" s="41" t="s">
        <v>76</v>
      </c>
      <c r="B6" s="41" t="e">
        <f>SUM(G14:G23)</f>
        <v>#REF!</v>
      </c>
      <c r="C6" s="41" t="e">
        <f t="shared" ref="C6:C8" si="0">ROUND(B6*10000/$B$1,0)</f>
        <v>#REF!</v>
      </c>
      <c r="D6" s="41" t="e">
        <f t="shared" ref="D6:D8" si="1">ROUND(B6*10000/$B$2,0)</f>
        <v>#REF!</v>
      </c>
      <c r="E6" s="42"/>
      <c r="F6" s="43"/>
      <c r="G6" s="43"/>
    </row>
    <row r="7" spans="1:9" ht="16.5">
      <c r="A7" s="41" t="s">
        <v>77</v>
      </c>
      <c r="B7" s="41" t="e">
        <f>SUM(H14:H23)</f>
        <v>#VALUE!</v>
      </c>
      <c r="C7" s="41" t="e">
        <f>ROUND(B7*10000/$B$1,0)</f>
        <v>#VALUE!</v>
      </c>
      <c r="D7" s="41" t="e">
        <f t="shared" si="1"/>
        <v>#VALUE!</v>
      </c>
      <c r="E7" s="42"/>
      <c r="F7" s="43"/>
      <c r="G7" s="43"/>
    </row>
    <row r="8" spans="1:9" ht="16.5">
      <c r="A8" s="41" t="s">
        <v>78</v>
      </c>
      <c r="B8" s="41" t="e">
        <f>SUM(I14:I23)</f>
        <v>#VALUE!</v>
      </c>
      <c r="C8" s="41" t="e">
        <f t="shared" si="0"/>
        <v>#VALUE!</v>
      </c>
      <c r="D8" s="41" t="e">
        <f t="shared" si="1"/>
        <v>#VALUE!</v>
      </c>
      <c r="E8" s="42"/>
      <c r="F8" s="43"/>
      <c r="G8" s="43"/>
    </row>
    <row r="9" spans="1:9" ht="16.5">
      <c r="A9" s="41" t="s">
        <v>79</v>
      </c>
      <c r="B9" s="46"/>
      <c r="C9" s="42"/>
      <c r="D9" s="42"/>
      <c r="E9" s="42"/>
      <c r="F9" s="43"/>
      <c r="G9" s="43"/>
    </row>
    <row r="10" spans="1:9" ht="16.5">
      <c r="A10" s="41" t="s">
        <v>80</v>
      </c>
      <c r="B10" s="46"/>
      <c r="C10" s="42"/>
      <c r="D10" s="42"/>
      <c r="E10" s="42"/>
      <c r="F10" s="43"/>
      <c r="G10" s="43"/>
    </row>
    <row r="11" spans="1:9" ht="16.5">
      <c r="A11" s="41" t="s">
        <v>81</v>
      </c>
      <c r="B11" s="46">
        <f>'223#2-801'!I42</f>
        <v>113888</v>
      </c>
      <c r="C11" s="42"/>
      <c r="D11" s="42"/>
      <c r="E11" s="42"/>
      <c r="F11" s="43"/>
      <c r="G11" s="43"/>
    </row>
    <row r="12" spans="1:9" ht="16.5">
      <c r="A12" s="42"/>
      <c r="B12" s="42"/>
      <c r="C12" s="42"/>
      <c r="D12" s="42"/>
      <c r="E12" s="42"/>
      <c r="F12" s="43"/>
      <c r="G12" s="43"/>
    </row>
    <row r="13" spans="1:9" ht="33">
      <c r="A13" s="47" t="s">
        <v>82</v>
      </c>
      <c r="B13" s="48" t="s">
        <v>68</v>
      </c>
      <c r="C13" s="48" t="s">
        <v>69</v>
      </c>
      <c r="D13" s="48" t="s">
        <v>96</v>
      </c>
      <c r="E13" s="41" t="s">
        <v>73</v>
      </c>
      <c r="F13" s="41" t="s">
        <v>74</v>
      </c>
      <c r="G13" s="48" t="s">
        <v>83</v>
      </c>
      <c r="H13" s="48" t="s">
        <v>84</v>
      </c>
      <c r="I13" s="48" t="s">
        <v>85</v>
      </c>
    </row>
    <row r="14" spans="1:9" ht="16.5">
      <c r="A14" s="49" t="s">
        <v>95</v>
      </c>
      <c r="B14" s="48">
        <f>[2]项目基本情况!C12</f>
        <v>0</v>
      </c>
      <c r="C14" s="48">
        <f>[2]项目基本情况!C13</f>
        <v>0</v>
      </c>
      <c r="D14" s="48">
        <f>B11</f>
        <v>113888</v>
      </c>
      <c r="E14" s="48" t="e">
        <f>ROUND(D14*10000/B14,0)</f>
        <v>#DIV/0!</v>
      </c>
      <c r="F14" s="48" t="e">
        <f>ROUND(D14*10000/C14,0)</f>
        <v>#DIV/0!</v>
      </c>
      <c r="G14" s="48" t="e">
        <f>IF('[2]数据-取费表'!B3="万元",IF(A14="估价对象1（结果表）",[2]结果表!D125,'[2]结果表 (1修多)'!D128),IF(A14="估价对象1（结果表）",[2]结果表!D125,'[2]结果表 (1修多)'!D128)/10000)</f>
        <v>#REF!</v>
      </c>
      <c r="H14" s="48" t="e">
        <f>IF('[2]数据-取费表'!B3="万元",IF(A14="估价对象1（结果表）",[2]结果表!D127,'[2]结果表 (1修多)'!D130),IF(A14="估价对象1（结果表）",[2]结果表!D127,'[2]结果表 (1修多)'!D130)/10000)</f>
        <v>#VALUE!</v>
      </c>
      <c r="I14" s="48" t="e">
        <f>IF('[2]数据-取费表'!B3="万元",IF(A14="估价对象1（结果表）",[2]结果表!D129,'[2]结果表 (1修多)'!D132),IF(A14="估价对象1（结果表）",[2]结果表!D129,'[2]结果表 (1修多)'!D132)/10000)</f>
        <v>#VALUE!</v>
      </c>
    </row>
    <row r="15" spans="1:9" ht="16.5">
      <c r="A15" s="50" t="s">
        <v>86</v>
      </c>
      <c r="B15" s="51"/>
      <c r="C15" s="51"/>
      <c r="D15" s="51"/>
      <c r="E15" s="48" t="e">
        <f t="shared" ref="E15:E23" si="2">ROUND(D15*10000/B15,0)</f>
        <v>#DIV/0!</v>
      </c>
      <c r="F15" s="48" t="e">
        <f t="shared" ref="F15:F23" si="3">ROUND(D15*10000/C15,0)</f>
        <v>#DIV/0!</v>
      </c>
      <c r="G15" s="52"/>
      <c r="H15" s="52"/>
      <c r="I15" s="51"/>
    </row>
    <row r="16" spans="1:9" ht="16.5">
      <c r="A16" s="50" t="s">
        <v>87</v>
      </c>
      <c r="B16" s="51"/>
      <c r="C16" s="51"/>
      <c r="D16" s="51"/>
      <c r="E16" s="48" t="e">
        <f t="shared" si="2"/>
        <v>#DIV/0!</v>
      </c>
      <c r="F16" s="48" t="e">
        <f t="shared" si="3"/>
        <v>#DIV/0!</v>
      </c>
      <c r="G16" s="52"/>
      <c r="H16" s="52"/>
      <c r="I16" s="51"/>
    </row>
    <row r="17" spans="1:9" ht="16.5">
      <c r="A17" s="50" t="s">
        <v>88</v>
      </c>
      <c r="B17" s="51"/>
      <c r="C17" s="51"/>
      <c r="D17" s="51"/>
      <c r="E17" s="48" t="e">
        <f t="shared" si="2"/>
        <v>#DIV/0!</v>
      </c>
      <c r="F17" s="48" t="e">
        <f t="shared" si="3"/>
        <v>#DIV/0!</v>
      </c>
      <c r="G17" s="52"/>
      <c r="H17" s="52"/>
      <c r="I17" s="51"/>
    </row>
    <row r="18" spans="1:9" ht="16.5">
      <c r="A18" s="50" t="s">
        <v>89</v>
      </c>
      <c r="B18" s="51"/>
      <c r="C18" s="51"/>
      <c r="D18" s="51"/>
      <c r="E18" s="48" t="e">
        <f t="shared" si="2"/>
        <v>#DIV/0!</v>
      </c>
      <c r="F18" s="48" t="e">
        <f t="shared" si="3"/>
        <v>#DIV/0!</v>
      </c>
      <c r="G18" s="51"/>
      <c r="H18" s="51"/>
      <c r="I18" s="51"/>
    </row>
    <row r="19" spans="1:9" ht="16.5">
      <c r="A19" s="50" t="s">
        <v>90</v>
      </c>
      <c r="B19" s="51"/>
      <c r="C19" s="51"/>
      <c r="D19" s="51"/>
      <c r="E19" s="48" t="e">
        <f t="shared" si="2"/>
        <v>#DIV/0!</v>
      </c>
      <c r="F19" s="48" t="e">
        <f t="shared" si="3"/>
        <v>#DIV/0!</v>
      </c>
      <c r="G19" s="51"/>
      <c r="H19" s="51"/>
      <c r="I19" s="51"/>
    </row>
    <row r="20" spans="1:9" ht="16.5">
      <c r="A20" s="50" t="s">
        <v>91</v>
      </c>
      <c r="B20" s="51"/>
      <c r="C20" s="51"/>
      <c r="D20" s="51"/>
      <c r="E20" s="48" t="e">
        <f t="shared" si="2"/>
        <v>#DIV/0!</v>
      </c>
      <c r="F20" s="48" t="e">
        <f t="shared" si="3"/>
        <v>#DIV/0!</v>
      </c>
      <c r="G20" s="51"/>
      <c r="H20" s="51"/>
      <c r="I20" s="51"/>
    </row>
    <row r="21" spans="1:9" ht="16.5">
      <c r="A21" s="50" t="s">
        <v>92</v>
      </c>
      <c r="B21" s="51"/>
      <c r="C21" s="51"/>
      <c r="D21" s="51"/>
      <c r="E21" s="48" t="e">
        <f t="shared" si="2"/>
        <v>#DIV/0!</v>
      </c>
      <c r="F21" s="48" t="e">
        <f t="shared" si="3"/>
        <v>#DIV/0!</v>
      </c>
      <c r="G21" s="51"/>
      <c r="H21" s="51"/>
      <c r="I21" s="51"/>
    </row>
    <row r="22" spans="1:9" ht="16.5">
      <c r="A22" s="50" t="s">
        <v>93</v>
      </c>
      <c r="B22" s="51"/>
      <c r="C22" s="51"/>
      <c r="D22" s="51"/>
      <c r="E22" s="48" t="e">
        <f t="shared" si="2"/>
        <v>#DIV/0!</v>
      </c>
      <c r="F22" s="48" t="e">
        <f t="shared" si="3"/>
        <v>#DIV/0!</v>
      </c>
      <c r="G22" s="51"/>
      <c r="H22" s="51"/>
      <c r="I22" s="51"/>
    </row>
    <row r="23" spans="1:9" ht="16.5">
      <c r="A23" s="50" t="s">
        <v>94</v>
      </c>
      <c r="B23" s="51"/>
      <c r="C23" s="51"/>
      <c r="D23" s="51"/>
      <c r="E23" s="41" t="e">
        <f t="shared" si="2"/>
        <v>#DIV/0!</v>
      </c>
      <c r="F23" s="41" t="e">
        <f t="shared" si="3"/>
        <v>#DIV/0!</v>
      </c>
      <c r="G23" s="51"/>
      <c r="H23" s="51"/>
      <c r="I23" s="51"/>
    </row>
  </sheetData>
  <phoneticPr fontId="8" type="noConversion"/>
  <dataValidations count="1">
    <dataValidation type="list" allowBlank="1" showInputMessage="1" showErrorMessage="1" sqref="A14">
      <formula1>"估价对象1（结果表）,估价对象1（结果表1修多）"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223#2-801</vt:lpstr>
      <vt:lpstr>系统读取表</vt:lpstr>
      <vt:lpstr>Sheet1</vt:lpstr>
      <vt:lpstr>'223#2-801'!Print_Area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42944</dc:creator>
  <cp:lastModifiedBy>USER</cp:lastModifiedBy>
  <dcterms:created xsi:type="dcterms:W3CDTF">2015-06-05T18:17:00Z</dcterms:created>
  <dcterms:modified xsi:type="dcterms:W3CDTF">2018-10-22T08:13:41Z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