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0" yWindow="0" windowWidth="20640" windowHeight="11760" activeTab="6"/>
  </bookViews>
  <sheets>
    <sheet name="商业" sheetId="1" r:id="rId1"/>
    <sheet name="办公研发等" sheetId="2" state="hidden" r:id="rId2"/>
    <sheet name="商业-逐年试算" sheetId="3" state="hidden" r:id="rId3"/>
    <sheet name="办公-逐年试算" sheetId="4" state="hidden" r:id="rId4"/>
    <sheet name="租金" sheetId="9" r:id="rId5"/>
    <sheet name="售价" sheetId="10" r:id="rId6"/>
    <sheet name="系统读取表" sheetId="8" r:id="rId7"/>
  </sheets>
  <externalReferences>
    <externalReference r:id="rId8"/>
  </externalReferences>
  <definedNames>
    <definedName name="_xlnm.Print_Area" localSheetId="6">系统读取表!$A$1:$I$26</definedName>
    <definedName name="办公层高">'[1]比较法-办公'!$B$119:$M$119</definedName>
    <definedName name="办公朝向">'[1]比较法-办公'!$B$91:$M$91</definedName>
    <definedName name="办公道路级别">'[1]比较法-办公'!$B$87:$M$87</definedName>
    <definedName name="办公公共部分装修">'[1]比较法-办公'!$B$108:$M$108</definedName>
    <definedName name="办公基础设施水平">'[1]比较法-办公'!$B$117:$M$117</definedName>
    <definedName name="办公集聚程度">[1]定义!$M$1:$M$6</definedName>
    <definedName name="办公建筑结构">'[1]比较法-办公'!$B$106:$M$106</definedName>
    <definedName name="办公建筑类型">'[1]比较法-办公'!$B$101:$M$101</definedName>
    <definedName name="办公交易情况">'[1]比较法-办公'!$A$62:$M$62</definedName>
    <definedName name="办公楼层">'[1]比较法-办公'!$B$89:$M$89</definedName>
    <definedName name="办公内部装修">'[1]比较法-办公'!$B$123:$M$123</definedName>
    <definedName name="办公物业管理">'[1]比较法-办公'!$B$115:$M$115</definedName>
    <definedName name="办公用途">'[1]比较法-办公'!$B$64:$M$64</definedName>
    <definedName name="仓储公共部分装修">'[1]比较法-仓储'!$B$77:$M$77</definedName>
    <definedName name="仓储交易情况">'[1]比较法-仓储'!$A$49:$M$49</definedName>
    <definedName name="仓储楼层">'[1]比较法-仓储'!$B$69:$M$69</definedName>
    <definedName name="仓储物业等级">'[1]比较法-仓储'!$B$82:$M$82</definedName>
    <definedName name="仓储用途">'[1]比较法-仓储'!$B$51:$M$51</definedName>
    <definedName name="产业集聚程度">[1]定义!$N$1:$N$6</definedName>
    <definedName name="车位公共部分装修">'[1]比较法-车位'!$B$83:$M$83</definedName>
    <definedName name="车位交易情况">'[1]比较法-车位'!$A$51:$M$51</definedName>
    <definedName name="车位类型">'[1]比较法-车位'!$B$93:$M$93</definedName>
    <definedName name="车位楼层">'[1]比较法-车位'!$B$71:$M$71</definedName>
    <definedName name="车位配套类型">'[1]比较法-车位'!$B$79:$M$79</definedName>
    <definedName name="车位物业等级">'[1]比较法-车位'!$B$88:$M$88</definedName>
    <definedName name="车位用途">'[1]比较法-车位'!$B$53:$M$53</definedName>
    <definedName name="城镇土地纳税等级分级范围">'[1]数据-取费表'!$A$53:$A$63</definedName>
    <definedName name="单价内涵">[1]定义!$V$1:$V$3</definedName>
    <definedName name="地类判定">[1]定义!$H$1:$H$9</definedName>
    <definedName name="法定最高年限">[1]定义!$G$1:$G$6</definedName>
    <definedName name="工业公共部分装修">'[1]比较法-工业'!$B$95:$M$95</definedName>
    <definedName name="工业基础设施水平">'[1]比较法-工业'!$B$102:$M$102</definedName>
    <definedName name="工业建筑结构">'[1]比较法-工业'!$B$93:$M$93</definedName>
    <definedName name="工业建筑类型">'[1]比较法-工业'!$B$88:$M$88</definedName>
    <definedName name="工业交易情况">'[1]比较法-工业'!$A$55:$M$55</definedName>
    <definedName name="工业内部装修">'[1]比较法-工业'!$B$104:$M$104</definedName>
    <definedName name="工业物业管理">'[1]比较法-工业'!$B$100:$M$100</definedName>
    <definedName name="工业用途">'[1]比较法-工业'!$B$57:$M$57</definedName>
    <definedName name="公共配套设施">[1]定义!$Q$1:$Q$6</definedName>
    <definedName name="估价范围判定">[1]定义!$D$1:$D$4</definedName>
    <definedName name="估价方法">[1]定义!$B$1:$B$50</definedName>
    <definedName name="环境">[1]定义!$S$1:$S$6</definedName>
    <definedName name="基础设施水平">[1]定义!$R$1:$R$6</definedName>
    <definedName name="价值类型2">[1]定义!$B$54:$B$56</definedName>
    <definedName name="交通便捷度">[1]定义!$O$1:$O$6</definedName>
    <definedName name="居住社区成熟度">[1]定义!$K$1:$K$6</definedName>
    <definedName name="类别">[1]定义!$J$1:$J$3</definedName>
    <definedName name="临街状况">[1]定义!$T$1:$T$5</definedName>
    <definedName name="内部装修维护情况">[1]定义!$U$1:$U$6</definedName>
    <definedName name="七通一平">[1]修正!$A$8:$A$16</definedName>
    <definedName name="区域土地利用方向">[1]定义!$P$1:$P$6</definedName>
    <definedName name="商业层高">'[1]比较法-商业'!$B$116:$M$116</definedName>
    <definedName name="商业繁华度">[1]定义!$L$1:$L$6</definedName>
    <definedName name="商业公共部分装修">'[1]比较法-商业'!$B$107:$M$107</definedName>
    <definedName name="商业基础设施水平">'[1]比较法-商业'!$B$112:$M$112</definedName>
    <definedName name="商业建筑结构">'[1]比较法-商业'!$B$105:$M$105</definedName>
    <definedName name="商业交易情况">'[1]比较法-商业'!$A$61:$M$61</definedName>
    <definedName name="商业街名称">[1]修正!$C$73:$C$140</definedName>
    <definedName name="商业进深比">'[1]比较法-商业'!$B$120:$M$120</definedName>
    <definedName name="商业类型">'[1]比较法-商业'!$B$100:$M$100</definedName>
    <definedName name="商业临街状况">'[1]比较法-商业'!$B$86:$M$86</definedName>
    <definedName name="商业楼层">'[1]比较法-商业'!$B$92:$M$92</definedName>
    <definedName name="商业内部装修">'[1]比较法-商业'!$B$122:$M$122</definedName>
    <definedName name="商业人流量">'[1]比较法-商业'!$B$90:$M$90</definedName>
    <definedName name="商业业态">'[1]比较法-商业'!$B$114:$M$114</definedName>
    <definedName name="商业用途">'[1]比较法-商业'!$B$63:$M$63</definedName>
    <definedName name="是否封闭">'[1]比较法-仓储'!$B$89:$M$89</definedName>
    <definedName name="是否直接入户">'[1]比较法-车位'!$B$95:$M$95</definedName>
    <definedName name="套工道路等级">'[1]土地比较法-工业'!$B$97:$M$97</definedName>
    <definedName name="套工地质条件">'[1]土地比较法-工业'!$B$114:$M$114</definedName>
    <definedName name="套工交易情况">'[1]土地比较法-住宅、综合'!$A$72:$M$72</definedName>
    <definedName name="套工土地级别">'[1]土地比较法-工业'!$B$99:$M$99</definedName>
    <definedName name="套工用途">'[1]土地比较法-工业'!$B$70:$M$70</definedName>
    <definedName name="套工宗地开发程度">'[1]土地比较法-工业'!$B$112:$M$112</definedName>
    <definedName name="套工宗地形状">'[1]土地比较法-工业'!$B$110:$M$110</definedName>
    <definedName name="套综道路等级">'[1]土地比较法-住宅、综合'!$B$105:$M$105</definedName>
    <definedName name="套综工程地质条件">'[1]土地比较法-住宅、综合'!$B$124:$M$124</definedName>
    <definedName name="套综交易情况">'[1]土地比较法-住宅、综合'!$A$72:$M$72</definedName>
    <definedName name="套综临街宽度及深度">'[1]土地比较法-住宅、综合'!$B$120:$M$120</definedName>
    <definedName name="套综土地级别">'[1]土地比较法-住宅、综合'!$B$107:$M$107</definedName>
    <definedName name="套综用途">'[1]土地比较法-住宅、综合'!$B$74:$M$74</definedName>
    <definedName name="套综宗地内开发程度">'[1]土地比较法-住宅、综合'!$B$122:$M$122</definedName>
    <definedName name="套综宗地形状">'[1]土地比较法-住宅、综合'!$B$118:$M$118</definedName>
    <definedName name="土地级别">[1]定义!$C$1:$C$14</definedName>
    <definedName name="位置">[1]定义!$E$2:$E$4</definedName>
    <definedName name="五等判定">[1]定义!$W$1:$W$6</definedName>
    <definedName name="项目类型">'[1]数据-汇总表'!$C$17:$C$26</definedName>
    <definedName name="写字楼等级">'[1]比较法-办公'!$B$113:$M$113</definedName>
    <definedName name="一修多修正项2">[1]典型户型修正!$5:$5</definedName>
    <definedName name="一修多修正项3">[1]典型户型修正!$7:$7</definedName>
    <definedName name="一修多修正项4">[1]典型户型修正!$9:$9</definedName>
    <definedName name="一修多修正项5">[1]典型户型修正!$11:$11</definedName>
    <definedName name="一修多修正项6">[1]典型户型修正!$13:$13</definedName>
    <definedName name="一修多修正项7">[1]典型户型修正!$15:$15</definedName>
    <definedName name="一修多修正项8">[1]典型户型修正!$17:$17</definedName>
    <definedName name="用途明细">[1]定义!$A$1:$A$50</definedName>
    <definedName name="有无电梯">'[1]比较法-仓储'!$B$84:$M$84</definedName>
    <definedName name="主用途">[1]定义!$F$1:$F$12</definedName>
    <definedName name="住宅朝向">'[1]比较法-住宅'!$B$88:$M$88</definedName>
    <definedName name="住宅房型">'[1]比较法-住宅'!$B$118:$M$118</definedName>
    <definedName name="住宅公共部分装修">'[1]比较法-住宅'!$B$109:$M$109</definedName>
    <definedName name="住宅基础设施水平">'[1]比较法-住宅'!$B$116:$M$116</definedName>
    <definedName name="住宅建筑结构">'[1]比较法-住宅'!$B$105:$M$105</definedName>
    <definedName name="住宅建筑类型">'[1]比较法-住宅'!$B$100:$M$100</definedName>
    <definedName name="住宅建筑品质">'[1]比较法-住宅'!$B$107:$M$107</definedName>
    <definedName name="住宅交易情况">'[1]比较法-住宅'!$A$61:$M$61</definedName>
    <definedName name="住宅楼层">'[1]比较法-住宅'!$B$86:$M$86</definedName>
    <definedName name="住宅内部装修">'[1]比较法-住宅'!$B$122:$M$122</definedName>
    <definedName name="住宅物业管理">'[1]比较法-住宅'!$B$114:$M$114</definedName>
    <definedName name="住宅用途">'[1]比较法-住宅'!$B$63:$M$63</definedName>
    <definedName name="注册房地产估价师">[1]估价师及机构信息!$A$3:$A$16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8" l="1"/>
  <c r="B14" i="8"/>
  <c r="C12" i="1"/>
  <c r="J14" i="1"/>
  <c r="C12" i="2" l="1"/>
  <c r="H14" i="2" l="1"/>
  <c r="F23" i="8"/>
  <c r="E23" i="8"/>
  <c r="F22" i="8"/>
  <c r="E22" i="8"/>
  <c r="F21" i="8"/>
  <c r="E21" i="8"/>
  <c r="F20" i="8"/>
  <c r="E20" i="8"/>
  <c r="F19" i="8"/>
  <c r="E19" i="8"/>
  <c r="F18" i="8"/>
  <c r="E18" i="8"/>
  <c r="F17" i="8"/>
  <c r="E17" i="8"/>
  <c r="F16" i="8"/>
  <c r="E16" i="8"/>
  <c r="F15" i="8"/>
  <c r="E15" i="8"/>
  <c r="B10" i="8"/>
  <c r="D8" i="8"/>
  <c r="B8" i="8"/>
  <c r="C8" i="8" s="1"/>
  <c r="D7" i="8"/>
  <c r="C7" i="8"/>
  <c r="B7" i="8"/>
  <c r="B2" i="8"/>
  <c r="B1" i="8"/>
  <c r="H12" i="2"/>
  <c r="J14" i="2"/>
  <c r="G92" i="4" l="1"/>
  <c r="F92" i="4"/>
  <c r="E92" i="4"/>
  <c r="G91" i="4"/>
  <c r="F91" i="4"/>
  <c r="E91" i="4"/>
  <c r="G90" i="4"/>
  <c r="F90" i="4"/>
  <c r="E90" i="4"/>
  <c r="G89" i="4"/>
  <c r="F89" i="4"/>
  <c r="E89" i="4"/>
  <c r="G88" i="4"/>
  <c r="F88" i="4"/>
  <c r="E88" i="4"/>
  <c r="G87" i="4"/>
  <c r="F87" i="4"/>
  <c r="E87" i="4"/>
  <c r="G86" i="4"/>
  <c r="F86" i="4"/>
  <c r="E86" i="4"/>
  <c r="G85" i="4"/>
  <c r="F85" i="4"/>
  <c r="E85" i="4"/>
  <c r="G84" i="4"/>
  <c r="F84" i="4"/>
  <c r="E84" i="4"/>
  <c r="G83" i="4"/>
  <c r="F83" i="4"/>
  <c r="E83" i="4"/>
  <c r="G82" i="4"/>
  <c r="F82" i="4"/>
  <c r="E82" i="4"/>
  <c r="G81" i="4"/>
  <c r="F81" i="4"/>
  <c r="E81" i="4"/>
  <c r="G80" i="4"/>
  <c r="F80" i="4"/>
  <c r="E80" i="4"/>
  <c r="G79" i="4"/>
  <c r="F79" i="4"/>
  <c r="E79" i="4"/>
  <c r="G78" i="4"/>
  <c r="F78" i="4"/>
  <c r="E78" i="4"/>
  <c r="G77" i="4"/>
  <c r="F77" i="4"/>
  <c r="E77" i="4"/>
  <c r="G76" i="4"/>
  <c r="F76" i="4"/>
  <c r="E76" i="4"/>
  <c r="G75" i="4"/>
  <c r="F75" i="4"/>
  <c r="E75" i="4"/>
  <c r="G74" i="4"/>
  <c r="F74" i="4"/>
  <c r="E74" i="4"/>
  <c r="G73" i="4"/>
  <c r="F73" i="4"/>
  <c r="E73" i="4"/>
  <c r="G72" i="4"/>
  <c r="F72" i="4"/>
  <c r="E72" i="4"/>
  <c r="G71" i="4"/>
  <c r="F71" i="4"/>
  <c r="E71" i="4"/>
  <c r="G70" i="4"/>
  <c r="F70" i="4"/>
  <c r="E70" i="4"/>
  <c r="G69" i="4"/>
  <c r="F69" i="4"/>
  <c r="E69" i="4"/>
  <c r="G68" i="4"/>
  <c r="F68" i="4"/>
  <c r="E68" i="4"/>
  <c r="G67" i="4"/>
  <c r="F67" i="4"/>
  <c r="E67" i="4"/>
  <c r="G66" i="4"/>
  <c r="F66" i="4"/>
  <c r="E66" i="4"/>
  <c r="G65" i="4"/>
  <c r="F65" i="4"/>
  <c r="E65" i="4"/>
  <c r="F64" i="4"/>
  <c r="G63" i="4"/>
  <c r="F63" i="4"/>
  <c r="E63" i="4"/>
  <c r="G62" i="4"/>
  <c r="F62" i="4"/>
  <c r="E62" i="4"/>
  <c r="G61" i="4"/>
  <c r="F61" i="4"/>
  <c r="E61" i="4"/>
  <c r="G60" i="4"/>
  <c r="F60" i="4"/>
  <c r="E60" i="4"/>
  <c r="G59" i="4"/>
  <c r="F59" i="4"/>
  <c r="E59" i="4"/>
  <c r="G58" i="4"/>
  <c r="F58" i="4"/>
  <c r="E58" i="4"/>
  <c r="G57" i="4"/>
  <c r="F57" i="4"/>
  <c r="E57" i="4"/>
  <c r="G56" i="4"/>
  <c r="F56" i="4"/>
  <c r="E56" i="4"/>
  <c r="G55" i="4"/>
  <c r="F55" i="4"/>
  <c r="E55" i="4"/>
  <c r="G54" i="4"/>
  <c r="F54" i="4"/>
  <c r="E54" i="4"/>
  <c r="G53" i="4"/>
  <c r="F53" i="4"/>
  <c r="E53" i="4"/>
  <c r="G52" i="4"/>
  <c r="F52" i="4"/>
  <c r="E52" i="4"/>
  <c r="G51" i="4"/>
  <c r="F51" i="4"/>
  <c r="E51" i="4"/>
  <c r="G50" i="4"/>
  <c r="F50" i="4"/>
  <c r="E50" i="4"/>
  <c r="G49" i="4"/>
  <c r="F49" i="4"/>
  <c r="E49" i="4"/>
  <c r="G48" i="4"/>
  <c r="F48" i="4"/>
  <c r="E48" i="4"/>
  <c r="G47" i="4"/>
  <c r="F47" i="4"/>
  <c r="E47" i="4"/>
  <c r="G46" i="4"/>
  <c r="F46" i="4"/>
  <c r="E46" i="4"/>
  <c r="G45" i="4"/>
  <c r="F45" i="4"/>
  <c r="E45" i="4"/>
  <c r="G44" i="4"/>
  <c r="F44" i="4"/>
  <c r="E44" i="4"/>
  <c r="G43" i="4"/>
  <c r="F43" i="4"/>
  <c r="E43" i="4"/>
  <c r="G42" i="4"/>
  <c r="F42" i="4"/>
  <c r="E42" i="4"/>
  <c r="G41" i="4"/>
  <c r="F41" i="4"/>
  <c r="E41" i="4"/>
  <c r="G40" i="4"/>
  <c r="F40" i="4"/>
  <c r="E40" i="4"/>
  <c r="G39" i="4"/>
  <c r="F39" i="4"/>
  <c r="E39" i="4"/>
  <c r="G38" i="4"/>
  <c r="F38" i="4"/>
  <c r="E38" i="4"/>
  <c r="G37" i="4"/>
  <c r="F37" i="4"/>
  <c r="E37" i="4"/>
  <c r="G36" i="4"/>
  <c r="F36" i="4"/>
  <c r="E36" i="4"/>
  <c r="F35" i="4"/>
  <c r="G34" i="4"/>
  <c r="F34" i="4"/>
  <c r="E34" i="4"/>
  <c r="G33" i="4"/>
  <c r="F33" i="4"/>
  <c r="E33" i="4"/>
  <c r="G32" i="4"/>
  <c r="F32" i="4"/>
  <c r="E32" i="4"/>
  <c r="G31" i="4"/>
  <c r="F31" i="4"/>
  <c r="E31" i="4"/>
  <c r="G30" i="4"/>
  <c r="F30" i="4"/>
  <c r="E30" i="4"/>
  <c r="G29" i="4"/>
  <c r="F29" i="4"/>
  <c r="E29" i="4"/>
  <c r="G28" i="4"/>
  <c r="F28" i="4"/>
  <c r="E28" i="4"/>
  <c r="G27" i="4"/>
  <c r="F27" i="4"/>
  <c r="E27" i="4"/>
  <c r="G26" i="4"/>
  <c r="F26" i="4"/>
  <c r="E26" i="4"/>
  <c r="G25" i="4"/>
  <c r="F25" i="4"/>
  <c r="E25" i="4"/>
  <c r="G24" i="4"/>
  <c r="F24" i="4"/>
  <c r="E24" i="4"/>
  <c r="G23" i="4"/>
  <c r="F23" i="4"/>
  <c r="E23" i="4"/>
  <c r="G22" i="4"/>
  <c r="F22" i="4"/>
  <c r="E22" i="4"/>
  <c r="G21" i="4"/>
  <c r="F21" i="4"/>
  <c r="E21" i="4"/>
  <c r="G20" i="4"/>
  <c r="F20" i="4"/>
  <c r="E20" i="4"/>
  <c r="G19" i="4"/>
  <c r="F19" i="4"/>
  <c r="E19" i="4"/>
  <c r="G18" i="4"/>
  <c r="F18" i="4"/>
  <c r="E18" i="4"/>
  <c r="G17" i="4"/>
  <c r="F17" i="4"/>
  <c r="E17" i="4"/>
  <c r="G16" i="4"/>
  <c r="F16" i="4"/>
  <c r="E16" i="4"/>
  <c r="G15" i="4"/>
  <c r="F15" i="4"/>
  <c r="E15" i="4"/>
  <c r="G14" i="4"/>
  <c r="F14" i="4"/>
  <c r="E14" i="4"/>
  <c r="G13" i="4"/>
  <c r="F13" i="4"/>
  <c r="E13" i="4"/>
  <c r="G12" i="4"/>
  <c r="F12" i="4"/>
  <c r="E12" i="4"/>
  <c r="G11" i="4"/>
  <c r="F11" i="4"/>
  <c r="E11" i="4"/>
  <c r="G10" i="4"/>
  <c r="F10" i="4"/>
  <c r="E10" i="4"/>
  <c r="G9" i="4"/>
  <c r="F9" i="4"/>
  <c r="E9" i="4"/>
  <c r="G8" i="4"/>
  <c r="F8" i="4"/>
  <c r="E8" i="4"/>
  <c r="G7" i="4"/>
  <c r="F7" i="4"/>
  <c r="E7" i="4"/>
  <c r="F6" i="4"/>
  <c r="G121" i="3"/>
  <c r="F121" i="3"/>
  <c r="E121" i="3"/>
  <c r="G120" i="3"/>
  <c r="F120" i="3"/>
  <c r="E120" i="3"/>
  <c r="G119" i="3"/>
  <c r="F119" i="3"/>
  <c r="E119" i="3"/>
  <c r="G118" i="3"/>
  <c r="F118" i="3"/>
  <c r="E118" i="3"/>
  <c r="G117" i="3"/>
  <c r="F117" i="3"/>
  <c r="E117" i="3"/>
  <c r="G116" i="3"/>
  <c r="F116" i="3"/>
  <c r="E116" i="3"/>
  <c r="G115" i="3"/>
  <c r="F115" i="3"/>
  <c r="E115" i="3"/>
  <c r="G114" i="3"/>
  <c r="F114" i="3"/>
  <c r="E114" i="3"/>
  <c r="G113" i="3"/>
  <c r="F113" i="3"/>
  <c r="E113" i="3"/>
  <c r="G112" i="3"/>
  <c r="F112" i="3"/>
  <c r="E112" i="3"/>
  <c r="G111" i="3"/>
  <c r="F111" i="3"/>
  <c r="E111" i="3"/>
  <c r="G110" i="3"/>
  <c r="F110" i="3"/>
  <c r="E110" i="3"/>
  <c r="G109" i="3"/>
  <c r="F109" i="3"/>
  <c r="E109" i="3"/>
  <c r="G108" i="3"/>
  <c r="F108" i="3"/>
  <c r="E108" i="3"/>
  <c r="G107" i="3"/>
  <c r="F107" i="3"/>
  <c r="E107" i="3"/>
  <c r="G106" i="3"/>
  <c r="F106" i="3"/>
  <c r="E106" i="3"/>
  <c r="G105" i="3"/>
  <c r="F105" i="3"/>
  <c r="E105" i="3"/>
  <c r="G104" i="3"/>
  <c r="F104" i="3"/>
  <c r="E104" i="3"/>
  <c r="G103" i="3"/>
  <c r="F103" i="3"/>
  <c r="E103" i="3"/>
  <c r="G102" i="3"/>
  <c r="F102" i="3"/>
  <c r="E102" i="3"/>
  <c r="G101" i="3"/>
  <c r="F101" i="3"/>
  <c r="E101" i="3"/>
  <c r="G100" i="3"/>
  <c r="F100" i="3"/>
  <c r="E100" i="3"/>
  <c r="G99" i="3"/>
  <c r="F99" i="3"/>
  <c r="E99" i="3"/>
  <c r="G98" i="3"/>
  <c r="F98" i="3"/>
  <c r="E98" i="3"/>
  <c r="G97" i="3"/>
  <c r="F97" i="3"/>
  <c r="E97" i="3"/>
  <c r="G96" i="3"/>
  <c r="F96" i="3"/>
  <c r="E96" i="3"/>
  <c r="G95" i="3"/>
  <c r="F95" i="3"/>
  <c r="E95" i="3"/>
  <c r="G94" i="3"/>
  <c r="F94" i="3"/>
  <c r="E94" i="3"/>
  <c r="F93" i="3"/>
  <c r="G92" i="3"/>
  <c r="F92" i="3"/>
  <c r="E92" i="3"/>
  <c r="G91" i="3"/>
  <c r="F91" i="3"/>
  <c r="E91" i="3"/>
  <c r="G90" i="3"/>
  <c r="F90" i="3"/>
  <c r="E90" i="3"/>
  <c r="G89" i="3"/>
  <c r="F89" i="3"/>
  <c r="E89" i="3"/>
  <c r="G88" i="3"/>
  <c r="F88" i="3"/>
  <c r="E88" i="3"/>
  <c r="G87" i="3"/>
  <c r="F87" i="3"/>
  <c r="E87" i="3"/>
  <c r="G86" i="3"/>
  <c r="F86" i="3"/>
  <c r="E86" i="3"/>
  <c r="G85" i="3"/>
  <c r="F85" i="3"/>
  <c r="E85" i="3"/>
  <c r="G84" i="3"/>
  <c r="F84" i="3"/>
  <c r="E84" i="3"/>
  <c r="G83" i="3"/>
  <c r="F83" i="3"/>
  <c r="E83" i="3"/>
  <c r="G82" i="3"/>
  <c r="F82" i="3"/>
  <c r="E82" i="3"/>
  <c r="G81" i="3"/>
  <c r="F81" i="3"/>
  <c r="E81" i="3"/>
  <c r="G80" i="3"/>
  <c r="F80" i="3"/>
  <c r="E80" i="3"/>
  <c r="G79" i="3"/>
  <c r="F79" i="3"/>
  <c r="E79" i="3"/>
  <c r="G78" i="3"/>
  <c r="F78" i="3"/>
  <c r="E78" i="3"/>
  <c r="G77" i="3"/>
  <c r="F77" i="3"/>
  <c r="E77" i="3"/>
  <c r="G76" i="3"/>
  <c r="F76" i="3"/>
  <c r="E76" i="3"/>
  <c r="G75" i="3"/>
  <c r="F75" i="3"/>
  <c r="E75" i="3"/>
  <c r="G74" i="3"/>
  <c r="F74" i="3"/>
  <c r="E74" i="3"/>
  <c r="G73" i="3"/>
  <c r="F73" i="3"/>
  <c r="E73" i="3"/>
  <c r="G72" i="3"/>
  <c r="F72" i="3"/>
  <c r="E72" i="3"/>
  <c r="G71" i="3"/>
  <c r="F71" i="3"/>
  <c r="E71" i="3"/>
  <c r="G70" i="3"/>
  <c r="F70" i="3"/>
  <c r="E70" i="3"/>
  <c r="G69" i="3"/>
  <c r="F69" i="3"/>
  <c r="E69" i="3"/>
  <c r="G68" i="3"/>
  <c r="F68" i="3"/>
  <c r="E68" i="3"/>
  <c r="G67" i="3"/>
  <c r="F67" i="3"/>
  <c r="E67" i="3"/>
  <c r="G66" i="3"/>
  <c r="F66" i="3"/>
  <c r="E66" i="3"/>
  <c r="G65" i="3"/>
  <c r="F65" i="3"/>
  <c r="E65" i="3"/>
  <c r="F64" i="3"/>
  <c r="G63" i="3"/>
  <c r="F63" i="3"/>
  <c r="E63" i="3"/>
  <c r="G62" i="3"/>
  <c r="F62" i="3"/>
  <c r="E62" i="3"/>
  <c r="G61" i="3"/>
  <c r="F61" i="3"/>
  <c r="E61" i="3"/>
  <c r="G60" i="3"/>
  <c r="F60" i="3"/>
  <c r="E60" i="3"/>
  <c r="G59" i="3"/>
  <c r="F59" i="3"/>
  <c r="E59" i="3"/>
  <c r="G58" i="3"/>
  <c r="F58" i="3"/>
  <c r="E58" i="3"/>
  <c r="G57" i="3"/>
  <c r="F57" i="3"/>
  <c r="E57" i="3"/>
  <c r="G56" i="3"/>
  <c r="F56" i="3"/>
  <c r="E56" i="3"/>
  <c r="G55" i="3"/>
  <c r="F55" i="3"/>
  <c r="E55" i="3"/>
  <c r="G54" i="3"/>
  <c r="F54" i="3"/>
  <c r="E54" i="3"/>
  <c r="G53" i="3"/>
  <c r="F53" i="3"/>
  <c r="E53" i="3"/>
  <c r="G52" i="3"/>
  <c r="F52" i="3"/>
  <c r="E52" i="3"/>
  <c r="G51" i="3"/>
  <c r="F51" i="3"/>
  <c r="E51" i="3"/>
  <c r="G50" i="3"/>
  <c r="F50" i="3"/>
  <c r="E50" i="3"/>
  <c r="G49" i="3"/>
  <c r="F49" i="3"/>
  <c r="E49" i="3"/>
  <c r="G48" i="3"/>
  <c r="F48" i="3"/>
  <c r="E48" i="3"/>
  <c r="G47" i="3"/>
  <c r="F47" i="3"/>
  <c r="E47" i="3"/>
  <c r="G46" i="3"/>
  <c r="F46" i="3"/>
  <c r="E46" i="3"/>
  <c r="G45" i="3"/>
  <c r="F45" i="3"/>
  <c r="E45" i="3"/>
  <c r="G44" i="3"/>
  <c r="F44" i="3"/>
  <c r="E44" i="3"/>
  <c r="G43" i="3"/>
  <c r="F43" i="3"/>
  <c r="E43" i="3"/>
  <c r="G42" i="3"/>
  <c r="F42" i="3"/>
  <c r="E42" i="3"/>
  <c r="G41" i="3"/>
  <c r="F41" i="3"/>
  <c r="E41" i="3"/>
  <c r="G40" i="3"/>
  <c r="F40" i="3"/>
  <c r="E40" i="3"/>
  <c r="G39" i="3"/>
  <c r="F39" i="3"/>
  <c r="E39" i="3"/>
  <c r="G38" i="3"/>
  <c r="F38" i="3"/>
  <c r="E38" i="3"/>
  <c r="G37" i="3"/>
  <c r="F37" i="3"/>
  <c r="E37" i="3"/>
  <c r="G36" i="3"/>
  <c r="F36" i="3"/>
  <c r="E36" i="3"/>
  <c r="F35" i="3"/>
  <c r="G34" i="3"/>
  <c r="F34" i="3"/>
  <c r="E34" i="3"/>
  <c r="G33" i="3"/>
  <c r="F33" i="3"/>
  <c r="E33" i="3"/>
  <c r="G32" i="3"/>
  <c r="F32" i="3"/>
  <c r="E32" i="3"/>
  <c r="G31" i="3"/>
  <c r="F31" i="3"/>
  <c r="E31" i="3"/>
  <c r="G30" i="3"/>
  <c r="F30" i="3"/>
  <c r="E30" i="3"/>
  <c r="G29" i="3"/>
  <c r="F29" i="3"/>
  <c r="E29" i="3"/>
  <c r="G28" i="3"/>
  <c r="F28" i="3"/>
  <c r="E28" i="3"/>
  <c r="G27" i="3"/>
  <c r="F27" i="3"/>
  <c r="E27" i="3"/>
  <c r="G26" i="3"/>
  <c r="F26" i="3"/>
  <c r="E26" i="3"/>
  <c r="G25" i="3"/>
  <c r="F25" i="3"/>
  <c r="E25" i="3"/>
  <c r="G24" i="3"/>
  <c r="F24" i="3"/>
  <c r="E24" i="3"/>
  <c r="G23" i="3"/>
  <c r="F23" i="3"/>
  <c r="E23" i="3"/>
  <c r="G22" i="3"/>
  <c r="F22" i="3"/>
  <c r="E22" i="3"/>
  <c r="G21" i="3"/>
  <c r="F21" i="3"/>
  <c r="E21" i="3"/>
  <c r="G20" i="3"/>
  <c r="F20" i="3"/>
  <c r="E20" i="3"/>
  <c r="G19" i="3"/>
  <c r="F19" i="3"/>
  <c r="E19" i="3"/>
  <c r="G18" i="3"/>
  <c r="F18" i="3"/>
  <c r="E18" i="3"/>
  <c r="G17" i="3"/>
  <c r="F17" i="3"/>
  <c r="E17" i="3"/>
  <c r="G16" i="3"/>
  <c r="F16" i="3"/>
  <c r="E16" i="3"/>
  <c r="G15" i="3"/>
  <c r="F15" i="3"/>
  <c r="E15" i="3"/>
  <c r="G14" i="3"/>
  <c r="F14" i="3"/>
  <c r="E14" i="3"/>
  <c r="G13" i="3"/>
  <c r="F13" i="3"/>
  <c r="E13" i="3"/>
  <c r="G12" i="3"/>
  <c r="F12" i="3"/>
  <c r="E12" i="3"/>
  <c r="G11" i="3"/>
  <c r="F11" i="3"/>
  <c r="E11" i="3"/>
  <c r="G10" i="3"/>
  <c r="F10" i="3"/>
  <c r="E10" i="3"/>
  <c r="G9" i="3"/>
  <c r="F9" i="3"/>
  <c r="E9" i="3"/>
  <c r="G8" i="3"/>
  <c r="F8" i="3"/>
  <c r="E8" i="3"/>
  <c r="G7" i="3"/>
  <c r="F7" i="3"/>
  <c r="E7" i="3"/>
  <c r="F6" i="3"/>
  <c r="H75" i="2"/>
  <c r="G75" i="2"/>
  <c r="F75" i="2"/>
  <c r="E75" i="2"/>
  <c r="H74" i="2"/>
  <c r="G74" i="2"/>
  <c r="F74" i="2"/>
  <c r="E74" i="2"/>
  <c r="H73" i="2"/>
  <c r="G73" i="2"/>
  <c r="F73" i="2"/>
  <c r="E73" i="2"/>
  <c r="H72" i="2"/>
  <c r="G72" i="2"/>
  <c r="F72" i="2"/>
  <c r="E72" i="2"/>
  <c r="H71" i="2"/>
  <c r="G71" i="2"/>
  <c r="F71" i="2"/>
  <c r="E71" i="2"/>
  <c r="F70" i="2"/>
  <c r="H69" i="2"/>
  <c r="G69" i="2"/>
  <c r="F69" i="2"/>
  <c r="E69" i="2"/>
  <c r="H68" i="2"/>
  <c r="G68" i="2"/>
  <c r="F68" i="2"/>
  <c r="E68" i="2"/>
  <c r="H67" i="2"/>
  <c r="G67" i="2"/>
  <c r="F67" i="2"/>
  <c r="E67" i="2"/>
  <c r="H66" i="2"/>
  <c r="G66" i="2"/>
  <c r="F66" i="2"/>
  <c r="E66" i="2"/>
  <c r="H65" i="2"/>
  <c r="G65" i="2"/>
  <c r="F65" i="2"/>
  <c r="E65" i="2"/>
  <c r="F64" i="2"/>
  <c r="H63" i="2"/>
  <c r="G63" i="2"/>
  <c r="F63" i="2"/>
  <c r="E63" i="2"/>
  <c r="H62" i="2"/>
  <c r="G62" i="2"/>
  <c r="F62" i="2"/>
  <c r="E62" i="2"/>
  <c r="H61" i="2"/>
  <c r="G61" i="2"/>
  <c r="F61" i="2"/>
  <c r="E61" i="2"/>
  <c r="H60" i="2"/>
  <c r="G60" i="2"/>
  <c r="F60" i="2"/>
  <c r="E60" i="2"/>
  <c r="H59" i="2"/>
  <c r="G59" i="2"/>
  <c r="F59" i="2"/>
  <c r="E59" i="2"/>
  <c r="F58" i="2"/>
  <c r="H57" i="2"/>
  <c r="G57" i="2"/>
  <c r="F57" i="2"/>
  <c r="E57" i="2"/>
  <c r="H56" i="2"/>
  <c r="G56" i="2"/>
  <c r="F56" i="2"/>
  <c r="E56" i="2"/>
  <c r="H55" i="2"/>
  <c r="G55" i="2"/>
  <c r="F55" i="2"/>
  <c r="E55" i="2"/>
  <c r="H54" i="2"/>
  <c r="G54" i="2"/>
  <c r="F54" i="2"/>
  <c r="E54" i="2"/>
  <c r="H53" i="2"/>
  <c r="G53" i="2"/>
  <c r="F53" i="2"/>
  <c r="E53" i="2"/>
  <c r="F52" i="2"/>
  <c r="H51" i="2"/>
  <c r="G51" i="2"/>
  <c r="F51" i="2"/>
  <c r="E51" i="2"/>
  <c r="H50" i="2"/>
  <c r="G50" i="2"/>
  <c r="F50" i="2"/>
  <c r="E50" i="2"/>
  <c r="H49" i="2"/>
  <c r="G49" i="2"/>
  <c r="F49" i="2"/>
  <c r="E49" i="2"/>
  <c r="H48" i="2"/>
  <c r="G48" i="2"/>
  <c r="F48" i="2"/>
  <c r="E48" i="2"/>
  <c r="H47" i="2"/>
  <c r="G47" i="2"/>
  <c r="F47" i="2"/>
  <c r="E47" i="2"/>
  <c r="F46" i="2"/>
  <c r="H45" i="2"/>
  <c r="G45" i="2"/>
  <c r="F45" i="2"/>
  <c r="E45" i="2"/>
  <c r="H44" i="2"/>
  <c r="G44" i="2"/>
  <c r="F44" i="2"/>
  <c r="E44" i="2"/>
  <c r="H43" i="2"/>
  <c r="G43" i="2"/>
  <c r="F43" i="2"/>
  <c r="E43" i="2"/>
  <c r="H42" i="2"/>
  <c r="G42" i="2"/>
  <c r="F42" i="2"/>
  <c r="E42" i="2"/>
  <c r="H41" i="2"/>
  <c r="G41" i="2"/>
  <c r="F41" i="2"/>
  <c r="E41" i="2"/>
  <c r="F40" i="2"/>
  <c r="H13" i="2"/>
  <c r="F12" i="2"/>
  <c r="E12" i="2"/>
  <c r="D9" i="2"/>
  <c r="D8" i="2"/>
  <c r="E7" i="2"/>
  <c r="E4" i="2"/>
  <c r="H76" i="1"/>
  <c r="G76" i="1"/>
  <c r="F76" i="1"/>
  <c r="E76" i="1"/>
  <c r="H75" i="1"/>
  <c r="G75" i="1"/>
  <c r="F75" i="1"/>
  <c r="E75" i="1"/>
  <c r="H74" i="1"/>
  <c r="G74" i="1"/>
  <c r="F74" i="1"/>
  <c r="E74" i="1"/>
  <c r="H73" i="1"/>
  <c r="G73" i="1"/>
  <c r="F73" i="1"/>
  <c r="E73" i="1"/>
  <c r="F72" i="1"/>
  <c r="H71" i="1"/>
  <c r="G71" i="1"/>
  <c r="F71" i="1"/>
  <c r="E71" i="1"/>
  <c r="H70" i="1"/>
  <c r="G70" i="1"/>
  <c r="F70" i="1"/>
  <c r="E70" i="1"/>
  <c r="H69" i="1"/>
  <c r="G69" i="1"/>
  <c r="F69" i="1"/>
  <c r="E69" i="1"/>
  <c r="H68" i="1"/>
  <c r="G68" i="1"/>
  <c r="F68" i="1"/>
  <c r="E68" i="1"/>
  <c r="F67" i="1"/>
  <c r="H66" i="1"/>
  <c r="G66" i="1"/>
  <c r="F66" i="1"/>
  <c r="E66" i="1"/>
  <c r="H65" i="1"/>
  <c r="G65" i="1"/>
  <c r="F65" i="1"/>
  <c r="E65" i="1"/>
  <c r="H64" i="1"/>
  <c r="G64" i="1"/>
  <c r="F64" i="1"/>
  <c r="E64" i="1"/>
  <c r="H63" i="1"/>
  <c r="G63" i="1"/>
  <c r="F63" i="1"/>
  <c r="E63" i="1"/>
  <c r="F62" i="1"/>
  <c r="H61" i="1"/>
  <c r="G61" i="1"/>
  <c r="F61" i="1"/>
  <c r="E61" i="1"/>
  <c r="H60" i="1"/>
  <c r="G60" i="1"/>
  <c r="F60" i="1"/>
  <c r="E60" i="1"/>
  <c r="H59" i="1"/>
  <c r="G59" i="1"/>
  <c r="F59" i="1"/>
  <c r="E59" i="1"/>
  <c r="H58" i="1"/>
  <c r="G58" i="1"/>
  <c r="F58" i="1"/>
  <c r="E58" i="1"/>
  <c r="F57" i="1"/>
  <c r="H56" i="1"/>
  <c r="G56" i="1"/>
  <c r="F56" i="1"/>
  <c r="E56" i="1"/>
  <c r="H55" i="1"/>
  <c r="G55" i="1"/>
  <c r="F55" i="1"/>
  <c r="E55" i="1"/>
  <c r="H54" i="1"/>
  <c r="G54" i="1"/>
  <c r="F54" i="1"/>
  <c r="E54" i="1"/>
  <c r="H53" i="1"/>
  <c r="G53" i="1"/>
  <c r="F53" i="1"/>
  <c r="E53" i="1"/>
  <c r="F52" i="1"/>
  <c r="H51" i="1"/>
  <c r="G51" i="1"/>
  <c r="F51" i="1"/>
  <c r="E51" i="1"/>
  <c r="H50" i="1"/>
  <c r="G50" i="1"/>
  <c r="F50" i="1"/>
  <c r="E50" i="1"/>
  <c r="H49" i="1"/>
  <c r="G49" i="1"/>
  <c r="F49" i="1"/>
  <c r="E49" i="1"/>
  <c r="H48" i="1"/>
  <c r="G48" i="1"/>
  <c r="F48" i="1"/>
  <c r="E48" i="1"/>
  <c r="F47" i="1"/>
  <c r="H46" i="1"/>
  <c r="G46" i="1"/>
  <c r="F46" i="1"/>
  <c r="E46" i="1"/>
  <c r="H45" i="1"/>
  <c r="G45" i="1"/>
  <c r="F45" i="1"/>
  <c r="E45" i="1"/>
  <c r="H44" i="1"/>
  <c r="G44" i="1"/>
  <c r="F44" i="1"/>
  <c r="E44" i="1"/>
  <c r="H43" i="1"/>
  <c r="G43" i="1"/>
  <c r="F43" i="1"/>
  <c r="E43" i="1"/>
  <c r="F42" i="1"/>
  <c r="F12" i="1"/>
  <c r="E12" i="1"/>
  <c r="D9" i="1"/>
  <c r="D8" i="1"/>
  <c r="E7" i="1"/>
  <c r="J4" i="1" s="1"/>
  <c r="E4" i="1"/>
  <c r="H7" i="1" l="1"/>
  <c r="G7" i="1" s="1"/>
  <c r="E2" i="1"/>
  <c r="J3" i="1" s="1"/>
  <c r="F2" i="1"/>
  <c r="H7" i="2"/>
  <c r="G7" i="2" s="1"/>
  <c r="J4" i="2"/>
  <c r="F2" i="2"/>
  <c r="E2" i="2"/>
  <c r="J3" i="2" s="1"/>
  <c r="E14" i="8" l="1"/>
  <c r="C5" i="8" l="1"/>
  <c r="D14" i="8"/>
  <c r="B5" i="8" l="1"/>
  <c r="D5" i="8" s="1"/>
  <c r="F14" i="8"/>
  <c r="G14" i="8"/>
  <c r="B6" i="8" s="1"/>
  <c r="D6" i="8" l="1"/>
  <c r="C6" i="8"/>
</calcChain>
</file>

<file path=xl/sharedStrings.xml><?xml version="1.0" encoding="utf-8"?>
<sst xmlns="http://schemas.openxmlformats.org/spreadsheetml/2006/main" count="232" uniqueCount="121">
  <si>
    <r>
      <rPr>
        <b/>
        <sz val="16"/>
        <color rgb="FFFF0000"/>
        <rFont val="宋体"/>
        <family val="3"/>
        <charset val="134"/>
      </rPr>
      <t>速算结果</t>
    </r>
    <r>
      <rPr>
        <b/>
        <sz val="12"/>
        <color rgb="FFFF0000"/>
        <rFont val="宋体"/>
        <family val="3"/>
        <charset val="134"/>
      </rPr>
      <t>（元/平方米）</t>
    </r>
  </si>
  <si>
    <t>方法结果差</t>
  </si>
  <si>
    <t>成本法</t>
  </si>
  <si>
    <t>土地成本</t>
  </si>
  <si>
    <t>建安费用</t>
  </si>
  <si>
    <t>开发费用系数</t>
  </si>
  <si>
    <t>成本价格</t>
  </si>
  <si>
    <r>
      <rPr>
        <sz val="14"/>
        <color theme="1"/>
        <rFont val="宋体"/>
        <family val="3"/>
        <charset val="134"/>
      </rPr>
      <t>权重</t>
    </r>
  </si>
  <si>
    <t>地价查询</t>
  </si>
  <si>
    <t>https://zhoudun.shinyapps.io/bjjzdj/</t>
  </si>
  <si>
    <r>
      <rPr>
        <b/>
        <sz val="11"/>
        <color theme="3" tint="0.39994506668294322"/>
        <rFont val="宋体"/>
        <family val="3"/>
        <charset val="134"/>
      </rPr>
      <t>开发费用系数（成新率</t>
    </r>
    <r>
      <rPr>
        <b/>
        <sz val="11"/>
        <color theme="3" tint="0.39994506668294322"/>
        <rFont val="宋体"/>
        <family val="3"/>
        <charset val="134"/>
        <scheme val="minor"/>
      </rPr>
      <t>80%）</t>
    </r>
    <r>
      <rPr>
        <b/>
        <sz val="11"/>
        <color theme="1"/>
        <rFont val="宋体"/>
        <family val="3"/>
        <charset val="134"/>
        <scheme val="minor"/>
      </rPr>
      <t>：</t>
    </r>
    <r>
      <rPr>
        <b/>
        <sz val="11"/>
        <color rgb="FFFF0000"/>
        <rFont val="宋体"/>
        <family val="3"/>
        <charset val="134"/>
        <scheme val="minor"/>
      </rPr>
      <t>商办1.3</t>
    </r>
    <r>
      <rPr>
        <b/>
        <sz val="11"/>
        <color theme="1"/>
        <rFont val="宋体"/>
        <family val="3"/>
        <charset val="134"/>
        <scheme val="minor"/>
      </rPr>
      <t>；</t>
    </r>
    <r>
      <rPr>
        <b/>
        <sz val="11"/>
        <color rgb="FFFF0000"/>
        <rFont val="宋体"/>
        <family val="3"/>
        <charset val="134"/>
        <scheme val="minor"/>
      </rPr>
      <t>工业1.2</t>
    </r>
  </si>
  <si>
    <r>
      <rPr>
        <b/>
        <sz val="14"/>
        <color rgb="FFFF0000"/>
        <rFont val="宋体"/>
        <family val="3"/>
        <charset val="134"/>
      </rPr>
      <t>比较法</t>
    </r>
  </si>
  <si>
    <r>
      <rPr>
        <sz val="14"/>
        <color theme="1"/>
        <rFont val="宋体"/>
        <family val="3"/>
        <charset val="134"/>
      </rPr>
      <t>项目</t>
    </r>
    <r>
      <rPr>
        <sz val="14"/>
        <color theme="1"/>
        <rFont val="Arial"/>
        <family val="2"/>
      </rPr>
      <t>/</t>
    </r>
    <r>
      <rPr>
        <sz val="14"/>
        <color theme="1"/>
        <rFont val="宋体"/>
        <family val="3"/>
        <charset val="134"/>
      </rPr>
      <t>位置</t>
    </r>
  </si>
  <si>
    <r>
      <rPr>
        <sz val="14"/>
        <color theme="1"/>
        <rFont val="宋体"/>
        <family val="3"/>
        <charset val="134"/>
      </rPr>
      <t>报价</t>
    </r>
    <r>
      <rPr>
        <sz val="10"/>
        <color theme="1"/>
        <rFont val="宋体"/>
        <family val="3"/>
        <charset val="134"/>
      </rPr>
      <t>（元</t>
    </r>
    <r>
      <rPr>
        <sz val="10"/>
        <color theme="1"/>
        <rFont val="Arial"/>
        <family val="2"/>
      </rPr>
      <t>/</t>
    </r>
    <r>
      <rPr>
        <sz val="10"/>
        <color theme="1"/>
        <rFont val="宋体"/>
        <family val="3"/>
        <charset val="134"/>
      </rPr>
      <t>平方米）</t>
    </r>
  </si>
  <si>
    <r>
      <rPr>
        <sz val="14"/>
        <color theme="1"/>
        <rFont val="宋体"/>
        <family val="3"/>
        <charset val="134"/>
      </rPr>
      <t>调整系数</t>
    </r>
  </si>
  <si>
    <r>
      <rPr>
        <sz val="14"/>
        <color theme="1"/>
        <rFont val="宋体"/>
        <family val="3"/>
        <charset val="134"/>
      </rPr>
      <t>比较结果</t>
    </r>
    <r>
      <rPr>
        <sz val="10"/>
        <color theme="1"/>
        <rFont val="宋体"/>
        <family val="3"/>
        <charset val="134"/>
      </rPr>
      <t>（元/平方米）</t>
    </r>
  </si>
  <si>
    <r>
      <rPr>
        <sz val="16"/>
        <color theme="1"/>
        <rFont val="宋体"/>
        <family val="3"/>
        <charset val="134"/>
      </rPr>
      <t>案例</t>
    </r>
    <r>
      <rPr>
        <sz val="16"/>
        <color theme="1"/>
        <rFont val="Arial"/>
        <family val="2"/>
      </rPr>
      <t>A</t>
    </r>
  </si>
  <si>
    <r>
      <rPr>
        <sz val="16"/>
        <color theme="1"/>
        <rFont val="宋体"/>
        <family val="3"/>
        <charset val="134"/>
      </rPr>
      <t>案例</t>
    </r>
    <r>
      <rPr>
        <sz val="16"/>
        <color theme="1"/>
        <rFont val="Arial"/>
        <family val="2"/>
      </rPr>
      <t>B</t>
    </r>
  </si>
  <si>
    <r>
      <rPr>
        <sz val="16"/>
        <color theme="1"/>
        <rFont val="宋体"/>
        <family val="3"/>
        <charset val="134"/>
      </rPr>
      <t>案例</t>
    </r>
    <r>
      <rPr>
        <sz val="16"/>
        <color theme="1"/>
        <rFont val="Arial"/>
        <family val="2"/>
      </rPr>
      <t>C</t>
    </r>
  </si>
  <si>
    <r>
      <rPr>
        <b/>
        <sz val="14"/>
        <color rgb="FFFF0000"/>
        <rFont val="宋体"/>
        <family val="3"/>
        <charset val="134"/>
      </rPr>
      <t>收益法</t>
    </r>
  </si>
  <si>
    <t>.</t>
  </si>
  <si>
    <r>
      <rPr>
        <sz val="14"/>
        <color theme="1"/>
        <rFont val="宋体"/>
        <family val="3"/>
        <charset val="134"/>
      </rPr>
      <t>租金</t>
    </r>
  </si>
  <si>
    <r>
      <rPr>
        <sz val="14"/>
        <color theme="1"/>
        <rFont val="宋体"/>
        <family val="3"/>
        <charset val="134"/>
      </rPr>
      <t>净收益比例</t>
    </r>
  </si>
  <si>
    <r>
      <rPr>
        <sz val="14"/>
        <color theme="1"/>
        <rFont val="宋体"/>
        <family val="3"/>
        <charset val="134"/>
      </rPr>
      <t>收益期</t>
    </r>
  </si>
  <si>
    <r>
      <rPr>
        <sz val="14"/>
        <color theme="1"/>
        <rFont val="宋体"/>
        <family val="3"/>
        <charset val="134"/>
      </rPr>
      <t>直接资本化率</t>
    </r>
  </si>
  <si>
    <r>
      <rPr>
        <sz val="14"/>
        <color theme="1"/>
        <rFont val="宋体"/>
        <family val="3"/>
        <charset val="134"/>
      </rPr>
      <t>收益结果</t>
    </r>
    <r>
      <rPr>
        <sz val="10"/>
        <color theme="1"/>
        <rFont val="宋体"/>
        <family val="3"/>
        <charset val="134"/>
      </rPr>
      <t>（元</t>
    </r>
    <r>
      <rPr>
        <sz val="10"/>
        <color theme="1"/>
        <rFont val="Arial"/>
        <family val="2"/>
      </rPr>
      <t>/</t>
    </r>
    <r>
      <rPr>
        <sz val="10"/>
        <color theme="1"/>
        <rFont val="宋体"/>
        <family val="3"/>
        <charset val="134"/>
      </rPr>
      <t>平方米）</t>
    </r>
  </si>
  <si>
    <r>
      <rPr>
        <b/>
        <sz val="11"/>
        <color theme="3" tint="0.39994506668294322"/>
        <rFont val="宋体"/>
        <family val="3"/>
        <charset val="134"/>
      </rPr>
      <t>若报酬率为</t>
    </r>
    <r>
      <rPr>
        <b/>
        <sz val="11"/>
        <color theme="3" tint="0.39994506668294322"/>
        <rFont val="Arial"/>
        <family val="2"/>
      </rPr>
      <t>5.5%</t>
    </r>
    <r>
      <rPr>
        <b/>
        <sz val="11"/>
        <color theme="3" tint="0.39994506668294322"/>
        <rFont val="宋体"/>
        <family val="3"/>
        <charset val="134"/>
      </rPr>
      <t>，收益结果上浮约</t>
    </r>
    <r>
      <rPr>
        <b/>
        <sz val="11"/>
        <color theme="3" tint="0.39994506668294322"/>
        <rFont val="Arial"/>
        <family val="2"/>
      </rPr>
      <t>5%</t>
    </r>
    <r>
      <rPr>
        <b/>
        <sz val="11"/>
        <color theme="3" tint="0.39994506668294322"/>
        <rFont val="宋体"/>
        <family val="3"/>
        <charset val="134"/>
      </rPr>
      <t>；个人房产净收益比例可上浮</t>
    </r>
    <r>
      <rPr>
        <b/>
        <sz val="11"/>
        <color theme="3" tint="0.39994506668294322"/>
        <rFont val="Arial"/>
        <family val="2"/>
      </rPr>
      <t>5%</t>
    </r>
    <r>
      <rPr>
        <b/>
        <sz val="11"/>
        <color theme="3" tint="0.39994506668294322"/>
        <rFont val="宋体"/>
        <family val="3"/>
        <charset val="134"/>
      </rPr>
      <t>计算；</t>
    </r>
  </si>
  <si>
    <r>
      <rPr>
        <b/>
        <sz val="16"/>
        <color rgb="FFFF0000"/>
        <rFont val="宋体"/>
        <family val="3"/>
        <charset val="134"/>
      </rPr>
      <t>验证过程</t>
    </r>
  </si>
  <si>
    <t>取值标准设定</t>
  </si>
  <si>
    <r>
      <rPr>
        <b/>
        <sz val="12"/>
        <color rgb="FFFFFF00"/>
        <rFont val="宋体"/>
        <family val="3"/>
        <charset val="134"/>
      </rPr>
      <t>报酬率</t>
    </r>
  </si>
  <si>
    <r>
      <rPr>
        <b/>
        <sz val="12"/>
        <color rgb="FFFFFF00"/>
        <rFont val="宋体"/>
        <family val="3"/>
        <charset val="134"/>
      </rPr>
      <t>增长率</t>
    </r>
  </si>
  <si>
    <t>空置率</t>
  </si>
  <si>
    <r>
      <rPr>
        <sz val="11"/>
        <color theme="1"/>
        <rFont val="宋体"/>
        <family val="3"/>
        <charset val="134"/>
      </rPr>
      <t>直接资本化率</t>
    </r>
  </si>
  <si>
    <r>
      <rPr>
        <sz val="8"/>
        <color theme="1"/>
        <rFont val="Arial"/>
        <family val="2"/>
      </rPr>
      <t xml:space="preserve">               </t>
    </r>
    <r>
      <rPr>
        <sz val="8"/>
        <color theme="1"/>
        <rFont val="宋体"/>
        <family val="3"/>
        <charset val="134"/>
      </rPr>
      <t>收益期
租金</t>
    </r>
  </si>
  <si>
    <r>
      <rPr>
        <sz val="11"/>
        <color theme="1"/>
        <rFont val="宋体"/>
        <family val="3"/>
        <charset val="134"/>
      </rPr>
      <t>分析：从租金水平变化来看，随着租金的增加，直接资本化率降低；从收益年期变化来看，随着收益期的增加，直接资本化率降低。租金和收益年期与直接资本化率均为反向变化。</t>
    </r>
  </si>
  <si>
    <r>
      <rPr>
        <sz val="11"/>
        <color theme="1"/>
        <rFont val="宋体"/>
        <family val="3"/>
        <charset val="134"/>
      </rPr>
      <t>直接资本化</t>
    </r>
    <r>
      <rPr>
        <sz val="11"/>
        <color theme="1"/>
        <rFont val="Arial"/>
        <family val="2"/>
      </rPr>
      <t>——</t>
    </r>
    <r>
      <rPr>
        <sz val="11"/>
        <color theme="1"/>
        <rFont val="宋体"/>
        <family val="3"/>
        <charset val="134"/>
      </rPr>
      <t>折算年差</t>
    </r>
  </si>
  <si>
    <r>
      <rPr>
        <sz val="8"/>
        <color theme="1"/>
        <rFont val="Arial"/>
        <family val="2"/>
      </rPr>
      <t xml:space="preserve">        </t>
    </r>
    <r>
      <rPr>
        <sz val="8"/>
        <color theme="1"/>
        <rFont val="宋体"/>
        <family val="3"/>
        <charset val="134"/>
      </rPr>
      <t>收益期
租金</t>
    </r>
  </si>
  <si>
    <r>
      <rPr>
        <sz val="11"/>
        <color theme="1"/>
        <rFont val="宋体"/>
        <family val="3"/>
        <charset val="134"/>
      </rPr>
      <t>分析：</t>
    </r>
    <r>
      <rPr>
        <sz val="11"/>
        <color theme="1"/>
        <rFont val="Arial"/>
        <family val="2"/>
      </rPr>
      <t>30-40</t>
    </r>
    <r>
      <rPr>
        <sz val="11"/>
        <color theme="1"/>
        <rFont val="宋体"/>
        <family val="3"/>
        <charset val="134"/>
      </rPr>
      <t>年年差</t>
    </r>
    <r>
      <rPr>
        <sz val="11"/>
        <color theme="1"/>
        <rFont val="Arial"/>
        <family val="2"/>
      </rPr>
      <t>0.1%</t>
    </r>
    <r>
      <rPr>
        <sz val="11"/>
        <color theme="1"/>
        <rFont val="宋体"/>
        <family val="3"/>
        <charset val="134"/>
      </rPr>
      <t>，</t>
    </r>
    <r>
      <rPr>
        <sz val="11"/>
        <color theme="1"/>
        <rFont val="Arial"/>
        <family val="2"/>
      </rPr>
      <t>25-30</t>
    </r>
    <r>
      <rPr>
        <sz val="11"/>
        <color theme="1"/>
        <rFont val="宋体"/>
        <family val="3"/>
        <charset val="134"/>
      </rPr>
      <t>年年差</t>
    </r>
    <r>
      <rPr>
        <sz val="11"/>
        <color theme="1"/>
        <rFont val="Arial"/>
        <family val="2"/>
      </rPr>
      <t>0.15%,20-25</t>
    </r>
    <r>
      <rPr>
        <sz val="11"/>
        <color theme="1"/>
        <rFont val="宋体"/>
        <family val="3"/>
        <charset val="134"/>
      </rPr>
      <t>年年差</t>
    </r>
    <r>
      <rPr>
        <sz val="11"/>
        <color theme="1"/>
        <rFont val="Arial"/>
        <family val="2"/>
      </rPr>
      <t>0.2%</t>
    </r>
    <r>
      <rPr>
        <sz val="11"/>
        <color theme="1"/>
        <rFont val="宋体"/>
        <family val="3"/>
        <charset val="134"/>
      </rPr>
      <t>，</t>
    </r>
    <r>
      <rPr>
        <sz val="11"/>
        <color theme="1"/>
        <rFont val="Arial"/>
        <family val="2"/>
      </rPr>
      <t>20</t>
    </r>
    <r>
      <rPr>
        <sz val="11"/>
        <color theme="1"/>
        <rFont val="宋体"/>
        <family val="3"/>
        <charset val="134"/>
      </rPr>
      <t>年以内</t>
    </r>
    <r>
      <rPr>
        <sz val="11"/>
        <color theme="1"/>
        <rFont val="Arial"/>
        <family val="2"/>
      </rPr>
      <t>0.4%</t>
    </r>
  </si>
  <si>
    <t>/</t>
  </si>
  <si>
    <r>
      <rPr>
        <sz val="11"/>
        <color theme="1"/>
        <rFont val="宋体"/>
        <family val="3"/>
        <charset val="134"/>
      </rPr>
      <t>价差</t>
    </r>
  </si>
  <si>
    <r>
      <rPr>
        <sz val="11"/>
        <color theme="1"/>
        <rFont val="宋体"/>
        <family val="3"/>
        <charset val="134"/>
      </rPr>
      <t>直接资本化</t>
    </r>
    <r>
      <rPr>
        <sz val="11"/>
        <color theme="1"/>
        <rFont val="Arial"/>
        <family val="2"/>
      </rPr>
      <t>——5</t>
    </r>
    <r>
      <rPr>
        <sz val="11"/>
        <color theme="1"/>
        <rFont val="宋体"/>
        <family val="3"/>
        <charset val="134"/>
      </rPr>
      <t>年差值</t>
    </r>
  </si>
  <si>
    <r>
      <rPr>
        <sz val="11"/>
        <color theme="1"/>
        <rFont val="宋体"/>
        <family val="3"/>
        <charset val="134"/>
      </rPr>
      <t>分析：从价格差异来看，随着收益期的减少，价差扩大</t>
    </r>
  </si>
  <si>
    <r>
      <rPr>
        <sz val="11"/>
        <color theme="1"/>
        <rFont val="宋体"/>
        <family val="3"/>
        <charset val="134"/>
      </rPr>
      <t>分析：随着收益期的减少，直接资本化的差值扩大，与租金变化差异不大；</t>
    </r>
    <r>
      <rPr>
        <sz val="11"/>
        <color theme="1"/>
        <rFont val="Arial"/>
        <family val="2"/>
      </rPr>
      <t>30-40</t>
    </r>
    <r>
      <rPr>
        <sz val="11"/>
        <color theme="1"/>
        <rFont val="宋体"/>
        <family val="3"/>
        <charset val="134"/>
      </rPr>
      <t>年的差值低于</t>
    </r>
    <r>
      <rPr>
        <sz val="11"/>
        <color theme="1"/>
        <rFont val="Arial"/>
        <family val="2"/>
      </rPr>
      <t>1%</t>
    </r>
    <r>
      <rPr>
        <sz val="11"/>
        <color theme="1"/>
        <rFont val="宋体"/>
        <family val="3"/>
        <charset val="134"/>
      </rPr>
      <t>，</t>
    </r>
    <r>
      <rPr>
        <sz val="11"/>
        <color theme="1"/>
        <rFont val="Arial"/>
        <family val="2"/>
      </rPr>
      <t>25-30</t>
    </r>
    <r>
      <rPr>
        <sz val="11"/>
        <color theme="1"/>
        <rFont val="宋体"/>
        <family val="3"/>
        <charset val="134"/>
      </rPr>
      <t>上升至</t>
    </r>
    <r>
      <rPr>
        <sz val="11"/>
        <color theme="1"/>
        <rFont val="Arial"/>
        <family val="2"/>
      </rPr>
      <t>1%</t>
    </r>
    <r>
      <rPr>
        <sz val="11"/>
        <color theme="1"/>
        <rFont val="宋体"/>
        <family val="3"/>
        <charset val="134"/>
      </rPr>
      <t>左右，</t>
    </r>
    <r>
      <rPr>
        <sz val="11"/>
        <color theme="1"/>
        <rFont val="Arial"/>
        <family val="2"/>
      </rPr>
      <t>25</t>
    </r>
    <r>
      <rPr>
        <sz val="11"/>
        <color theme="1"/>
        <rFont val="宋体"/>
        <family val="3"/>
        <charset val="134"/>
      </rPr>
      <t>年逐步扩大至</t>
    </r>
    <r>
      <rPr>
        <sz val="11"/>
        <color theme="1"/>
        <rFont val="Arial"/>
        <family val="2"/>
      </rPr>
      <t>2%</t>
    </r>
  </si>
  <si>
    <r>
      <rPr>
        <sz val="11"/>
        <color theme="1"/>
        <rFont val="宋体"/>
        <family val="3"/>
        <charset val="134"/>
      </rPr>
      <t>租金</t>
    </r>
  </si>
  <si>
    <r>
      <rPr>
        <sz val="11"/>
        <color theme="1"/>
        <rFont val="宋体"/>
        <family val="3"/>
        <charset val="134"/>
      </rPr>
      <t>净收益比例</t>
    </r>
  </si>
  <si>
    <r>
      <rPr>
        <sz val="11"/>
        <color theme="1"/>
        <rFont val="宋体"/>
        <family val="3"/>
        <charset val="134"/>
      </rPr>
      <t>收益年期</t>
    </r>
  </si>
  <si>
    <r>
      <rPr>
        <sz val="11"/>
        <color theme="1"/>
        <rFont val="宋体"/>
        <family val="3"/>
        <charset val="134"/>
      </rPr>
      <t>结果</t>
    </r>
  </si>
  <si>
    <r>
      <rPr>
        <sz val="11"/>
        <color theme="1"/>
        <rFont val="宋体"/>
        <family val="3"/>
        <charset val="134"/>
      </rPr>
      <t>差异</t>
    </r>
  </si>
  <si>
    <r>
      <rPr>
        <b/>
        <sz val="11"/>
        <color theme="3" tint="0.39994506668294322"/>
        <rFont val="宋体"/>
        <family val="3"/>
        <charset val="134"/>
        <scheme val="minor"/>
      </rPr>
      <t>开发费用系数：</t>
    </r>
    <r>
      <rPr>
        <b/>
        <sz val="11"/>
        <color theme="3" tint="0.39994506668294322"/>
        <rFont val="宋体"/>
        <family val="3"/>
        <charset val="134"/>
        <scheme val="minor"/>
      </rPr>
      <t>商办研发1.3</t>
    </r>
    <r>
      <rPr>
        <b/>
        <sz val="11"/>
        <color theme="3" tint="0.39994506668294322"/>
        <rFont val="宋体"/>
        <family val="3"/>
        <charset val="134"/>
        <scheme val="minor"/>
      </rPr>
      <t>；</t>
    </r>
    <r>
      <rPr>
        <b/>
        <sz val="11"/>
        <color theme="3" tint="0.39994506668294322"/>
        <rFont val="宋体"/>
        <family val="3"/>
        <charset val="134"/>
        <scheme val="minor"/>
      </rPr>
      <t>工业1.2</t>
    </r>
  </si>
  <si>
    <r>
      <rPr>
        <sz val="14"/>
        <color theme="1"/>
        <rFont val="宋体"/>
        <family val="3"/>
        <charset val="134"/>
      </rPr>
      <t>报价（元</t>
    </r>
    <r>
      <rPr>
        <sz val="14"/>
        <color theme="1"/>
        <rFont val="Arial"/>
        <family val="2"/>
      </rPr>
      <t>/</t>
    </r>
    <r>
      <rPr>
        <sz val="14"/>
        <color theme="1"/>
        <rFont val="宋体"/>
        <family val="3"/>
        <charset val="134"/>
      </rPr>
      <t>平方米）</t>
    </r>
  </si>
  <si>
    <r>
      <rPr>
        <sz val="14"/>
        <color theme="1"/>
        <rFont val="宋体"/>
        <family val="3"/>
        <charset val="134"/>
      </rPr>
      <t>比较结果</t>
    </r>
    <r>
      <rPr>
        <sz val="14"/>
        <color theme="1"/>
        <rFont val="宋体"/>
        <family val="3"/>
        <charset val="134"/>
      </rPr>
      <t>（元/平方米）</t>
    </r>
  </si>
  <si>
    <r>
      <rPr>
        <sz val="14"/>
        <color theme="1"/>
        <rFont val="宋体"/>
        <family val="3"/>
        <charset val="134"/>
      </rPr>
      <t>收益结果（元</t>
    </r>
    <r>
      <rPr>
        <sz val="14"/>
        <color theme="1"/>
        <rFont val="Arial"/>
        <family val="2"/>
      </rPr>
      <t>/</t>
    </r>
    <r>
      <rPr>
        <sz val="14"/>
        <color theme="1"/>
        <rFont val="宋体"/>
        <family val="3"/>
        <charset val="134"/>
      </rPr>
      <t>平方米）</t>
    </r>
  </si>
  <si>
    <r>
      <rPr>
        <b/>
        <sz val="11"/>
        <color theme="3" tint="0.39994506668294322"/>
        <rFont val="宋体"/>
        <family val="3"/>
        <charset val="134"/>
      </rPr>
      <t>★增长率降至</t>
    </r>
    <r>
      <rPr>
        <b/>
        <sz val="11"/>
        <color theme="3" tint="0.39994506668294322"/>
        <rFont val="Arial"/>
        <family val="2"/>
      </rPr>
      <t>2.5%</t>
    </r>
    <r>
      <rPr>
        <b/>
        <sz val="11"/>
        <color theme="3" tint="0.39994506668294322"/>
        <rFont val="宋体"/>
        <family val="3"/>
        <charset val="134"/>
      </rPr>
      <t>，估值降约</t>
    </r>
    <r>
      <rPr>
        <b/>
        <sz val="11"/>
        <color theme="3" tint="0.39994506668294322"/>
        <rFont val="Arial"/>
        <family val="2"/>
      </rPr>
      <t>5%</t>
    </r>
    <r>
      <rPr>
        <b/>
        <sz val="11"/>
        <color theme="3" tint="0.39994506668294322"/>
        <rFont val="宋体"/>
        <family val="3"/>
        <charset val="134"/>
      </rPr>
      <t>；空置率增至</t>
    </r>
    <r>
      <rPr>
        <b/>
        <sz val="11"/>
        <color theme="3" tint="0.39994506668294322"/>
        <rFont val="Arial"/>
        <family val="2"/>
      </rPr>
      <t>6%</t>
    </r>
    <r>
      <rPr>
        <b/>
        <sz val="11"/>
        <color theme="3" tint="0.39994506668294322"/>
        <rFont val="宋体"/>
        <family val="3"/>
        <charset val="134"/>
      </rPr>
      <t>，估值降约</t>
    </r>
    <r>
      <rPr>
        <b/>
        <sz val="11"/>
        <color theme="3" tint="0.39994506668294322"/>
        <rFont val="Arial"/>
        <family val="2"/>
      </rPr>
      <t>7%</t>
    </r>
    <r>
      <rPr>
        <b/>
        <sz val="11"/>
        <color theme="3" tint="0.39994506668294322"/>
        <rFont val="宋体"/>
        <family val="3"/>
        <charset val="134"/>
      </rPr>
      <t>；同时降低，降幅</t>
    </r>
    <r>
      <rPr>
        <b/>
        <sz val="11"/>
        <color theme="3" tint="0.39994506668294322"/>
        <rFont val="Arial"/>
        <family val="2"/>
      </rPr>
      <t>15%</t>
    </r>
  </si>
  <si>
    <t>验证过程</t>
  </si>
  <si>
    <t>报酬率</t>
  </si>
  <si>
    <t>增长率</t>
  </si>
  <si>
    <t>空置</t>
  </si>
  <si>
    <t>直接资本化率</t>
  </si>
  <si>
    <t xml:space="preserve">    收益期
租金</t>
  </si>
  <si>
    <t>分析：从租金水平变化来看，随着租金的增加，直接资本化率降低；从收益年期变化来看，随着收益期的增加，直接资本化率降低。租金和收益年期与直接资本化率均为反向变化。</t>
  </si>
  <si>
    <t>直接资本化——折算年差</t>
  </si>
  <si>
    <t>分析：40-50年年差0.15%，30-40年年差0.1%，25-30年年差0.15%，其余时段年差0.25%</t>
  </si>
  <si>
    <t>价差</t>
  </si>
  <si>
    <t>直接资本化——5年差值</t>
  </si>
  <si>
    <t>分析：从价格差异来看，剩余25年以内，价差最大，剩余40年以上次之，25-40年价格变化相对最小</t>
  </si>
  <si>
    <t>分析：与收益期相关性大，与租金相关性低；30-40年的差值最小，其次为25-30以及40-50年，25年以内差值最大</t>
  </si>
  <si>
    <t>租金</t>
  </si>
  <si>
    <t>净收益比例</t>
  </si>
  <si>
    <t>收益年期</t>
  </si>
  <si>
    <t>结果</t>
  </si>
  <si>
    <t>差异</t>
  </si>
  <si>
    <t>土地终止日</t>
    <phoneticPr fontId="45" type="noConversion"/>
  </si>
  <si>
    <t>价值时点</t>
    <phoneticPr fontId="45" type="noConversion"/>
  </si>
  <si>
    <t>最高年限</t>
    <phoneticPr fontId="45" type="noConversion"/>
  </si>
  <si>
    <t>建面</t>
    <phoneticPr fontId="46" type="noConversion"/>
  </si>
  <si>
    <t>总价</t>
    <phoneticPr fontId="46" type="noConversion"/>
  </si>
  <si>
    <t>租售比</t>
    <phoneticPr fontId="46" type="noConversion"/>
  </si>
  <si>
    <t>中关村SOHO</t>
    <phoneticPr fontId="46" type="noConversion"/>
  </si>
  <si>
    <r>
      <t>1+1</t>
    </r>
    <r>
      <rPr>
        <sz val="16"/>
        <color theme="1"/>
        <rFont val="宋体"/>
        <family val="3"/>
        <charset val="134"/>
      </rPr>
      <t>大厦</t>
    </r>
    <phoneticPr fontId="46" type="noConversion"/>
  </si>
  <si>
    <t>泛亚大厦</t>
    <phoneticPr fontId="46" type="noConversion"/>
  </si>
  <si>
    <t>剩余土地使用期限</t>
    <phoneticPr fontId="46" type="noConversion"/>
  </si>
  <si>
    <r>
      <t>（规划）建筑面积（m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46" type="noConversion"/>
  </si>
  <si>
    <r>
      <t>（分摊）土地面积（m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46" type="noConversion"/>
  </si>
  <si>
    <t>价值时点/估价期日</t>
    <phoneticPr fontId="46" type="noConversion"/>
  </si>
  <si>
    <t>价值类型</t>
  </si>
  <si>
    <t>总价（万元）</t>
  </si>
  <si>
    <t>楼面单价（元/平方米）</t>
  </si>
  <si>
    <t>地面单价（元/平方米）</t>
    <phoneticPr fontId="46" type="noConversion"/>
  </si>
  <si>
    <t>市场价值</t>
  </si>
  <si>
    <t>抵押价值</t>
  </si>
  <si>
    <t>抵押价值-已注销</t>
    <phoneticPr fontId="46" type="noConversion"/>
  </si>
  <si>
    <t>抵押净值</t>
  </si>
  <si>
    <t>总投</t>
    <phoneticPr fontId="46" type="noConversion"/>
  </si>
  <si>
    <t>租金</t>
    <phoneticPr fontId="46" type="noConversion"/>
  </si>
  <si>
    <t>需转化为价格</t>
    <phoneticPr fontId="46" type="noConversion"/>
  </si>
  <si>
    <t>直接资本化率</t>
    <phoneticPr fontId="46" type="noConversion"/>
  </si>
  <si>
    <t>重置成新价</t>
    <phoneticPr fontId="46" type="noConversion"/>
  </si>
  <si>
    <t>项目名称</t>
    <phoneticPr fontId="46" type="noConversion"/>
  </si>
  <si>
    <r>
      <t>（规划）建筑面积（m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46" type="noConversion"/>
  </si>
  <si>
    <r>
      <t>（分摊）土地面积（m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46" type="noConversion"/>
  </si>
  <si>
    <t>市场价值（万元）</t>
    <phoneticPr fontId="46" type="noConversion"/>
  </si>
  <si>
    <t>抵押价值（万元）</t>
    <phoneticPr fontId="46" type="noConversion"/>
  </si>
  <si>
    <t>抵押价值-已注销（万元）</t>
    <phoneticPr fontId="46" type="noConversion"/>
  </si>
  <si>
    <t>抵押净值（万元）</t>
    <phoneticPr fontId="46" type="noConversion"/>
  </si>
  <si>
    <t>估价对象1（本表）</t>
    <phoneticPr fontId="46" type="noConversion"/>
  </si>
  <si>
    <t>估价对象2</t>
    <phoneticPr fontId="46" type="noConversion"/>
  </si>
  <si>
    <t>估价对象3</t>
  </si>
  <si>
    <t>估价对象4</t>
  </si>
  <si>
    <t>估价对象5</t>
  </si>
  <si>
    <t>估价对象6</t>
  </si>
  <si>
    <t>估价对象7</t>
  </si>
  <si>
    <t>估价对象8</t>
  </si>
  <si>
    <t>估价对象9</t>
  </si>
  <si>
    <t>估价对象10</t>
  </si>
  <si>
    <t>临街1层</t>
    <phoneticPr fontId="45" type="noConversion"/>
  </si>
  <si>
    <r>
      <t>临街1</t>
    </r>
    <r>
      <rPr>
        <sz val="11"/>
        <color theme="1"/>
        <rFont val="宋体"/>
        <family val="3"/>
        <charset val="134"/>
        <scheme val="minor"/>
      </rPr>
      <t>-2层</t>
    </r>
    <phoneticPr fontId="45" type="noConversion"/>
  </si>
  <si>
    <t>不临街1层，有坡度</t>
    <phoneticPr fontId="45" type="noConversion"/>
  </si>
  <si>
    <t>1层半面临街，把角，地铁口出口处</t>
    <phoneticPr fontId="45" type="noConversion"/>
  </si>
  <si>
    <t>远洋天地</t>
    <phoneticPr fontId="45" type="noConversion"/>
  </si>
  <si>
    <t>金地名京</t>
    <phoneticPr fontId="45" type="noConversion"/>
  </si>
  <si>
    <t>爱这城二期</t>
    <phoneticPr fontId="4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</si>
</sst>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%"/>
    <numFmt numFmtId="177" formatCode="[DBNum1][$-804]yyyy&quot;年&quot;m&quot;月&quot;d&quot;日&quot;;@"/>
  </numFmts>
  <fonts count="59">
    <font>
      <sz val="11"/>
      <color theme="1"/>
      <name val="宋体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Arial"/>
      <family val="2"/>
    </font>
    <font>
      <sz val="14"/>
      <color theme="1"/>
      <name val="Arial"/>
      <family val="2"/>
    </font>
    <font>
      <sz val="16"/>
      <color theme="1"/>
      <name val="Arial"/>
      <family val="2"/>
    </font>
    <font>
      <b/>
      <sz val="12"/>
      <color theme="1"/>
      <name val="Arial"/>
      <family val="2"/>
    </font>
    <font>
      <b/>
      <sz val="16"/>
      <color rgb="FFFF0000"/>
      <name val="宋体"/>
      <family val="3"/>
      <charset val="134"/>
    </font>
    <font>
      <b/>
      <sz val="16"/>
      <color rgb="FFFF0000"/>
      <name val="Arial"/>
      <family val="2"/>
    </font>
    <font>
      <sz val="18"/>
      <color rgb="FFFF0000"/>
      <name val="Arial"/>
      <family val="2"/>
    </font>
    <font>
      <sz val="11"/>
      <color rgb="FF0070C0"/>
      <name val="宋体"/>
      <family val="3"/>
      <charset val="134"/>
    </font>
    <font>
      <b/>
      <sz val="14"/>
      <color rgb="FFFF0000"/>
      <name val="Arial"/>
      <family val="2"/>
    </font>
    <font>
      <sz val="14"/>
      <color theme="1"/>
      <name val="宋体"/>
      <family val="3"/>
      <charset val="134"/>
    </font>
    <font>
      <sz val="14"/>
      <color rgb="FF0070C0"/>
      <name val="宋体"/>
      <family val="3"/>
      <charset val="134"/>
    </font>
    <font>
      <sz val="16"/>
      <color rgb="FFFF0000"/>
      <name val="Arial"/>
      <family val="2"/>
    </font>
    <font>
      <b/>
      <sz val="11"/>
      <color theme="3" tint="0.39994506668294322"/>
      <name val="Arial"/>
      <family val="2"/>
    </font>
    <font>
      <b/>
      <u/>
      <sz val="11"/>
      <color theme="3" tint="0.39994506668294322"/>
      <name val="宋体"/>
      <family val="3"/>
      <charset val="134"/>
      <scheme val="minor"/>
    </font>
    <font>
      <b/>
      <sz val="11"/>
      <color theme="3" tint="0.39994506668294322"/>
      <name val="宋体"/>
      <family val="3"/>
      <charset val="134"/>
      <scheme val="minor"/>
    </font>
    <font>
      <b/>
      <sz val="11"/>
      <color rgb="FFFF0000"/>
      <name val="宋体"/>
      <family val="3"/>
      <charset val="134"/>
    </font>
    <font>
      <sz val="14"/>
      <color theme="1"/>
      <name val="宋体"/>
      <family val="3"/>
      <charset val="134"/>
      <scheme val="minor"/>
    </font>
    <font>
      <b/>
      <sz val="16"/>
      <color rgb="FFFF0000"/>
      <name val="宋体"/>
      <family val="3"/>
      <charset val="134"/>
      <scheme val="minor"/>
    </font>
    <font>
      <b/>
      <sz val="11"/>
      <color rgb="FF7030A0"/>
      <name val="宋体"/>
      <family val="3"/>
      <charset val="134"/>
    </font>
    <font>
      <b/>
      <sz val="12"/>
      <color rgb="FFFFFF00"/>
      <name val="Arial"/>
      <family val="2"/>
    </font>
    <font>
      <b/>
      <sz val="12"/>
      <color rgb="FFFFFF00"/>
      <name val="宋体"/>
      <family val="3"/>
      <charset val="134"/>
    </font>
    <font>
      <b/>
      <sz val="11"/>
      <color theme="9" tint="-0.499984740745262"/>
      <name val="宋体"/>
      <family val="3"/>
      <charset val="134"/>
      <scheme val="minor"/>
    </font>
    <font>
      <b/>
      <sz val="11"/>
      <color rgb="FF7030A0"/>
      <name val="宋体"/>
      <family val="3"/>
      <charset val="134"/>
      <scheme val="minor"/>
    </font>
    <font>
      <b/>
      <sz val="11"/>
      <color theme="5" tint="-0.249977111117893"/>
      <name val="宋体"/>
      <family val="3"/>
      <charset val="134"/>
      <scheme val="minor"/>
    </font>
    <font>
      <b/>
      <sz val="11"/>
      <color theme="8" tint="-0.249977111117893"/>
      <name val="宋体"/>
      <family val="3"/>
      <charset val="134"/>
      <scheme val="minor"/>
    </font>
    <font>
      <b/>
      <sz val="11"/>
      <color theme="9" tint="-0.249977111117893"/>
      <name val="宋体"/>
      <family val="3"/>
      <charset val="134"/>
      <scheme val="minor"/>
    </font>
    <font>
      <b/>
      <sz val="11"/>
      <color theme="3" tint="0.39994506668294322"/>
      <name val="宋体"/>
      <family val="3"/>
      <charset val="134"/>
    </font>
    <font>
      <sz val="8"/>
      <color theme="1"/>
      <name val="Arial"/>
      <family val="2"/>
    </font>
    <font>
      <b/>
      <sz val="11"/>
      <color rgb="FF7030A0"/>
      <name val="Arial"/>
      <family val="2"/>
    </font>
    <font>
      <b/>
      <sz val="11"/>
      <color theme="5" tint="-0.249977111117893"/>
      <name val="Arial"/>
      <family val="2"/>
    </font>
    <font>
      <b/>
      <sz val="11"/>
      <color theme="8" tint="-0.249977111117893"/>
      <name val="Arial"/>
      <family val="2"/>
    </font>
    <font>
      <b/>
      <sz val="11"/>
      <color theme="9" tint="-0.249977111117893"/>
      <name val="Arial"/>
      <family val="2"/>
    </font>
    <font>
      <u/>
      <sz val="11"/>
      <color theme="10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b/>
      <sz val="14"/>
      <color rgb="FFFF0000"/>
      <name val="宋体"/>
      <family val="3"/>
      <charset val="134"/>
    </font>
    <font>
      <sz val="10"/>
      <color theme="1"/>
      <name val="宋体"/>
      <family val="3"/>
      <charset val="134"/>
    </font>
    <font>
      <sz val="10"/>
      <color theme="1"/>
      <name val="Arial"/>
      <family val="2"/>
    </font>
    <font>
      <sz val="16"/>
      <color theme="1"/>
      <name val="宋体"/>
      <family val="3"/>
      <charset val="134"/>
    </font>
    <font>
      <sz val="8"/>
      <color theme="1"/>
      <name val="宋体"/>
      <family val="3"/>
      <charset val="134"/>
    </font>
    <font>
      <b/>
      <sz val="12"/>
      <color rgb="FFFF0000"/>
      <name val="宋体"/>
      <family val="3"/>
      <charset val="134"/>
    </font>
    <font>
      <b/>
      <sz val="11"/>
      <color rgb="FFFF0000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6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sz val="10"/>
      <color theme="1"/>
      <name val="宋体"/>
      <family val="3"/>
      <charset val="134"/>
    </font>
    <font>
      <sz val="14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2"/>
      <scheme val="minor"/>
    </font>
    <font>
      <sz val="11"/>
      <color rgb="FF666666"/>
      <name val="微软雅黑"/>
      <family val="2"/>
      <charset val="134"/>
    </font>
    <font>
      <b/>
      <vertAlign val="superscript"/>
      <sz val="8"/>
      <color rgb="FF666666"/>
      <name val="微软雅黑"/>
      <family val="2"/>
      <charset val="134"/>
    </font>
    <font>
      <b/>
      <sz val="11"/>
      <color rgb="FF666666"/>
      <name val="微软雅黑"/>
      <family val="2"/>
      <charset val="134"/>
    </font>
    <font>
      <sz val="12"/>
      <name val="宋体"/>
      <family val="3"/>
      <charset val="134"/>
    </font>
    <font>
      <sz val="12"/>
      <color theme="1"/>
      <name val="楷体_GB2312"/>
      <family val="2"/>
      <charset val="134"/>
    </font>
  </fonts>
  <fills count="17">
    <fill>
      <patternFill patternType="none"/>
    </fill>
    <fill>
      <patternFill patternType="gray125"/>
    </fill>
    <fill>
      <patternFill patternType="solid">
        <fgColor theme="5" tint="0.3999450666829432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</fills>
  <borders count="64">
    <border>
      <left/>
      <right/>
      <top/>
      <bottom/>
      <diagonal/>
    </border>
    <border>
      <left/>
      <right/>
      <top style="mediumDashDot">
        <color theme="9" tint="-0.2499465926084170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/>
      <right/>
      <top/>
      <bottom style="mediumDashDot">
        <color theme="9" tint="-0.2499465926084170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theme="1"/>
      </left>
      <right/>
      <top style="medium">
        <color theme="1"/>
      </top>
      <bottom/>
      <diagonal/>
    </border>
    <border>
      <left style="thin">
        <color auto="1"/>
      </left>
      <right style="thin">
        <color auto="1"/>
      </right>
      <top style="medium">
        <color rgb="FFFF0000"/>
      </top>
      <bottom style="thin">
        <color auto="1"/>
      </bottom>
      <diagonal/>
    </border>
    <border>
      <left style="thin">
        <color auto="1"/>
      </left>
      <right style="medium">
        <color rgb="FFFF0000"/>
      </right>
      <top style="medium">
        <color rgb="FFFF0000"/>
      </top>
      <bottom style="thin">
        <color auto="1"/>
      </bottom>
      <diagonal/>
    </border>
    <border>
      <left style="medium">
        <color rgb="FFFF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rgb="FFFF0000"/>
      </right>
      <top style="thin">
        <color auto="1"/>
      </top>
      <bottom style="medium">
        <color auto="1"/>
      </bottom>
      <diagonal/>
    </border>
    <border>
      <left style="medium">
        <color rgb="FFFF0000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rgb="FFFF0000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/>
      <diagonal/>
    </border>
    <border>
      <left/>
      <right style="medium">
        <color rgb="FFFF0000"/>
      </right>
      <top/>
      <bottom/>
      <diagonal/>
    </border>
    <border>
      <left style="medium">
        <color rgb="FFFF0000"/>
      </left>
      <right style="thin">
        <color auto="1"/>
      </right>
      <top style="thin">
        <color auto="1"/>
      </top>
      <bottom style="medium">
        <color rgb="FFFF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rgb="FFFF0000"/>
      </bottom>
      <diagonal/>
    </border>
    <border>
      <left style="thin">
        <color auto="1"/>
      </left>
      <right/>
      <top style="thin">
        <color auto="1"/>
      </top>
      <bottom style="medium">
        <color rgb="FFFF0000"/>
      </bottom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/>
      <right/>
      <top style="medium">
        <color rgb="FFFF0000"/>
      </top>
      <bottom/>
      <diagonal/>
    </border>
    <border>
      <left/>
      <right/>
      <top style="medium">
        <color rgb="FFFF0000"/>
      </top>
      <bottom style="thin">
        <color auto="1"/>
      </bottom>
      <diagonal/>
    </border>
    <border>
      <left style="thin">
        <color auto="1"/>
      </left>
      <right style="medium">
        <color rgb="FFFF0000"/>
      </right>
      <top style="thin">
        <color auto="1"/>
      </top>
      <bottom style="thin">
        <color auto="1"/>
      </bottom>
      <diagonal/>
    </border>
    <border>
      <left style="medium">
        <color rgb="FFFF0000"/>
      </left>
      <right/>
      <top style="thin">
        <color auto="1"/>
      </top>
      <bottom style="medium">
        <color rgb="FFFF0000"/>
      </bottom>
      <diagonal/>
    </border>
    <border>
      <left/>
      <right/>
      <top style="thin">
        <color auto="1"/>
      </top>
      <bottom style="medium">
        <color rgb="FFFF0000"/>
      </bottom>
      <diagonal/>
    </border>
    <border>
      <left/>
      <right style="medium">
        <color rgb="FFFF0000"/>
      </right>
      <top style="thin">
        <color auto="1"/>
      </top>
      <bottom style="medium">
        <color rgb="FFFF0000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rgb="FFFF0000"/>
      </right>
      <top style="medium">
        <color auto="1"/>
      </top>
      <bottom style="medium">
        <color rgb="FFFF0000"/>
      </bottom>
      <diagonal/>
    </border>
    <border>
      <left style="thin">
        <color auto="1"/>
      </left>
      <right/>
      <top style="medium">
        <color rgb="FFFF0000"/>
      </top>
      <bottom style="thin">
        <color auto="1"/>
      </bottom>
      <diagonal/>
    </border>
    <border>
      <left style="thin">
        <color auto="1"/>
      </left>
      <right style="medium">
        <color rgb="FFFF0000"/>
      </right>
      <top style="thin">
        <color auto="1"/>
      </top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 style="medium">
        <color rgb="FFFF0000"/>
      </left>
      <right style="thin">
        <color auto="1"/>
      </right>
      <top style="thin">
        <color auto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theme="1"/>
      </bottom>
      <diagonal/>
    </border>
    <border>
      <left style="thin">
        <color auto="1"/>
      </left>
      <right style="medium">
        <color rgb="FFFF0000"/>
      </right>
      <top style="thin">
        <color auto="1"/>
      </top>
      <bottom style="thin">
        <color theme="1"/>
      </bottom>
      <diagonal/>
    </border>
    <border>
      <left/>
      <right/>
      <top style="mediumDashDotDot">
        <color auto="1"/>
      </top>
      <bottom style="medium">
        <color auto="1"/>
      </bottom>
      <diagonal/>
    </border>
    <border diagonalDown="1"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 diagonalDown="1"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</borders>
  <cellStyleXfs count="20">
    <xf numFmtId="0" fontId="0" fillId="0" borderId="0">
      <alignment vertical="center"/>
    </xf>
    <xf numFmtId="9" fontId="36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53" fillId="0" borderId="0"/>
    <xf numFmtId="9" fontId="57" fillId="0" borderId="0" applyFont="0" applyFill="0" applyBorder="0" applyAlignment="0" applyProtection="0">
      <alignment vertical="center"/>
    </xf>
    <xf numFmtId="177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7" fillId="0" borderId="0"/>
    <xf numFmtId="0" fontId="51" fillId="0" borderId="0">
      <alignment vertical="center"/>
    </xf>
    <xf numFmtId="0" fontId="51" fillId="0" borderId="0"/>
    <xf numFmtId="0" fontId="58" fillId="0" borderId="0">
      <alignment vertical="center"/>
    </xf>
    <xf numFmtId="0" fontId="58" fillId="0" borderId="0">
      <alignment vertical="center"/>
    </xf>
    <xf numFmtId="0" fontId="58" fillId="0" borderId="0">
      <alignment vertical="center"/>
    </xf>
    <xf numFmtId="0" fontId="51" fillId="0" borderId="0">
      <alignment vertical="center"/>
    </xf>
    <xf numFmtId="0" fontId="58" fillId="0" borderId="0">
      <alignment vertical="center"/>
    </xf>
  </cellStyleXfs>
  <cellXfs count="220">
    <xf numFmtId="0" fontId="0" fillId="0" borderId="0" xfId="0">
      <alignment vertical="center"/>
    </xf>
    <xf numFmtId="0" fontId="0" fillId="0" borderId="0" xfId="0" applyProtection="1">
      <alignment vertical="center"/>
    </xf>
    <xf numFmtId="0" fontId="0" fillId="0" borderId="0" xfId="0" applyAlignment="1" applyProtection="1">
      <alignment horizontal="left" vertical="center"/>
    </xf>
    <xf numFmtId="0" fontId="0" fillId="0" borderId="1" xfId="0" applyBorder="1" applyAlignment="1" applyProtection="1">
      <alignment horizontal="left" vertical="center"/>
    </xf>
    <xf numFmtId="0" fontId="0" fillId="2" borderId="0" xfId="0" applyFill="1" applyAlignment="1" applyProtection="1">
      <alignment horizontal="left" vertical="center"/>
    </xf>
    <xf numFmtId="9" fontId="0" fillId="2" borderId="0" xfId="0" applyNumberFormat="1" applyFill="1" applyAlignment="1" applyProtection="1">
      <alignment horizontal="left" vertical="center"/>
    </xf>
    <xf numFmtId="0" fontId="0" fillId="0" borderId="2" xfId="0" applyBorder="1" applyAlignment="1" applyProtection="1">
      <alignment horizontal="left" vertical="center"/>
    </xf>
    <xf numFmtId="9" fontId="0" fillId="0" borderId="3" xfId="0" applyNumberFormat="1" applyBorder="1" applyAlignment="1" applyProtection="1">
      <alignment horizontal="left" vertical="center"/>
    </xf>
    <xf numFmtId="0" fontId="0" fillId="0" borderId="3" xfId="0" applyBorder="1" applyAlignment="1" applyProtection="1">
      <alignment horizontal="left" vertical="center"/>
    </xf>
    <xf numFmtId="176" fontId="0" fillId="0" borderId="3" xfId="1" applyNumberFormat="1" applyFont="1" applyBorder="1" applyAlignment="1" applyProtection="1">
      <alignment horizontal="left" vertical="center"/>
    </xf>
    <xf numFmtId="0" fontId="0" fillId="0" borderId="4" xfId="0" applyBorder="1" applyAlignment="1" applyProtection="1">
      <alignment horizontal="left" vertical="center"/>
    </xf>
    <xf numFmtId="0" fontId="0" fillId="0" borderId="5" xfId="0" applyBorder="1" applyAlignment="1" applyProtection="1">
      <alignment horizontal="left" vertical="center"/>
    </xf>
    <xf numFmtId="0" fontId="0" fillId="0" borderId="6" xfId="0" applyBorder="1" applyAlignment="1" applyProtection="1">
      <alignment horizontal="left" vertical="center"/>
    </xf>
    <xf numFmtId="176" fontId="0" fillId="0" borderId="6" xfId="1" applyNumberFormat="1" applyFont="1" applyBorder="1" applyAlignment="1" applyProtection="1">
      <alignment horizontal="left" vertical="center"/>
    </xf>
    <xf numFmtId="176" fontId="0" fillId="0" borderId="7" xfId="0" applyNumberFormat="1" applyBorder="1" applyAlignment="1" applyProtection="1">
      <alignment horizontal="left" vertical="center"/>
    </xf>
    <xf numFmtId="0" fontId="0" fillId="0" borderId="8" xfId="0" applyBorder="1" applyAlignment="1" applyProtection="1">
      <alignment horizontal="left" vertical="center"/>
    </xf>
    <xf numFmtId="0" fontId="0" fillId="0" borderId="9" xfId="0" applyBorder="1" applyAlignment="1" applyProtection="1">
      <alignment horizontal="left" vertical="center"/>
    </xf>
    <xf numFmtId="176" fontId="0" fillId="0" borderId="9" xfId="1" applyNumberFormat="1" applyFont="1" applyBorder="1" applyAlignment="1" applyProtection="1">
      <alignment horizontal="left" vertical="center"/>
    </xf>
    <xf numFmtId="176" fontId="0" fillId="0" borderId="10" xfId="0" applyNumberFormat="1" applyBorder="1" applyAlignment="1" applyProtection="1">
      <alignment horizontal="left" vertical="center"/>
    </xf>
    <xf numFmtId="0" fontId="1" fillId="0" borderId="11" xfId="0" applyFont="1" applyBorder="1" applyAlignment="1" applyProtection="1">
      <alignment horizontal="left" vertical="center" wrapText="1"/>
    </xf>
    <xf numFmtId="0" fontId="0" fillId="3" borderId="0" xfId="0" applyFill="1" applyAlignment="1" applyProtection="1">
      <alignment horizontal="left" vertical="center"/>
    </xf>
    <xf numFmtId="0" fontId="1" fillId="3" borderId="11" xfId="0" applyFont="1" applyFill="1" applyBorder="1" applyAlignment="1" applyProtection="1">
      <alignment horizontal="left" vertical="center" wrapText="1"/>
    </xf>
    <xf numFmtId="0" fontId="0" fillId="3" borderId="3" xfId="0" applyFill="1" applyBorder="1" applyAlignment="1" applyProtection="1">
      <alignment horizontal="left" vertical="center"/>
    </xf>
    <xf numFmtId="0" fontId="0" fillId="3" borderId="6" xfId="0" applyFill="1" applyBorder="1" applyAlignment="1" applyProtection="1">
      <alignment horizontal="left" vertical="center"/>
    </xf>
    <xf numFmtId="176" fontId="0" fillId="3" borderId="6" xfId="1" applyNumberFormat="1" applyFont="1" applyFill="1" applyBorder="1" applyAlignment="1" applyProtection="1">
      <alignment horizontal="left" vertical="center"/>
    </xf>
    <xf numFmtId="10" fontId="0" fillId="0" borderId="6" xfId="1" applyNumberFormat="1" applyFont="1" applyBorder="1" applyAlignment="1" applyProtection="1">
      <alignment horizontal="left" vertical="center"/>
    </xf>
    <xf numFmtId="176" fontId="0" fillId="0" borderId="0" xfId="1" applyNumberFormat="1" applyFont="1" applyAlignment="1" applyProtection="1">
      <alignment horizontal="left" vertical="center"/>
    </xf>
    <xf numFmtId="176" fontId="0" fillId="3" borderId="0" xfId="1" applyNumberFormat="1" applyFont="1" applyFill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0" fillId="0" borderId="12" xfId="0" applyBorder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8" fillId="4" borderId="13" xfId="0" applyFont="1" applyFill="1" applyBorder="1" applyAlignment="1" applyProtection="1">
      <alignment horizontal="left" vertical="center"/>
    </xf>
    <xf numFmtId="176" fontId="2" fillId="5" borderId="0" xfId="1" applyNumberFormat="1" applyFont="1" applyFill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  <protection locked="0"/>
    </xf>
    <xf numFmtId="0" fontId="10" fillId="6" borderId="14" xfId="0" applyFont="1" applyFill="1" applyBorder="1" applyAlignment="1" applyProtection="1">
      <alignment horizontal="left" vertical="center"/>
    </xf>
    <xf numFmtId="0" fontId="3" fillId="5" borderId="15" xfId="0" applyFont="1" applyFill="1" applyBorder="1" applyAlignment="1" applyProtection="1">
      <alignment horizontal="left" vertical="center"/>
    </xf>
    <xf numFmtId="0" fontId="11" fillId="5" borderId="15" xfId="0" applyFont="1" applyFill="1" applyBorder="1" applyAlignment="1" applyProtection="1">
      <alignment horizontal="left" vertical="center"/>
    </xf>
    <xf numFmtId="0" fontId="3" fillId="5" borderId="16" xfId="0" applyFont="1" applyFill="1" applyBorder="1" applyAlignment="1" applyProtection="1">
      <alignment horizontal="left" vertical="center"/>
    </xf>
    <xf numFmtId="0" fontId="12" fillId="0" borderId="0" xfId="0" applyFont="1" applyAlignment="1" applyProtection="1">
      <alignment horizontal="left" vertical="center"/>
      <protection locked="0"/>
    </xf>
    <xf numFmtId="0" fontId="4" fillId="5" borderId="17" xfId="0" applyFont="1" applyFill="1" applyBorder="1" applyAlignment="1" applyProtection="1">
      <alignment horizontal="left" vertical="center"/>
    </xf>
    <xf numFmtId="0" fontId="4" fillId="0" borderId="6" xfId="0" applyFont="1" applyBorder="1" applyAlignment="1" applyProtection="1">
      <alignment horizontal="left" vertical="center"/>
      <protection locked="0"/>
    </xf>
    <xf numFmtId="0" fontId="13" fillId="6" borderId="6" xfId="0" applyFont="1" applyFill="1" applyBorder="1" applyAlignment="1" applyProtection="1">
      <alignment horizontal="left" vertical="center"/>
    </xf>
    <xf numFmtId="0" fontId="4" fillId="0" borderId="18" xfId="0" applyFont="1" applyFill="1" applyBorder="1" applyAlignment="1" applyProtection="1">
      <alignment horizontal="left" vertical="center"/>
      <protection locked="0"/>
    </xf>
    <xf numFmtId="0" fontId="14" fillId="5" borderId="19" xfId="0" applyFont="1" applyFill="1" applyBorder="1" applyAlignment="1" applyProtection="1">
      <alignment horizontal="left" vertical="center"/>
    </xf>
    <xf numFmtId="0" fontId="15" fillId="5" borderId="0" xfId="2" applyFont="1" applyFill="1" applyBorder="1" applyProtection="1">
      <alignment vertical="center"/>
    </xf>
    <xf numFmtId="0" fontId="16" fillId="5" borderId="0" xfId="0" applyFont="1" applyFill="1" applyBorder="1" applyProtection="1">
      <alignment vertical="center"/>
    </xf>
    <xf numFmtId="0" fontId="16" fillId="5" borderId="20" xfId="0" applyFont="1" applyFill="1" applyBorder="1" applyProtection="1">
      <alignment vertical="center"/>
    </xf>
    <xf numFmtId="176" fontId="2" fillId="5" borderId="21" xfId="1" applyNumberFormat="1" applyFont="1" applyFill="1" applyBorder="1" applyAlignment="1" applyProtection="1">
      <alignment horizontal="left" vertical="center"/>
    </xf>
    <xf numFmtId="0" fontId="4" fillId="5" borderId="27" xfId="0" applyFont="1" applyFill="1" applyBorder="1" applyAlignment="1" applyProtection="1">
      <alignment horizontal="left" vertical="center"/>
    </xf>
    <xf numFmtId="0" fontId="4" fillId="0" borderId="28" xfId="0" applyFont="1" applyBorder="1" applyAlignment="1" applyProtection="1">
      <alignment horizontal="left" vertical="center"/>
      <protection locked="0"/>
    </xf>
    <xf numFmtId="0" fontId="3" fillId="5" borderId="32" xfId="0" applyFont="1" applyFill="1" applyBorder="1" applyAlignment="1" applyProtection="1">
      <alignment horizontal="left" vertical="center"/>
      <protection locked="0"/>
    </xf>
    <xf numFmtId="0" fontId="11" fillId="5" borderId="33" xfId="0" applyFont="1" applyFill="1" applyBorder="1" applyAlignment="1" applyProtection="1">
      <alignment horizontal="left" vertical="center"/>
      <protection locked="0"/>
    </xf>
    <xf numFmtId="0" fontId="3" fillId="5" borderId="24" xfId="0" applyFont="1" applyFill="1" applyBorder="1" applyAlignment="1" applyProtection="1">
      <alignment horizontal="left" vertical="center"/>
      <protection locked="0"/>
    </xf>
    <xf numFmtId="0" fontId="18" fillId="0" borderId="0" xfId="0" applyFont="1" applyAlignment="1" applyProtection="1">
      <alignment horizontal="left" vertical="center"/>
      <protection locked="0"/>
    </xf>
    <xf numFmtId="0" fontId="3" fillId="5" borderId="17" xfId="0" applyFont="1" applyFill="1" applyBorder="1" applyAlignment="1" applyProtection="1">
      <alignment horizontal="left" vertical="center"/>
    </xf>
    <xf numFmtId="0" fontId="3" fillId="5" borderId="6" xfId="0" applyFont="1" applyFill="1" applyBorder="1" applyAlignment="1" applyProtection="1">
      <alignment horizontal="left" vertical="center"/>
    </xf>
    <xf numFmtId="0" fontId="3" fillId="5" borderId="34" xfId="0" applyFont="1" applyFill="1" applyBorder="1" applyAlignment="1" applyProtection="1">
      <alignment horizontal="left" vertical="center"/>
    </xf>
    <xf numFmtId="0" fontId="4" fillId="0" borderId="17" xfId="0" applyFont="1" applyFill="1" applyBorder="1" applyAlignment="1" applyProtection="1">
      <alignment horizontal="left" vertical="center"/>
      <protection locked="0"/>
    </xf>
    <xf numFmtId="9" fontId="4" fillId="0" borderId="6" xfId="0" applyNumberFormat="1" applyFont="1" applyFill="1" applyBorder="1" applyAlignment="1" applyProtection="1">
      <alignment horizontal="left" vertical="center"/>
      <protection locked="0"/>
    </xf>
    <xf numFmtId="0" fontId="4" fillId="0" borderId="6" xfId="0" applyFont="1" applyFill="1" applyBorder="1" applyAlignment="1" applyProtection="1">
      <alignment horizontal="left" vertical="center"/>
      <protection locked="0"/>
    </xf>
    <xf numFmtId="176" fontId="4" fillId="0" borderId="6" xfId="1" applyNumberFormat="1" applyFont="1" applyFill="1" applyBorder="1" applyAlignment="1" applyProtection="1">
      <alignment horizontal="left" vertical="center"/>
      <protection locked="0"/>
    </xf>
    <xf numFmtId="0" fontId="4" fillId="5" borderId="34" xfId="0" applyFont="1" applyFill="1" applyBorder="1" applyAlignment="1" applyProtection="1">
      <alignment horizontal="left" vertical="center"/>
    </xf>
    <xf numFmtId="0" fontId="19" fillId="0" borderId="12" xfId="0" applyFont="1" applyBorder="1" applyAlignment="1" applyProtection="1">
      <alignment horizontal="left" vertical="center"/>
      <protection locked="0"/>
    </xf>
    <xf numFmtId="0" fontId="20" fillId="0" borderId="1" xfId="0" applyFont="1" applyBorder="1" applyAlignment="1" applyProtection="1">
      <alignment horizontal="left" vertical="center"/>
      <protection locked="0"/>
    </xf>
    <xf numFmtId="0" fontId="21" fillId="2" borderId="38" xfId="0" applyFont="1" applyFill="1" applyBorder="1" applyAlignment="1" applyProtection="1">
      <alignment horizontal="left" vertical="center"/>
    </xf>
    <xf numFmtId="176" fontId="21" fillId="2" borderId="39" xfId="0" applyNumberFormat="1" applyFont="1" applyFill="1" applyBorder="1" applyAlignment="1" applyProtection="1">
      <alignment horizontal="left" vertical="center"/>
    </xf>
    <xf numFmtId="9" fontId="21" fillId="2" borderId="39" xfId="0" applyNumberFormat="1" applyFont="1" applyFill="1" applyBorder="1" applyAlignment="1" applyProtection="1">
      <alignment horizontal="left" vertical="center"/>
    </xf>
    <xf numFmtId="0" fontId="22" fillId="2" borderId="38" xfId="0" applyFont="1" applyFill="1" applyBorder="1" applyAlignment="1" applyProtection="1">
      <alignment horizontal="left" vertical="center"/>
    </xf>
    <xf numFmtId="176" fontId="0" fillId="8" borderId="6" xfId="1" applyNumberFormat="1" applyFont="1" applyFill="1" applyBorder="1" applyAlignment="1" applyProtection="1">
      <alignment horizontal="left" vertical="center"/>
    </xf>
    <xf numFmtId="176" fontId="0" fillId="9" borderId="6" xfId="1" applyNumberFormat="1" applyFont="1" applyFill="1" applyBorder="1" applyAlignment="1" applyProtection="1">
      <alignment horizontal="left" vertical="center"/>
    </xf>
    <xf numFmtId="176" fontId="0" fillId="10" borderId="6" xfId="1" applyNumberFormat="1" applyFont="1" applyFill="1" applyBorder="1" applyAlignment="1" applyProtection="1">
      <alignment horizontal="left" vertical="center"/>
    </xf>
    <xf numFmtId="176" fontId="0" fillId="11" borderId="6" xfId="1" applyNumberFormat="1" applyFont="1" applyFill="1" applyBorder="1" applyAlignment="1" applyProtection="1">
      <alignment horizontal="left" vertical="center"/>
    </xf>
    <xf numFmtId="176" fontId="0" fillId="12" borderId="6" xfId="1" applyNumberFormat="1" applyFont="1" applyFill="1" applyBorder="1" applyAlignment="1" applyProtection="1">
      <alignment horizontal="left" vertical="center"/>
    </xf>
    <xf numFmtId="176" fontId="23" fillId="0" borderId="0" xfId="0" applyNumberFormat="1" applyFont="1" applyAlignment="1" applyProtection="1">
      <alignment horizontal="left" vertical="center"/>
    </xf>
    <xf numFmtId="10" fontId="24" fillId="0" borderId="0" xfId="0" applyNumberFormat="1" applyFont="1" applyAlignment="1" applyProtection="1">
      <alignment horizontal="left" vertical="center"/>
    </xf>
    <xf numFmtId="10" fontId="25" fillId="0" borderId="0" xfId="0" applyNumberFormat="1" applyFont="1" applyAlignment="1" applyProtection="1">
      <alignment horizontal="left" vertical="center"/>
    </xf>
    <xf numFmtId="10" fontId="26" fillId="0" borderId="40" xfId="0" applyNumberFormat="1" applyFont="1" applyBorder="1" applyAlignment="1" applyProtection="1">
      <alignment horizontal="left" vertical="center"/>
    </xf>
    <xf numFmtId="0" fontId="0" fillId="0" borderId="42" xfId="0" applyBorder="1" applyAlignment="1" applyProtection="1">
      <alignment horizontal="left" vertical="center"/>
    </xf>
    <xf numFmtId="9" fontId="0" fillId="0" borderId="43" xfId="0" applyNumberFormat="1" applyBorder="1" applyAlignment="1" applyProtection="1">
      <alignment horizontal="left" vertical="center"/>
    </xf>
    <xf numFmtId="0" fontId="0" fillId="0" borderId="43" xfId="0" applyBorder="1" applyAlignment="1" applyProtection="1">
      <alignment horizontal="left" vertical="center"/>
    </xf>
    <xf numFmtId="176" fontId="0" fillId="0" borderId="43" xfId="1" applyNumberFormat="1" applyFont="1" applyBorder="1" applyAlignment="1" applyProtection="1">
      <alignment horizontal="left" vertical="center"/>
    </xf>
    <xf numFmtId="0" fontId="0" fillId="0" borderId="44" xfId="0" applyBorder="1" applyAlignment="1" applyProtection="1">
      <alignment horizontal="left" vertical="center"/>
    </xf>
    <xf numFmtId="0" fontId="0" fillId="0" borderId="45" xfId="0" applyBorder="1" applyAlignment="1" applyProtection="1">
      <alignment horizontal="left" vertical="center"/>
    </xf>
    <xf numFmtId="0" fontId="0" fillId="0" borderId="0" xfId="0" applyBorder="1" applyAlignment="1" applyProtection="1">
      <alignment horizontal="left" vertical="center"/>
    </xf>
    <xf numFmtId="176" fontId="0" fillId="0" borderId="0" xfId="1" applyNumberFormat="1" applyFont="1" applyBorder="1" applyAlignment="1" applyProtection="1">
      <alignment horizontal="left" vertical="center"/>
    </xf>
    <xf numFmtId="176" fontId="0" fillId="0" borderId="46" xfId="0" applyNumberFormat="1" applyBorder="1" applyAlignment="1" applyProtection="1">
      <alignment horizontal="left" vertical="center"/>
    </xf>
    <xf numFmtId="0" fontId="0" fillId="0" borderId="47" xfId="0" applyBorder="1" applyAlignment="1" applyProtection="1">
      <alignment horizontal="left" vertical="center"/>
    </xf>
    <xf numFmtId="0" fontId="0" fillId="0" borderId="48" xfId="0" applyBorder="1" applyAlignment="1" applyProtection="1">
      <alignment horizontal="left" vertical="center"/>
    </xf>
    <xf numFmtId="176" fontId="0" fillId="0" borderId="48" xfId="1" applyNumberFormat="1" applyFont="1" applyBorder="1" applyAlignment="1" applyProtection="1">
      <alignment horizontal="left" vertical="center"/>
    </xf>
    <xf numFmtId="176" fontId="0" fillId="0" borderId="49" xfId="0" applyNumberFormat="1" applyBorder="1" applyAlignment="1" applyProtection="1">
      <alignment horizontal="left" vertical="center"/>
    </xf>
    <xf numFmtId="0" fontId="5" fillId="0" borderId="0" xfId="0" applyFont="1" applyBorder="1" applyAlignment="1" applyProtection="1">
      <alignment horizontal="left" vertical="center"/>
      <protection locked="0"/>
    </xf>
    <xf numFmtId="0" fontId="2" fillId="0" borderId="1" xfId="0" applyFont="1" applyBorder="1" applyAlignment="1" applyProtection="1">
      <alignment horizontal="left" vertical="center"/>
      <protection locked="0"/>
    </xf>
    <xf numFmtId="0" fontId="10" fillId="6" borderId="23" xfId="0" applyFont="1" applyFill="1" applyBorder="1" applyAlignment="1" applyProtection="1">
      <alignment horizontal="left" vertical="center"/>
    </xf>
    <xf numFmtId="0" fontId="28" fillId="5" borderId="0" xfId="0" applyFont="1" applyFill="1" applyAlignment="1" applyProtection="1">
      <alignment horizontal="left" vertical="center"/>
      <protection locked="0"/>
    </xf>
    <xf numFmtId="0" fontId="0" fillId="5" borderId="36" xfId="0" applyFill="1" applyBorder="1" applyProtection="1">
      <alignment vertical="center"/>
      <protection locked="0"/>
    </xf>
    <xf numFmtId="0" fontId="28" fillId="5" borderId="29" xfId="0" applyFont="1" applyFill="1" applyBorder="1" applyAlignment="1" applyProtection="1">
      <alignment horizontal="left" vertical="center"/>
      <protection locked="0"/>
    </xf>
    <xf numFmtId="176" fontId="2" fillId="5" borderId="50" xfId="1" applyNumberFormat="1" applyFont="1" applyFill="1" applyBorder="1" applyAlignment="1" applyProtection="1">
      <alignment horizontal="left" vertical="center"/>
    </xf>
    <xf numFmtId="0" fontId="3" fillId="5" borderId="51" xfId="0" applyFont="1" applyFill="1" applyBorder="1" applyAlignment="1" applyProtection="1">
      <alignment horizontal="left" vertical="center"/>
    </xf>
    <xf numFmtId="0" fontId="3" fillId="5" borderId="33" xfId="0" applyFont="1" applyFill="1" applyBorder="1" applyAlignment="1" applyProtection="1">
      <alignment horizontal="left" vertical="center"/>
      <protection locked="0"/>
    </xf>
    <xf numFmtId="0" fontId="4" fillId="0" borderId="54" xfId="0" applyFont="1" applyBorder="1" applyAlignment="1" applyProtection="1">
      <alignment horizontal="left" vertical="center"/>
      <protection locked="0"/>
    </xf>
    <xf numFmtId="9" fontId="4" fillId="13" borderId="55" xfId="0" applyNumberFormat="1" applyFont="1" applyFill="1" applyBorder="1" applyAlignment="1" applyProtection="1">
      <alignment horizontal="left" vertical="center"/>
      <protection locked="0"/>
    </xf>
    <xf numFmtId="0" fontId="4" fillId="0" borderId="55" xfId="0" applyFont="1" applyBorder="1" applyAlignment="1" applyProtection="1">
      <alignment horizontal="left" vertical="center"/>
      <protection locked="0"/>
    </xf>
    <xf numFmtId="176" fontId="4" fillId="0" borderId="55" xfId="1" applyNumberFormat="1" applyFont="1" applyBorder="1" applyAlignment="1" applyProtection="1">
      <alignment horizontal="left" vertical="center"/>
      <protection locked="0"/>
    </xf>
    <xf numFmtId="0" fontId="13" fillId="6" borderId="55" xfId="0" applyFont="1" applyFill="1" applyBorder="1" applyAlignment="1" applyProtection="1">
      <alignment horizontal="left" vertical="center"/>
    </xf>
    <xf numFmtId="0" fontId="4" fillId="5" borderId="56" xfId="0" applyFont="1" applyFill="1" applyBorder="1" applyAlignment="1" applyProtection="1">
      <alignment horizontal="left" vertical="center"/>
    </xf>
    <xf numFmtId="0" fontId="7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/>
    </xf>
    <xf numFmtId="0" fontId="2" fillId="0" borderId="57" xfId="0" applyFont="1" applyBorder="1" applyAlignment="1" applyProtection="1">
      <alignment horizontal="left" vertical="center"/>
    </xf>
    <xf numFmtId="0" fontId="29" fillId="0" borderId="58" xfId="0" applyFont="1" applyBorder="1" applyAlignment="1" applyProtection="1">
      <alignment horizontal="left" vertical="center" wrapText="1"/>
    </xf>
    <xf numFmtId="0" fontId="2" fillId="0" borderId="3" xfId="0" applyFont="1" applyBorder="1" applyAlignment="1" applyProtection="1">
      <alignment horizontal="left" vertical="center"/>
    </xf>
    <xf numFmtId="0" fontId="2" fillId="0" borderId="5" xfId="0" applyFont="1" applyBorder="1" applyAlignment="1" applyProtection="1">
      <alignment horizontal="left" vertical="center"/>
    </xf>
    <xf numFmtId="176" fontId="2" fillId="14" borderId="6" xfId="1" applyNumberFormat="1" applyFont="1" applyFill="1" applyBorder="1" applyAlignment="1" applyProtection="1">
      <alignment horizontal="left" vertical="center"/>
    </xf>
    <xf numFmtId="176" fontId="2" fillId="2" borderId="6" xfId="1" applyNumberFormat="1" applyFont="1" applyFill="1" applyBorder="1" applyAlignment="1" applyProtection="1">
      <alignment horizontal="left" vertical="center"/>
    </xf>
    <xf numFmtId="176" fontId="2" fillId="11" borderId="6" xfId="1" applyNumberFormat="1" applyFont="1" applyFill="1" applyBorder="1" applyAlignment="1" applyProtection="1">
      <alignment horizontal="left" vertical="center"/>
    </xf>
    <xf numFmtId="176" fontId="2" fillId="12" borderId="6" xfId="1" applyNumberFormat="1" applyFont="1" applyFill="1" applyBorder="1" applyAlignment="1" applyProtection="1">
      <alignment horizontal="left" vertical="center"/>
    </xf>
    <xf numFmtId="0" fontId="2" fillId="0" borderId="8" xfId="0" applyFont="1" applyBorder="1" applyAlignment="1" applyProtection="1">
      <alignment horizontal="left" vertical="center"/>
    </xf>
    <xf numFmtId="9" fontId="30" fillId="0" borderId="9" xfId="0" applyNumberFormat="1" applyFont="1" applyBorder="1" applyAlignment="1" applyProtection="1">
      <alignment horizontal="left" vertical="center"/>
    </xf>
    <xf numFmtId="10" fontId="32" fillId="0" borderId="9" xfId="0" applyNumberFormat="1" applyFont="1" applyBorder="1" applyAlignment="1" applyProtection="1">
      <alignment horizontal="left" vertical="center"/>
    </xf>
    <xf numFmtId="10" fontId="33" fillId="0" borderId="9" xfId="0" applyNumberFormat="1" applyFont="1" applyBorder="1" applyAlignment="1" applyProtection="1">
      <alignment horizontal="left" vertical="center"/>
    </xf>
    <xf numFmtId="0" fontId="2" fillId="0" borderId="6" xfId="0" applyFont="1" applyBorder="1" applyAlignment="1" applyProtection="1">
      <alignment horizontal="left" vertical="center"/>
    </xf>
    <xf numFmtId="10" fontId="2" fillId="0" borderId="6" xfId="1" applyNumberFormat="1" applyFont="1" applyBorder="1" applyAlignment="1" applyProtection="1">
      <alignment horizontal="left" vertical="center"/>
    </xf>
    <xf numFmtId="0" fontId="2" fillId="0" borderId="9" xfId="0" applyFont="1" applyBorder="1" applyAlignment="1" applyProtection="1">
      <alignment horizontal="left" vertical="center"/>
    </xf>
    <xf numFmtId="10" fontId="2" fillId="0" borderId="9" xfId="1" applyNumberFormat="1" applyFont="1" applyBorder="1" applyAlignment="1" applyProtection="1">
      <alignment horizontal="left" vertical="center"/>
    </xf>
    <xf numFmtId="0" fontId="2" fillId="0" borderId="42" xfId="0" applyFont="1" applyBorder="1" applyAlignment="1" applyProtection="1">
      <alignment horizontal="left" vertical="center"/>
    </xf>
    <xf numFmtId="9" fontId="2" fillId="0" borderId="43" xfId="0" applyNumberFormat="1" applyFont="1" applyBorder="1" applyAlignment="1" applyProtection="1">
      <alignment horizontal="left" vertical="center"/>
    </xf>
    <xf numFmtId="0" fontId="2" fillId="0" borderId="43" xfId="0" applyFont="1" applyBorder="1" applyAlignment="1" applyProtection="1">
      <alignment horizontal="left" vertical="center"/>
    </xf>
    <xf numFmtId="176" fontId="2" fillId="0" borderId="43" xfId="1" applyNumberFormat="1" applyFont="1" applyBorder="1" applyAlignment="1" applyProtection="1">
      <alignment horizontal="left" vertical="center"/>
    </xf>
    <xf numFmtId="0" fontId="2" fillId="0" borderId="44" xfId="0" applyFont="1" applyBorder="1" applyAlignment="1" applyProtection="1">
      <alignment horizontal="left" vertical="center"/>
    </xf>
    <xf numFmtId="0" fontId="2" fillId="0" borderId="45" xfId="0" applyFont="1" applyBorder="1" applyAlignment="1" applyProtection="1">
      <alignment horizontal="left" vertical="center"/>
    </xf>
    <xf numFmtId="0" fontId="2" fillId="0" borderId="0" xfId="0" applyFont="1" applyBorder="1" applyAlignment="1" applyProtection="1">
      <alignment horizontal="left" vertical="center"/>
    </xf>
    <xf numFmtId="176" fontId="2" fillId="0" borderId="0" xfId="1" applyNumberFormat="1" applyFont="1" applyBorder="1" applyAlignment="1" applyProtection="1">
      <alignment horizontal="left" vertical="center"/>
    </xf>
    <xf numFmtId="176" fontId="2" fillId="0" borderId="46" xfId="0" applyNumberFormat="1" applyFont="1" applyBorder="1" applyAlignment="1" applyProtection="1">
      <alignment horizontal="left" vertical="center"/>
    </xf>
    <xf numFmtId="176" fontId="2" fillId="0" borderId="0" xfId="1" applyNumberFormat="1" applyFont="1" applyAlignment="1" applyProtection="1">
      <alignment horizontal="left" vertical="center"/>
    </xf>
    <xf numFmtId="0" fontId="2" fillId="0" borderId="47" xfId="0" applyFont="1" applyBorder="1" applyAlignment="1" applyProtection="1">
      <alignment horizontal="left" vertical="center"/>
    </xf>
    <xf numFmtId="0" fontId="2" fillId="0" borderId="48" xfId="0" applyFont="1" applyBorder="1" applyAlignment="1" applyProtection="1">
      <alignment horizontal="left" vertical="center"/>
    </xf>
    <xf numFmtId="176" fontId="2" fillId="0" borderId="48" xfId="1" applyNumberFormat="1" applyFont="1" applyBorder="1" applyAlignment="1" applyProtection="1">
      <alignment horizontal="left" vertical="center"/>
    </xf>
    <xf numFmtId="176" fontId="2" fillId="0" borderId="49" xfId="0" applyNumberFormat="1" applyFont="1" applyBorder="1" applyAlignment="1" applyProtection="1">
      <alignment horizontal="left" vertical="center"/>
    </xf>
    <xf numFmtId="0" fontId="29" fillId="0" borderId="63" xfId="0" applyFont="1" applyBorder="1" applyAlignment="1" applyProtection="1">
      <alignment horizontal="left" vertical="center" wrapText="1"/>
    </xf>
    <xf numFmtId="176" fontId="2" fillId="0" borderId="6" xfId="1" applyNumberFormat="1" applyFont="1" applyBorder="1" applyAlignment="1" applyProtection="1">
      <alignment horizontal="left" vertical="center"/>
    </xf>
    <xf numFmtId="176" fontId="2" fillId="0" borderId="9" xfId="1" applyNumberFormat="1" applyFont="1" applyBorder="1" applyAlignment="1" applyProtection="1">
      <alignment horizontal="left" vertical="center"/>
    </xf>
    <xf numFmtId="0" fontId="47" fillId="0" borderId="0" xfId="0" applyFont="1" applyAlignment="1" applyProtection="1">
      <alignment horizontal="left" vertical="center"/>
      <protection locked="0"/>
    </xf>
    <xf numFmtId="0" fontId="48" fillId="0" borderId="0" xfId="0" applyFont="1" applyAlignment="1" applyProtection="1">
      <alignment horizontal="left" vertical="center"/>
      <protection locked="0"/>
    </xf>
    <xf numFmtId="0" fontId="49" fillId="0" borderId="0" xfId="0" applyFont="1" applyAlignment="1" applyProtection="1">
      <alignment horizontal="left" vertical="center"/>
      <protection locked="0"/>
    </xf>
    <xf numFmtId="0" fontId="50" fillId="0" borderId="0" xfId="0" applyFont="1" applyAlignment="1" applyProtection="1">
      <alignment horizontal="left" vertical="center"/>
      <protection locked="0"/>
    </xf>
    <xf numFmtId="0" fontId="40" fillId="0" borderId="0" xfId="0" applyFont="1" applyAlignment="1" applyProtection="1">
      <alignment horizontal="left" vertical="center"/>
      <protection locked="0"/>
    </xf>
    <xf numFmtId="14" fontId="40" fillId="0" borderId="0" xfId="0" applyNumberFormat="1" applyFont="1" applyAlignment="1" applyProtection="1">
      <alignment horizontal="left" vertical="center"/>
      <protection locked="0"/>
    </xf>
    <xf numFmtId="0" fontId="52" fillId="0" borderId="0" xfId="0" applyFont="1" applyAlignment="1" applyProtection="1">
      <alignment horizontal="left" vertical="center"/>
      <protection locked="0"/>
    </xf>
    <xf numFmtId="14" fontId="48" fillId="0" borderId="0" xfId="0" applyNumberFormat="1" applyFont="1" applyAlignment="1" applyProtection="1">
      <alignment horizontal="left" vertical="center"/>
      <protection locked="0"/>
    </xf>
    <xf numFmtId="0" fontId="48" fillId="0" borderId="12" xfId="0" applyFont="1" applyBorder="1" applyAlignment="1" applyProtection="1">
      <alignment horizontal="left" vertical="center"/>
      <protection locked="0"/>
    </xf>
    <xf numFmtId="0" fontId="47" fillId="0" borderId="6" xfId="0" applyFont="1" applyBorder="1" applyAlignment="1" applyProtection="1">
      <alignment horizontal="left" vertical="center"/>
      <protection locked="0"/>
    </xf>
    <xf numFmtId="0" fontId="47" fillId="0" borderId="28" xfId="0" applyFont="1" applyBorder="1" applyAlignment="1" applyProtection="1">
      <alignment horizontal="left" vertical="center"/>
      <protection locked="0"/>
    </xf>
    <xf numFmtId="0" fontId="54" fillId="15" borderId="6" xfId="3" applyFont="1" applyFill="1" applyBorder="1" applyAlignment="1" applyProtection="1">
      <alignment horizontal="left" vertical="center" wrapText="1"/>
    </xf>
    <xf numFmtId="0" fontId="54" fillId="16" borderId="0" xfId="3" applyFont="1" applyFill="1" applyBorder="1" applyAlignment="1" applyProtection="1">
      <alignment horizontal="left" vertical="center" wrapText="1"/>
      <protection locked="0"/>
    </xf>
    <xf numFmtId="0" fontId="53" fillId="16" borderId="0" xfId="3" applyFill="1" applyBorder="1" applyAlignment="1" applyProtection="1">
      <alignment horizontal="left"/>
      <protection locked="0"/>
    </xf>
    <xf numFmtId="0" fontId="53" fillId="16" borderId="0" xfId="3" applyFill="1" applyAlignment="1" applyProtection="1">
      <alignment horizontal="left"/>
      <protection locked="0"/>
    </xf>
    <xf numFmtId="0" fontId="53" fillId="0" borderId="0" xfId="3" applyAlignment="1" applyProtection="1">
      <alignment horizontal="left"/>
      <protection locked="0"/>
    </xf>
    <xf numFmtId="14" fontId="54" fillId="15" borderId="6" xfId="3" applyNumberFormat="1" applyFont="1" applyFill="1" applyBorder="1" applyAlignment="1" applyProtection="1">
      <alignment horizontal="left" vertical="center" wrapText="1"/>
    </xf>
    <xf numFmtId="0" fontId="54" fillId="0" borderId="6" xfId="3" applyFont="1" applyFill="1" applyBorder="1" applyAlignment="1" applyProtection="1">
      <alignment horizontal="left" vertical="center" wrapText="1"/>
      <protection locked="0"/>
    </xf>
    <xf numFmtId="0" fontId="54" fillId="16" borderId="6" xfId="3" applyFont="1" applyFill="1" applyBorder="1" applyAlignment="1" applyProtection="1">
      <alignment horizontal="left" vertical="center" wrapText="1"/>
      <protection locked="0"/>
    </xf>
    <xf numFmtId="0" fontId="53" fillId="15" borderId="6" xfId="3" applyFill="1" applyBorder="1" applyAlignment="1" applyProtection="1">
      <alignment horizontal="left"/>
    </xf>
    <xf numFmtId="9" fontId="53" fillId="16" borderId="6" xfId="3" applyNumberFormat="1" applyFill="1" applyBorder="1" applyAlignment="1" applyProtection="1">
      <alignment horizontal="left"/>
      <protection locked="0"/>
    </xf>
    <xf numFmtId="0" fontId="53" fillId="15" borderId="6" xfId="3" applyFill="1" applyBorder="1" applyAlignment="1" applyProtection="1">
      <alignment horizontal="left" vertical="center"/>
    </xf>
    <xf numFmtId="0" fontId="54" fillId="15" borderId="13" xfId="3" applyFont="1" applyFill="1" applyBorder="1" applyAlignment="1" applyProtection="1">
      <alignment horizontal="left" vertical="center" wrapText="1"/>
    </xf>
    <xf numFmtId="0" fontId="51" fillId="0" borderId="6" xfId="3" applyFont="1" applyFill="1" applyBorder="1" applyAlignment="1" applyProtection="1">
      <alignment horizontal="left"/>
      <protection locked="0"/>
    </xf>
    <xf numFmtId="0" fontId="54" fillId="0" borderId="13" xfId="3" applyFont="1" applyFill="1" applyBorder="1" applyAlignment="1" applyProtection="1">
      <alignment horizontal="left" vertical="center" wrapText="1"/>
      <protection locked="0"/>
    </xf>
    <xf numFmtId="0" fontId="53" fillId="0" borderId="6" xfId="3" applyBorder="1" applyAlignment="1" applyProtection="1">
      <alignment horizontal="left"/>
      <protection locked="0"/>
    </xf>
    <xf numFmtId="0" fontId="54" fillId="0" borderId="6" xfId="3" applyFont="1" applyBorder="1" applyAlignment="1" applyProtection="1">
      <alignment horizontal="left" vertical="center" wrapText="1"/>
      <protection locked="0"/>
    </xf>
    <xf numFmtId="0" fontId="6" fillId="4" borderId="13" xfId="0" applyFont="1" applyFill="1" applyBorder="1" applyAlignment="1" applyProtection="1">
      <alignment horizontal="left" vertical="center"/>
    </xf>
    <xf numFmtId="0" fontId="7" fillId="4" borderId="13" xfId="0" applyFont="1" applyFill="1" applyBorder="1" applyAlignment="1" applyProtection="1">
      <alignment horizontal="left" vertical="center"/>
    </xf>
    <xf numFmtId="0" fontId="14" fillId="5" borderId="30" xfId="0" applyFont="1" applyFill="1" applyBorder="1" applyAlignment="1" applyProtection="1">
      <alignment horizontal="left" vertical="center"/>
    </xf>
    <xf numFmtId="0" fontId="14" fillId="5" borderId="53" xfId="0" applyFont="1" applyFill="1" applyBorder="1" applyAlignment="1" applyProtection="1">
      <alignment horizontal="left" vertical="center"/>
    </xf>
    <xf numFmtId="0" fontId="14" fillId="5" borderId="31" xfId="0" applyFont="1" applyFill="1" applyBorder="1" applyAlignment="1" applyProtection="1">
      <alignment horizontal="left" vertical="center"/>
    </xf>
    <xf numFmtId="9" fontId="31" fillId="0" borderId="60" xfId="0" applyNumberFormat="1" applyFont="1" applyBorder="1" applyAlignment="1" applyProtection="1">
      <alignment horizontal="left" vertical="center"/>
    </xf>
    <xf numFmtId="9" fontId="31" fillId="0" borderId="61" xfId="0" applyNumberFormat="1" applyFont="1" applyBorder="1" applyAlignment="1" applyProtection="1">
      <alignment horizontal="left" vertical="center"/>
    </xf>
    <xf numFmtId="0" fontId="13" fillId="6" borderId="6" xfId="0" applyFont="1" applyFill="1" applyBorder="1" applyAlignment="1" applyProtection="1">
      <alignment horizontal="left" vertical="center"/>
    </xf>
    <xf numFmtId="0" fontId="13" fillId="6" borderId="28" xfId="0" applyFont="1" applyFill="1" applyBorder="1" applyAlignment="1" applyProtection="1">
      <alignment horizontal="left" vertical="center"/>
    </xf>
    <xf numFmtId="0" fontId="4" fillId="0" borderId="34" xfId="0" applyFont="1" applyBorder="1" applyAlignment="1" applyProtection="1">
      <alignment horizontal="left" vertical="center"/>
      <protection locked="0"/>
    </xf>
    <xf numFmtId="0" fontId="4" fillId="0" borderId="52" xfId="0" applyFont="1" applyBorder="1" applyAlignment="1" applyProtection="1">
      <alignment horizontal="left" vertical="center"/>
      <protection locked="0"/>
    </xf>
    <xf numFmtId="0" fontId="17" fillId="7" borderId="32" xfId="0" applyFont="1" applyFill="1" applyBorder="1" applyAlignment="1" applyProtection="1">
      <alignment vertical="center" wrapText="1"/>
    </xf>
    <xf numFmtId="0" fontId="17" fillId="7" borderId="0" xfId="0" applyFont="1" applyFill="1" applyBorder="1" applyAlignment="1" applyProtection="1">
      <alignment vertical="center" wrapText="1"/>
    </xf>
    <xf numFmtId="0" fontId="17" fillId="7" borderId="53" xfId="0" applyFont="1" applyFill="1" applyBorder="1" applyAlignment="1" applyProtection="1">
      <alignment vertical="center" wrapText="1"/>
    </xf>
    <xf numFmtId="2" fontId="2" fillId="5" borderId="24" xfId="0" applyNumberFormat="1" applyFont="1" applyFill="1" applyBorder="1" applyAlignment="1" applyProtection="1">
      <alignment horizontal="center" vertical="center"/>
    </xf>
    <xf numFmtId="2" fontId="2" fillId="5" borderId="26" xfId="0" applyNumberFormat="1" applyFont="1" applyFill="1" applyBorder="1" applyAlignment="1" applyProtection="1">
      <alignment horizontal="center" vertical="center"/>
    </xf>
    <xf numFmtId="2" fontId="2" fillId="5" borderId="31" xfId="0" applyNumberFormat="1" applyFont="1" applyFill="1" applyBorder="1" applyAlignment="1" applyProtection="1">
      <alignment horizontal="center" vertical="center"/>
    </xf>
    <xf numFmtId="0" fontId="2" fillId="0" borderId="59" xfId="0" applyFont="1" applyBorder="1" applyAlignment="1" applyProtection="1">
      <alignment vertical="center" wrapText="1"/>
    </xf>
    <xf numFmtId="0" fontId="2" fillId="0" borderId="43" xfId="0" applyFont="1" applyBorder="1" applyAlignment="1" applyProtection="1">
      <alignment vertical="center" wrapText="1"/>
    </xf>
    <xf numFmtId="0" fontId="2" fillId="0" borderId="44" xfId="0" applyFont="1" applyBorder="1" applyAlignment="1" applyProtection="1">
      <alignment vertical="center" wrapText="1"/>
    </xf>
    <xf numFmtId="0" fontId="2" fillId="0" borderId="41" xfId="0" applyFont="1" applyBorder="1" applyAlignment="1" applyProtection="1">
      <alignment vertical="center" wrapText="1"/>
    </xf>
    <xf numFmtId="0" fontId="2" fillId="0" borderId="0" xfId="0" applyFont="1" applyBorder="1" applyAlignment="1" applyProtection="1">
      <alignment vertical="center" wrapText="1"/>
    </xf>
    <xf numFmtId="0" fontId="2" fillId="0" borderId="46" xfId="0" applyFont="1" applyBorder="1" applyAlignment="1" applyProtection="1">
      <alignment vertical="center" wrapText="1"/>
    </xf>
    <xf numFmtId="0" fontId="2" fillId="0" borderId="62" xfId="0" applyFont="1" applyBorder="1" applyAlignment="1" applyProtection="1">
      <alignment vertical="center" wrapText="1"/>
    </xf>
    <xf numFmtId="0" fontId="2" fillId="0" borderId="48" xfId="0" applyFont="1" applyBorder="1" applyAlignment="1" applyProtection="1">
      <alignment vertical="center" wrapText="1"/>
    </xf>
    <xf numFmtId="0" fontId="2" fillId="0" borderId="49" xfId="0" applyFont="1" applyBorder="1" applyAlignment="1" applyProtection="1">
      <alignment vertical="center" wrapText="1"/>
    </xf>
    <xf numFmtId="0" fontId="2" fillId="0" borderId="59" xfId="0" applyFont="1" applyBorder="1" applyAlignment="1" applyProtection="1">
      <alignment horizontal="left" vertical="center" wrapText="1"/>
    </xf>
    <xf numFmtId="0" fontId="2" fillId="0" borderId="43" xfId="0" applyFont="1" applyBorder="1" applyAlignment="1" applyProtection="1">
      <alignment horizontal="left" vertical="center" wrapText="1"/>
    </xf>
    <xf numFmtId="0" fontId="2" fillId="0" borderId="44" xfId="0" applyFont="1" applyBorder="1" applyAlignment="1" applyProtection="1">
      <alignment horizontal="left" vertical="center" wrapText="1"/>
    </xf>
    <xf numFmtId="0" fontId="2" fillId="0" borderId="41" xfId="0" applyFont="1" applyBorder="1" applyAlignment="1" applyProtection="1">
      <alignment horizontal="left" vertical="center" wrapText="1"/>
    </xf>
    <xf numFmtId="0" fontId="2" fillId="0" borderId="0" xfId="0" applyFont="1" applyBorder="1" applyAlignment="1" applyProtection="1">
      <alignment horizontal="left" vertical="center" wrapText="1"/>
    </xf>
    <xf numFmtId="0" fontId="2" fillId="0" borderId="46" xfId="0" applyFont="1" applyBorder="1" applyAlignment="1" applyProtection="1">
      <alignment horizontal="left" vertical="center" wrapText="1"/>
    </xf>
    <xf numFmtId="0" fontId="2" fillId="0" borderId="62" xfId="0" applyFont="1" applyBorder="1" applyAlignment="1" applyProtection="1">
      <alignment horizontal="left" vertical="center" wrapText="1"/>
    </xf>
    <xf numFmtId="0" fontId="2" fillId="0" borderId="48" xfId="0" applyFont="1" applyBorder="1" applyAlignment="1" applyProtection="1">
      <alignment horizontal="left" vertical="center" wrapText="1"/>
    </xf>
    <xf numFmtId="0" fontId="2" fillId="0" borderId="49" xfId="0" applyFont="1" applyBorder="1" applyAlignment="1" applyProtection="1">
      <alignment horizontal="left" vertical="center" wrapText="1"/>
    </xf>
    <xf numFmtId="0" fontId="14" fillId="5" borderId="35" xfId="0" applyFont="1" applyFill="1" applyBorder="1" applyAlignment="1" applyProtection="1">
      <alignment horizontal="left" vertical="center"/>
    </xf>
    <xf numFmtId="0" fontId="14" fillId="5" borderId="36" xfId="0" applyFont="1" applyFill="1" applyBorder="1" applyAlignment="1" applyProtection="1">
      <alignment horizontal="left" vertical="center"/>
    </xf>
    <xf numFmtId="0" fontId="14" fillId="5" borderId="37" xfId="0" applyFont="1" applyFill="1" applyBorder="1" applyAlignment="1" applyProtection="1">
      <alignment horizontal="left" vertical="center"/>
    </xf>
    <xf numFmtId="10" fontId="27" fillId="0" borderId="40" xfId="0" applyNumberFormat="1" applyFont="1" applyBorder="1" applyAlignment="1" applyProtection="1">
      <alignment horizontal="left" vertical="center"/>
    </xf>
    <xf numFmtId="0" fontId="4" fillId="0" borderId="22" xfId="0" applyFont="1" applyBorder="1" applyAlignment="1" applyProtection="1">
      <alignment horizontal="left" vertical="center"/>
      <protection locked="0"/>
    </xf>
    <xf numFmtId="0" fontId="4" fillId="0" borderId="29" xfId="0" applyFont="1" applyBorder="1" applyAlignment="1" applyProtection="1">
      <alignment horizontal="left" vertical="center"/>
      <protection locked="0"/>
    </xf>
    <xf numFmtId="0" fontId="17" fillId="7" borderId="23" xfId="0" applyFont="1" applyFill="1" applyBorder="1" applyAlignment="1" applyProtection="1">
      <alignment vertical="center" wrapText="1"/>
    </xf>
    <xf numFmtId="0" fontId="17" fillId="7" borderId="25" xfId="0" applyFont="1" applyFill="1" applyBorder="1" applyAlignment="1" applyProtection="1">
      <alignment vertical="center" wrapText="1"/>
    </xf>
    <xf numFmtId="0" fontId="17" fillId="7" borderId="30" xfId="0" applyFont="1" applyFill="1" applyBorder="1" applyAlignment="1" applyProtection="1">
      <alignment vertical="center" wrapText="1"/>
    </xf>
    <xf numFmtId="0" fontId="0" fillId="0" borderId="41" xfId="0" applyBorder="1" applyAlignment="1" applyProtection="1">
      <alignment horizontal="left" vertical="center" wrapText="1"/>
    </xf>
    <xf numFmtId="0" fontId="0" fillId="0" borderId="0" xfId="0" applyAlignment="1" applyProtection="1">
      <alignment horizontal="left" vertical="center" wrapText="1"/>
    </xf>
    <xf numFmtId="0" fontId="0" fillId="0" borderId="0" xfId="0" applyBorder="1" applyAlignment="1" applyProtection="1">
      <alignment horizontal="left" vertical="center" wrapText="1"/>
    </xf>
    <xf numFmtId="0" fontId="36" fillId="0" borderId="0" xfId="0" applyFont="1">
      <alignment vertical="center"/>
    </xf>
    <xf numFmtId="0" fontId="41" fillId="0" borderId="6" xfId="0" applyFont="1" applyBorder="1" applyAlignment="1" applyProtection="1">
      <alignment horizontal="left" vertical="center"/>
      <protection locked="0"/>
    </xf>
    <xf numFmtId="0" fontId="41" fillId="0" borderId="28" xfId="0" applyFont="1" applyBorder="1" applyAlignment="1" applyProtection="1">
      <alignment horizontal="left" vertical="center"/>
      <protection locked="0"/>
    </xf>
  </cellXfs>
  <cellStyles count="20">
    <cellStyle name="百分比" xfId="1" builtinId="5"/>
    <cellStyle name="百分比 2" xfId="4"/>
    <cellStyle name="常规" xfId="0" builtinId="0"/>
    <cellStyle name="常规 11" xfId="5"/>
    <cellStyle name="常规 16" xfId="6"/>
    <cellStyle name="常规 2" xfId="7"/>
    <cellStyle name="常规 2 2" xfId="8"/>
    <cellStyle name="常规 2 2 2 2 3" xfId="9"/>
    <cellStyle name="常规 3" xfId="10"/>
    <cellStyle name="常规 3 2" xfId="11"/>
    <cellStyle name="常规 4" xfId="12"/>
    <cellStyle name="常规 5" xfId="13"/>
    <cellStyle name="常规 6" xfId="14"/>
    <cellStyle name="常规 6 2" xfId="15"/>
    <cellStyle name="常规 6 2 2" xfId="16"/>
    <cellStyle name="常规 6 2 3" xfId="17"/>
    <cellStyle name="常规 7" xfId="18"/>
    <cellStyle name="常规 8" xfId="19"/>
    <cellStyle name="常规 9" xfId="3"/>
    <cellStyle name="超链接" xfId="2" builtinId="8"/>
  </cellStyles>
  <dxfs count="2"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colors>
    <mruColors>
      <color rgb="FFC0C0C0"/>
      <color rgb="FFDDDDDD"/>
      <color rgb="FFB2B2B2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7" Type="http://schemas.openxmlformats.org/officeDocument/2006/relationships/image" Target="../media/image13.png"/><Relationship Id="rId2" Type="http://schemas.openxmlformats.org/officeDocument/2006/relationships/image" Target="../media/image8.png"/><Relationship Id="rId1" Type="http://schemas.openxmlformats.org/officeDocument/2006/relationships/image" Target="../media/image7.png"/><Relationship Id="rId6" Type="http://schemas.openxmlformats.org/officeDocument/2006/relationships/image" Target="../media/image12.png"/><Relationship Id="rId5" Type="http://schemas.openxmlformats.org/officeDocument/2006/relationships/image" Target="../media/image11.png"/><Relationship Id="rId4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</xdr:rowOff>
    </xdr:from>
    <xdr:to>
      <xdr:col>13</xdr:col>
      <xdr:colOff>428625</xdr:colOff>
      <xdr:row>23</xdr:row>
      <xdr:rowOff>129883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1"/>
          <a:ext cx="9344024" cy="4073232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25</xdr:row>
      <xdr:rowOff>19051</xdr:rowOff>
    </xdr:from>
    <xdr:to>
      <xdr:col>13</xdr:col>
      <xdr:colOff>114301</xdr:colOff>
      <xdr:row>48</xdr:row>
      <xdr:rowOff>88067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" y="4305301"/>
          <a:ext cx="9029700" cy="4012366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46</xdr:row>
      <xdr:rowOff>95250</xdr:rowOff>
    </xdr:from>
    <xdr:to>
      <xdr:col>12</xdr:col>
      <xdr:colOff>516201</xdr:colOff>
      <xdr:row>69</xdr:row>
      <xdr:rowOff>85725</xdr:rowOff>
    </xdr:to>
    <xdr:pic>
      <xdr:nvPicPr>
        <xdr:cNvPr id="4" name="图片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" y="7981950"/>
          <a:ext cx="8745800" cy="39338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72</xdr:row>
      <xdr:rowOff>1</xdr:rowOff>
    </xdr:from>
    <xdr:to>
      <xdr:col>11</xdr:col>
      <xdr:colOff>676411</xdr:colOff>
      <xdr:row>93</xdr:row>
      <xdr:rowOff>152401</xdr:rowOff>
    </xdr:to>
    <xdr:pic>
      <xdr:nvPicPr>
        <xdr:cNvPr id="5" name="图片 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12344401"/>
          <a:ext cx="8220211" cy="37528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95</xdr:row>
      <xdr:rowOff>0</xdr:rowOff>
    </xdr:from>
    <xdr:to>
      <xdr:col>13</xdr:col>
      <xdr:colOff>148154</xdr:colOff>
      <xdr:row>118</xdr:row>
      <xdr:rowOff>123825</xdr:rowOff>
    </xdr:to>
    <xdr:pic>
      <xdr:nvPicPr>
        <xdr:cNvPr id="6" name="图片 5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16287750"/>
          <a:ext cx="9063554" cy="40671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121</xdr:row>
      <xdr:rowOff>1</xdr:rowOff>
    </xdr:from>
    <xdr:to>
      <xdr:col>13</xdr:col>
      <xdr:colOff>614874</xdr:colOff>
      <xdr:row>145</xdr:row>
      <xdr:rowOff>57151</xdr:rowOff>
    </xdr:to>
    <xdr:pic>
      <xdr:nvPicPr>
        <xdr:cNvPr id="7" name="图片 6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20745451"/>
          <a:ext cx="9530274" cy="41719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6</xdr:col>
      <xdr:colOff>151867</xdr:colOff>
      <xdr:row>28</xdr:row>
      <xdr:rowOff>18469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71450"/>
          <a:ext cx="4266667" cy="4647619"/>
        </a:xfrm>
        <a:prstGeom prst="rect">
          <a:avLst/>
        </a:prstGeom>
      </xdr:spPr>
    </xdr:pic>
    <xdr:clientData/>
  </xdr:twoCellAnchor>
  <xdr:twoCellAnchor editAs="oneCell">
    <xdr:from>
      <xdr:col>6</xdr:col>
      <xdr:colOff>333375</xdr:colOff>
      <xdr:row>1</xdr:row>
      <xdr:rowOff>9525</xdr:rowOff>
    </xdr:from>
    <xdr:to>
      <xdr:col>12</xdr:col>
      <xdr:colOff>428099</xdr:colOff>
      <xdr:row>33</xdr:row>
      <xdr:rowOff>94554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448175" y="180975"/>
          <a:ext cx="4209524" cy="557142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35</xdr:row>
      <xdr:rowOff>0</xdr:rowOff>
    </xdr:from>
    <xdr:to>
      <xdr:col>15</xdr:col>
      <xdr:colOff>433237</xdr:colOff>
      <xdr:row>62</xdr:row>
      <xdr:rowOff>57150</xdr:rowOff>
    </xdr:to>
    <xdr:pic>
      <xdr:nvPicPr>
        <xdr:cNvPr id="4" name="图片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6000750"/>
          <a:ext cx="10720237" cy="46863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15</xdr:col>
      <xdr:colOff>104775</xdr:colOff>
      <xdr:row>90</xdr:row>
      <xdr:rowOff>60836</xdr:rowOff>
    </xdr:to>
    <xdr:pic>
      <xdr:nvPicPr>
        <xdr:cNvPr id="5" name="图片 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10972800"/>
          <a:ext cx="10391775" cy="4518536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92</xdr:row>
      <xdr:rowOff>1</xdr:rowOff>
    </xdr:from>
    <xdr:to>
      <xdr:col>14</xdr:col>
      <xdr:colOff>359149</xdr:colOff>
      <xdr:row>117</xdr:row>
      <xdr:rowOff>133351</xdr:rowOff>
    </xdr:to>
    <xdr:pic>
      <xdr:nvPicPr>
        <xdr:cNvPr id="6" name="图片 5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" y="15773401"/>
          <a:ext cx="9960348" cy="44196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119</xdr:row>
      <xdr:rowOff>0</xdr:rowOff>
    </xdr:from>
    <xdr:to>
      <xdr:col>14</xdr:col>
      <xdr:colOff>658020</xdr:colOff>
      <xdr:row>145</xdr:row>
      <xdr:rowOff>104775</xdr:rowOff>
    </xdr:to>
    <xdr:pic>
      <xdr:nvPicPr>
        <xdr:cNvPr id="8" name="图片 7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20402550"/>
          <a:ext cx="10259220" cy="45624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147</xdr:row>
      <xdr:rowOff>0</xdr:rowOff>
    </xdr:from>
    <xdr:to>
      <xdr:col>15</xdr:col>
      <xdr:colOff>314325</xdr:colOff>
      <xdr:row>174</xdr:row>
      <xdr:rowOff>165419</xdr:rowOff>
    </xdr:to>
    <xdr:pic>
      <xdr:nvPicPr>
        <xdr:cNvPr id="9" name="图片 8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25203150"/>
          <a:ext cx="10601325" cy="479456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2304;2025&#12305;&#23545;&#20844;&#20107;&#19994;&#37096;&#8212;&#30005;&#31639;&#34920;-&#25151;&#22320;&#20135;1016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致函链接"/>
      <sheetName val="预评函-封皮"/>
      <sheetName val="预评函-1"/>
      <sheetName val="预评函-2"/>
      <sheetName val="预评函-3"/>
      <sheetName val="预评函-4"/>
      <sheetName val="预评函-5"/>
      <sheetName val="使用说明"/>
      <sheetName val="估价师及机构信息"/>
      <sheetName val="定义"/>
      <sheetName val="常用公式"/>
      <sheetName val="项目基本情况"/>
      <sheetName val="数据-基础表"/>
      <sheetName val="数据-汇总表"/>
      <sheetName val="数据-取费表"/>
      <sheetName val="估价对象房地状况"/>
      <sheetName val="Sheet1"/>
      <sheetName val="系统读取表"/>
      <sheetName val="结果表"/>
      <sheetName val="成本法"/>
      <sheetName val="成本法 (元)"/>
      <sheetName val="假设开发法"/>
      <sheetName val="收益法"/>
      <sheetName val="收益法 (元)"/>
      <sheetName val="收益法-酒店模型"/>
      <sheetName val="收益法（汇总）"/>
      <sheetName val="比较法-住宅"/>
      <sheetName val="比较法-商业"/>
      <sheetName val="比较法-办公"/>
      <sheetName val="比较法-工业"/>
      <sheetName val="比较法-车位"/>
      <sheetName val="比较法-仓储"/>
      <sheetName val="土地比较法-住宅、综合"/>
      <sheetName val="土地比较法-工业"/>
      <sheetName val="典型户型修正"/>
      <sheetName val="基准地价（汇总）"/>
      <sheetName val="基准地价修正"/>
      <sheetName val="修正"/>
      <sheetName val="容积率修正"/>
      <sheetName val="成本法（废）"/>
      <sheetName val="因素修正幅度"/>
      <sheetName val="区片价（范围）"/>
      <sheetName val="地价-分区"/>
      <sheetName val="地价"/>
      <sheetName val="区片价"/>
      <sheetName val="存贷款利率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3">
          <cell r="A3" t="str">
            <v>注册房地产估价师</v>
          </cell>
        </row>
        <row r="4">
          <cell r="A4" t="str">
            <v>梁津</v>
          </cell>
        </row>
        <row r="5">
          <cell r="A5" t="str">
            <v>叶凌</v>
          </cell>
        </row>
        <row r="6">
          <cell r="A6" t="str">
            <v>王鹏</v>
          </cell>
        </row>
        <row r="7">
          <cell r="A7" t="str">
            <v>欧红伟</v>
          </cell>
        </row>
        <row r="8">
          <cell r="A8" t="str">
            <v>吴薇</v>
          </cell>
        </row>
        <row r="9">
          <cell r="A9" t="str">
            <v>陈颖</v>
          </cell>
        </row>
        <row r="10">
          <cell r="A10" t="str">
            <v>崔锴</v>
          </cell>
        </row>
        <row r="11">
          <cell r="A11" t="str">
            <v>郑燚</v>
          </cell>
        </row>
        <row r="12">
          <cell r="A12" t="str">
            <v>苏海</v>
          </cell>
        </row>
        <row r="13">
          <cell r="A13" t="str">
            <v>刘敬东</v>
          </cell>
        </row>
        <row r="14">
          <cell r="A14" t="str">
            <v>刘俊财</v>
          </cell>
        </row>
        <row r="15">
          <cell r="A15" t="str">
            <v>宁小鳗</v>
          </cell>
        </row>
      </sheetData>
      <sheetData sheetId="9">
        <row r="1">
          <cell r="A1" t="str">
            <v>用途类型</v>
          </cell>
          <cell r="B1" t="str">
            <v>估价方法</v>
          </cell>
          <cell r="C1" t="str">
            <v>土地级别</v>
          </cell>
          <cell r="D1" t="str">
            <v>估价范围判定</v>
          </cell>
          <cell r="F1" t="str">
            <v>主用途</v>
          </cell>
          <cell r="G1" t="str">
            <v>法定最高年限</v>
          </cell>
          <cell r="H1" t="str">
            <v>地类判定</v>
          </cell>
          <cell r="J1" t="str">
            <v>类别</v>
          </cell>
          <cell r="K1" t="str">
            <v>居住社区成熟度</v>
          </cell>
          <cell r="L1" t="str">
            <v>商业繁华度</v>
          </cell>
          <cell r="M1" t="str">
            <v>办公集聚程度</v>
          </cell>
          <cell r="N1" t="str">
            <v>产业集聚程度</v>
          </cell>
          <cell r="O1" t="str">
            <v>交通便捷度</v>
          </cell>
          <cell r="P1" t="str">
            <v>区域土地利用方向</v>
          </cell>
          <cell r="Q1" t="str">
            <v>公共配套设施</v>
          </cell>
          <cell r="R1" t="str">
            <v>基础设施水平</v>
          </cell>
          <cell r="S1" t="str">
            <v>环境质量</v>
          </cell>
          <cell r="T1" t="str">
            <v>临街状况</v>
          </cell>
          <cell r="U1" t="str">
            <v>内部装修维护情况</v>
          </cell>
          <cell r="V1" t="str">
            <v>单价内涵</v>
          </cell>
          <cell r="W1" t="str">
            <v>五等判定</v>
          </cell>
        </row>
        <row r="2">
          <cell r="A2" t="str">
            <v>——</v>
          </cell>
          <cell r="B2" t="str">
            <v>成本法</v>
          </cell>
          <cell r="C2" t="str">
            <v>一级</v>
          </cell>
          <cell r="D2" t="str">
            <v>是</v>
          </cell>
          <cell r="E2" t="str">
            <v>地上</v>
          </cell>
          <cell r="F2" t="str">
            <v>住宅</v>
          </cell>
          <cell r="G2">
            <v>20</v>
          </cell>
          <cell r="H2" t="str">
            <v>住宅</v>
          </cell>
          <cell r="J2" t="str">
            <v>经营性</v>
          </cell>
          <cell r="K2" t="str">
            <v>好</v>
          </cell>
          <cell r="L2" t="str">
            <v>好</v>
          </cell>
          <cell r="M2" t="str">
            <v>好</v>
          </cell>
          <cell r="N2" t="str">
            <v>好</v>
          </cell>
          <cell r="O2" t="str">
            <v>好</v>
          </cell>
          <cell r="P2" t="str">
            <v>好</v>
          </cell>
          <cell r="Q2" t="str">
            <v>好</v>
          </cell>
          <cell r="R2" t="str">
            <v>七通</v>
          </cell>
          <cell r="S2" t="str">
            <v>好</v>
          </cell>
          <cell r="T2" t="str">
            <v>多面临街</v>
          </cell>
          <cell r="U2" t="str">
            <v>好</v>
          </cell>
          <cell r="V2" t="str">
            <v>单位面积地价</v>
          </cell>
          <cell r="W2" t="str">
            <v>好</v>
          </cell>
        </row>
        <row r="3">
          <cell r="A3" t="str">
            <v>平层住宅</v>
          </cell>
          <cell r="B3" t="str">
            <v>成本法 (元)</v>
          </cell>
          <cell r="C3" t="str">
            <v>二级</v>
          </cell>
          <cell r="D3" t="str">
            <v>否</v>
          </cell>
          <cell r="E3" t="str">
            <v>——</v>
          </cell>
          <cell r="F3" t="str">
            <v>商业</v>
          </cell>
          <cell r="G3">
            <v>40</v>
          </cell>
          <cell r="H3" t="str">
            <v>商业</v>
          </cell>
          <cell r="J3" t="str">
            <v>非经营性</v>
          </cell>
          <cell r="K3" t="str">
            <v>较好</v>
          </cell>
          <cell r="L3" t="str">
            <v>较好</v>
          </cell>
          <cell r="M3" t="str">
            <v>较好</v>
          </cell>
          <cell r="N3" t="str">
            <v>较好</v>
          </cell>
          <cell r="O3" t="str">
            <v>较好</v>
          </cell>
          <cell r="P3" t="str">
            <v>较好</v>
          </cell>
          <cell r="Q3" t="str">
            <v>较好</v>
          </cell>
          <cell r="R3" t="str">
            <v>六通</v>
          </cell>
          <cell r="S3" t="str">
            <v>较好</v>
          </cell>
          <cell r="T3" t="str">
            <v>双面临街</v>
          </cell>
          <cell r="U3" t="str">
            <v>较好</v>
          </cell>
          <cell r="V3" t="str">
            <v>楼面地价</v>
          </cell>
          <cell r="W3" t="str">
            <v>较好</v>
          </cell>
        </row>
        <row r="4">
          <cell r="A4" t="str">
            <v>LOFT住宅</v>
          </cell>
          <cell r="B4" t="str">
            <v>假设开发法</v>
          </cell>
          <cell r="C4" t="str">
            <v>三级</v>
          </cell>
          <cell r="D4" t="str">
            <v>——</v>
          </cell>
          <cell r="E4" t="str">
            <v>地下</v>
          </cell>
          <cell r="F4" t="str">
            <v>办公</v>
          </cell>
          <cell r="G4">
            <v>50</v>
          </cell>
          <cell r="H4" t="str">
            <v>办公</v>
          </cell>
          <cell r="K4" t="str">
            <v>一般</v>
          </cell>
          <cell r="L4" t="str">
            <v>一般</v>
          </cell>
          <cell r="M4" t="str">
            <v>一般</v>
          </cell>
          <cell r="N4" t="str">
            <v>一般</v>
          </cell>
          <cell r="O4" t="str">
            <v>一般</v>
          </cell>
          <cell r="P4" t="str">
            <v>一般</v>
          </cell>
          <cell r="Q4" t="str">
            <v>一般</v>
          </cell>
          <cell r="R4" t="str">
            <v>五通</v>
          </cell>
          <cell r="S4" t="str">
            <v>一般</v>
          </cell>
          <cell r="T4" t="str">
            <v>单面临街</v>
          </cell>
          <cell r="U4" t="str">
            <v>一般</v>
          </cell>
          <cell r="W4" t="str">
            <v>一般</v>
          </cell>
        </row>
        <row r="5">
          <cell r="A5" t="str">
            <v>普通住宅</v>
          </cell>
          <cell r="B5" t="str">
            <v>收益法</v>
          </cell>
          <cell r="C5" t="str">
            <v>四级</v>
          </cell>
          <cell r="F5" t="str">
            <v>工业</v>
          </cell>
          <cell r="G5">
            <v>70</v>
          </cell>
          <cell r="H5" t="str">
            <v>车库</v>
          </cell>
          <cell r="K5" t="str">
            <v>较差</v>
          </cell>
          <cell r="L5" t="str">
            <v>较差</v>
          </cell>
          <cell r="M5" t="str">
            <v>较差</v>
          </cell>
          <cell r="N5" t="str">
            <v>较差</v>
          </cell>
          <cell r="O5" t="str">
            <v>较差</v>
          </cell>
          <cell r="P5" t="str">
            <v>较差</v>
          </cell>
          <cell r="Q5" t="str">
            <v>较差</v>
          </cell>
          <cell r="R5" t="str">
            <v>四通</v>
          </cell>
          <cell r="S5" t="str">
            <v>较差</v>
          </cell>
          <cell r="T5" t="str">
            <v>不临街</v>
          </cell>
          <cell r="U5" t="str">
            <v>较差</v>
          </cell>
          <cell r="W5" t="str">
            <v>较差</v>
          </cell>
        </row>
        <row r="6">
          <cell r="A6" t="str">
            <v>公寓</v>
          </cell>
          <cell r="B6" t="str">
            <v>收益法 (元)</v>
          </cell>
          <cell r="C6" t="str">
            <v>五级</v>
          </cell>
          <cell r="F6" t="str">
            <v>车库</v>
          </cell>
          <cell r="H6" t="str">
            <v>仓储</v>
          </cell>
          <cell r="K6" t="str">
            <v>差</v>
          </cell>
          <cell r="L6" t="str">
            <v>差</v>
          </cell>
          <cell r="M6" t="str">
            <v>差</v>
          </cell>
          <cell r="N6" t="str">
            <v>差</v>
          </cell>
          <cell r="O6" t="str">
            <v>差</v>
          </cell>
          <cell r="P6" t="str">
            <v>差</v>
          </cell>
          <cell r="Q6" t="str">
            <v>差</v>
          </cell>
          <cell r="R6" t="str">
            <v>三通</v>
          </cell>
          <cell r="S6" t="str">
            <v>差</v>
          </cell>
          <cell r="U6" t="str">
            <v>差</v>
          </cell>
          <cell r="W6" t="str">
            <v>差</v>
          </cell>
        </row>
        <row r="7">
          <cell r="A7" t="str">
            <v>洋房</v>
          </cell>
          <cell r="B7" t="str">
            <v>收益法（汇总）</v>
          </cell>
          <cell r="C7" t="str">
            <v>六级</v>
          </cell>
          <cell r="F7" t="str">
            <v>车库—商业</v>
          </cell>
          <cell r="H7" t="str">
            <v>工业</v>
          </cell>
        </row>
        <row r="8">
          <cell r="A8" t="str">
            <v>叠拼</v>
          </cell>
          <cell r="B8" t="str">
            <v>比较法-住宅</v>
          </cell>
          <cell r="C8" t="str">
            <v>七级</v>
          </cell>
          <cell r="F8" t="str">
            <v>车库—办公</v>
          </cell>
          <cell r="H8" t="str">
            <v>公共服务</v>
          </cell>
        </row>
        <row r="9">
          <cell r="A9" t="str">
            <v>联排</v>
          </cell>
          <cell r="B9" t="str">
            <v>比较法-商业</v>
          </cell>
          <cell r="C9" t="str">
            <v>八级</v>
          </cell>
          <cell r="F9" t="str">
            <v>仓储</v>
          </cell>
        </row>
        <row r="10">
          <cell r="A10" t="str">
            <v>双拼</v>
          </cell>
          <cell r="B10" t="str">
            <v>比较法-办公</v>
          </cell>
          <cell r="C10" t="str">
            <v>九级</v>
          </cell>
          <cell r="F10" t="str">
            <v>公共服务</v>
          </cell>
        </row>
        <row r="11">
          <cell r="A11" t="str">
            <v>独栋</v>
          </cell>
          <cell r="B11" t="str">
            <v>比较法-工业</v>
          </cell>
          <cell r="C11" t="str">
            <v>十级</v>
          </cell>
          <cell r="F11" t="str">
            <v>——</v>
          </cell>
        </row>
        <row r="12">
          <cell r="A12" t="str">
            <v>底商</v>
          </cell>
          <cell r="B12" t="str">
            <v>比较法-车位</v>
          </cell>
          <cell r="C12" t="str">
            <v>十一级</v>
          </cell>
        </row>
        <row r="13">
          <cell r="A13" t="str">
            <v>独立商业</v>
          </cell>
          <cell r="B13" t="str">
            <v>比较法-仓储</v>
          </cell>
          <cell r="C13" t="str">
            <v>十二级</v>
          </cell>
        </row>
        <row r="14">
          <cell r="A14" t="str">
            <v>商业街</v>
          </cell>
          <cell r="B14" t="str">
            <v>土地比较法-住宅、综合</v>
          </cell>
          <cell r="C14" t="str">
            <v>——</v>
          </cell>
        </row>
        <row r="15">
          <cell r="A15" t="str">
            <v>酒店</v>
          </cell>
          <cell r="B15" t="str">
            <v>土地比较法-工业</v>
          </cell>
        </row>
        <row r="16">
          <cell r="A16" t="str">
            <v>标准厂房</v>
          </cell>
          <cell r="B16" t="str">
            <v>基准地价修正</v>
          </cell>
        </row>
        <row r="17">
          <cell r="A17" t="str">
            <v>特殊厂房</v>
          </cell>
          <cell r="B17" t="str">
            <v>典型户型修正</v>
          </cell>
        </row>
        <row r="18">
          <cell r="A18" t="str">
            <v>办公楼</v>
          </cell>
          <cell r="B18" t="str">
            <v>收益法-酒店模型</v>
          </cell>
        </row>
        <row r="19">
          <cell r="A19" t="str">
            <v>宿舍</v>
          </cell>
          <cell r="B19" t="str">
            <v>*</v>
          </cell>
        </row>
        <row r="20">
          <cell r="A20" t="str">
            <v>食堂</v>
          </cell>
          <cell r="B20" t="str">
            <v>*</v>
          </cell>
        </row>
        <row r="21">
          <cell r="A21" t="str">
            <v>车库</v>
          </cell>
          <cell r="B21" t="str">
            <v>*</v>
          </cell>
        </row>
        <row r="22">
          <cell r="A22" t="str">
            <v>戊类库房</v>
          </cell>
          <cell r="B22" t="str">
            <v>*</v>
          </cell>
        </row>
        <row r="23">
          <cell r="A23" t="str">
            <v>燃品库房</v>
          </cell>
          <cell r="B23" t="str">
            <v>*</v>
          </cell>
        </row>
        <row r="24">
          <cell r="A24" t="str">
            <v>非燃品库房</v>
          </cell>
          <cell r="B24" t="str">
            <v>*</v>
          </cell>
        </row>
        <row r="25">
          <cell r="A25" t="str">
            <v>限价商品房</v>
          </cell>
          <cell r="B25" t="str">
            <v>*</v>
          </cell>
        </row>
        <row r="26">
          <cell r="A26" t="str">
            <v>自住商品房</v>
          </cell>
          <cell r="B26" t="str">
            <v>*</v>
          </cell>
        </row>
        <row r="27">
          <cell r="A27" t="str">
            <v>*</v>
          </cell>
          <cell r="B27" t="str">
            <v>*</v>
          </cell>
        </row>
        <row r="28">
          <cell r="A28" t="str">
            <v>*</v>
          </cell>
          <cell r="B28" t="str">
            <v>*</v>
          </cell>
        </row>
        <row r="29">
          <cell r="A29" t="str">
            <v>*</v>
          </cell>
          <cell r="B29" t="str">
            <v>*</v>
          </cell>
        </row>
        <row r="30">
          <cell r="A30" t="str">
            <v>*</v>
          </cell>
          <cell r="B30" t="str">
            <v>*</v>
          </cell>
        </row>
        <row r="31">
          <cell r="A31" t="str">
            <v>*</v>
          </cell>
          <cell r="B31" t="str">
            <v>*</v>
          </cell>
        </row>
        <row r="32">
          <cell r="A32" t="str">
            <v>*</v>
          </cell>
          <cell r="B32" t="str">
            <v>*</v>
          </cell>
        </row>
        <row r="33">
          <cell r="A33" t="str">
            <v>*</v>
          </cell>
          <cell r="B33" t="str">
            <v>*</v>
          </cell>
        </row>
        <row r="34">
          <cell r="A34" t="str">
            <v>*</v>
          </cell>
          <cell r="B34" t="str">
            <v>*</v>
          </cell>
        </row>
        <row r="35">
          <cell r="A35" t="str">
            <v>*</v>
          </cell>
          <cell r="B35" t="str">
            <v>*</v>
          </cell>
        </row>
        <row r="36">
          <cell r="A36" t="str">
            <v>*</v>
          </cell>
          <cell r="B36" t="str">
            <v>*</v>
          </cell>
        </row>
        <row r="37">
          <cell r="A37" t="str">
            <v>*</v>
          </cell>
          <cell r="B37" t="str">
            <v>*</v>
          </cell>
        </row>
        <row r="38">
          <cell r="A38" t="str">
            <v>*</v>
          </cell>
          <cell r="B38" t="str">
            <v>*</v>
          </cell>
        </row>
        <row r="39">
          <cell r="A39" t="str">
            <v>*</v>
          </cell>
          <cell r="B39" t="str">
            <v>*</v>
          </cell>
        </row>
        <row r="40">
          <cell r="A40" t="str">
            <v>*</v>
          </cell>
          <cell r="B40" t="str">
            <v>*</v>
          </cell>
        </row>
        <row r="41">
          <cell r="A41" t="str">
            <v>*</v>
          </cell>
          <cell r="B41" t="str">
            <v>*</v>
          </cell>
        </row>
        <row r="42">
          <cell r="A42" t="str">
            <v>*</v>
          </cell>
          <cell r="B42" t="str">
            <v>*</v>
          </cell>
        </row>
        <row r="43">
          <cell r="A43" t="str">
            <v>*</v>
          </cell>
          <cell r="B43" t="str">
            <v>*</v>
          </cell>
        </row>
        <row r="44">
          <cell r="A44" t="str">
            <v>*</v>
          </cell>
          <cell r="B44" t="str">
            <v>*</v>
          </cell>
        </row>
        <row r="45">
          <cell r="A45" t="str">
            <v>*</v>
          </cell>
          <cell r="B45" t="str">
            <v>*</v>
          </cell>
        </row>
        <row r="46">
          <cell r="A46" t="str">
            <v>*</v>
          </cell>
          <cell r="B46" t="str">
            <v>*</v>
          </cell>
        </row>
        <row r="47">
          <cell r="A47" t="str">
            <v>*</v>
          </cell>
          <cell r="B47" t="str">
            <v>*</v>
          </cell>
        </row>
        <row r="48">
          <cell r="A48" t="str">
            <v>*</v>
          </cell>
          <cell r="B48" t="str">
            <v>*</v>
          </cell>
        </row>
        <row r="49">
          <cell r="A49" t="str">
            <v>*</v>
          </cell>
          <cell r="B49" t="str">
            <v>*</v>
          </cell>
        </row>
        <row r="50">
          <cell r="A50" t="str">
            <v>*</v>
          </cell>
          <cell r="B50" t="str">
            <v>*</v>
          </cell>
        </row>
        <row r="54">
          <cell r="B54" t="str">
            <v>房地产抵押价值</v>
          </cell>
        </row>
        <row r="55">
          <cell r="B55" t="str">
            <v>已注销</v>
          </cell>
        </row>
        <row r="56">
          <cell r="B56" t="str">
            <v>已注销及未注销</v>
          </cell>
        </row>
      </sheetData>
      <sheetData sheetId="10"/>
      <sheetData sheetId="11"/>
      <sheetData sheetId="12"/>
      <sheetData sheetId="13">
        <row r="3">
          <cell r="D3" t="e">
            <v>#DIV/0!</v>
          </cell>
        </row>
        <row r="17">
          <cell r="C17" t="str">
            <v>项目类型</v>
          </cell>
        </row>
      </sheetData>
      <sheetData sheetId="14">
        <row r="53">
          <cell r="A53" t="str">
            <v>城镇土地纳税等级分级范围</v>
          </cell>
        </row>
        <row r="54">
          <cell r="A54" t="str">
            <v>一级</v>
          </cell>
        </row>
        <row r="55">
          <cell r="A55" t="str">
            <v>二级</v>
          </cell>
        </row>
        <row r="56">
          <cell r="A56" t="str">
            <v>三级</v>
          </cell>
        </row>
        <row r="57">
          <cell r="A57" t="str">
            <v>四级</v>
          </cell>
        </row>
        <row r="58">
          <cell r="A58" t="str">
            <v>五级</v>
          </cell>
        </row>
        <row r="59">
          <cell r="A59" t="str">
            <v>六级</v>
          </cell>
        </row>
        <row r="60">
          <cell r="A60" t="str">
            <v>七级</v>
          </cell>
        </row>
        <row r="61">
          <cell r="A61" t="str">
            <v>八级</v>
          </cell>
        </row>
        <row r="62">
          <cell r="A62" t="str">
            <v>九级</v>
          </cell>
        </row>
        <row r="63">
          <cell r="A63" t="str">
            <v>十级</v>
          </cell>
        </row>
      </sheetData>
      <sheetData sheetId="15"/>
      <sheetData sheetId="16"/>
      <sheetData sheetId="17"/>
      <sheetData sheetId="18">
        <row r="102">
          <cell r="H102" t="e">
            <v>#REF!</v>
          </cell>
        </row>
        <row r="108">
          <cell r="H108">
            <v>0</v>
          </cell>
        </row>
        <row r="110">
          <cell r="H110" t="str">
            <v>——</v>
          </cell>
        </row>
        <row r="112">
          <cell r="H112" t="str">
            <v>——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>
        <row r="61">
          <cell r="A61" t="str">
            <v>交易情况</v>
          </cell>
          <cell r="C61" t="str">
            <v>正常</v>
          </cell>
        </row>
        <row r="63">
          <cell r="B63" t="str">
            <v>用途</v>
          </cell>
          <cell r="C63">
            <v>0</v>
          </cell>
        </row>
        <row r="86">
          <cell r="B86" t="str">
            <v>楼层-1</v>
          </cell>
        </row>
        <row r="88">
          <cell r="B88" t="str">
            <v>朝向</v>
          </cell>
        </row>
        <row r="100">
          <cell r="B100" t="str">
            <v>建筑类型</v>
          </cell>
        </row>
        <row r="105">
          <cell r="B105" t="str">
            <v>建筑结构</v>
          </cell>
        </row>
        <row r="107">
          <cell r="B107" t="str">
            <v>建筑品质</v>
          </cell>
        </row>
        <row r="109">
          <cell r="B109" t="str">
            <v>公共部分装修</v>
          </cell>
        </row>
        <row r="114">
          <cell r="B114" t="str">
            <v>物业管理</v>
          </cell>
        </row>
        <row r="116">
          <cell r="B116" t="str">
            <v>市政基础设施</v>
          </cell>
        </row>
        <row r="118">
          <cell r="B118" t="str">
            <v>房型</v>
          </cell>
        </row>
        <row r="122">
          <cell r="B122" t="str">
            <v>内部装修</v>
          </cell>
        </row>
      </sheetData>
      <sheetData sheetId="27">
        <row r="61">
          <cell r="A61" t="str">
            <v>交易情况</v>
          </cell>
          <cell r="C61" t="str">
            <v>正常</v>
          </cell>
        </row>
        <row r="63">
          <cell r="B63" t="str">
            <v>用途</v>
          </cell>
          <cell r="C63">
            <v>0</v>
          </cell>
        </row>
        <row r="86">
          <cell r="B86" t="str">
            <v>临街状况</v>
          </cell>
        </row>
        <row r="90">
          <cell r="B90" t="str">
            <v>人流量</v>
          </cell>
        </row>
        <row r="92">
          <cell r="B92" t="str">
            <v>楼层</v>
          </cell>
        </row>
        <row r="100">
          <cell r="B100" t="str">
            <v>商业类型</v>
          </cell>
        </row>
        <row r="105">
          <cell r="B105" t="str">
            <v>建筑结构</v>
          </cell>
        </row>
        <row r="107">
          <cell r="B107" t="str">
            <v>公共部分装修</v>
          </cell>
        </row>
        <row r="112">
          <cell r="B112" t="str">
            <v>市政基础设施</v>
          </cell>
        </row>
        <row r="114">
          <cell r="B114" t="str">
            <v>业态</v>
          </cell>
        </row>
        <row r="116">
          <cell r="B116" t="str">
            <v>层高</v>
          </cell>
        </row>
        <row r="120">
          <cell r="B120" t="str">
            <v>进深比</v>
          </cell>
        </row>
        <row r="122">
          <cell r="B122" t="str">
            <v>内部装修</v>
          </cell>
        </row>
      </sheetData>
      <sheetData sheetId="28">
        <row r="62">
          <cell r="A62" t="str">
            <v>交易情况</v>
          </cell>
          <cell r="C62" t="str">
            <v>正常</v>
          </cell>
        </row>
        <row r="64">
          <cell r="B64" t="str">
            <v>用途</v>
          </cell>
          <cell r="C64">
            <v>0</v>
          </cell>
        </row>
        <row r="87">
          <cell r="B87" t="str">
            <v>毗邻道路的类型与等级</v>
          </cell>
        </row>
        <row r="89">
          <cell r="B89" t="str">
            <v>楼层</v>
          </cell>
        </row>
        <row r="91">
          <cell r="B91" t="str">
            <v>朝向</v>
          </cell>
        </row>
        <row r="101">
          <cell r="B101" t="str">
            <v>建筑类型</v>
          </cell>
        </row>
        <row r="106">
          <cell r="B106" t="str">
            <v>建筑结构</v>
          </cell>
        </row>
        <row r="108">
          <cell r="B108" t="str">
            <v>公共部分装修</v>
          </cell>
        </row>
        <row r="113">
          <cell r="B113" t="str">
            <v>写字楼等级</v>
          </cell>
        </row>
        <row r="115">
          <cell r="B115" t="str">
            <v>物业管理</v>
          </cell>
        </row>
        <row r="117">
          <cell r="B117" t="str">
            <v>市政基础设施</v>
          </cell>
        </row>
        <row r="119">
          <cell r="B119" t="str">
            <v>层高</v>
          </cell>
        </row>
        <row r="123">
          <cell r="B123" t="str">
            <v>内部装修</v>
          </cell>
        </row>
      </sheetData>
      <sheetData sheetId="29">
        <row r="55">
          <cell r="A55" t="str">
            <v>交易情况</v>
          </cell>
          <cell r="C55" t="str">
            <v>正常</v>
          </cell>
        </row>
        <row r="57">
          <cell r="B57" t="str">
            <v>用途</v>
          </cell>
          <cell r="C57">
            <v>0</v>
          </cell>
        </row>
        <row r="88">
          <cell r="B88" t="str">
            <v>建筑类型</v>
          </cell>
        </row>
        <row r="93">
          <cell r="B93" t="str">
            <v>建筑结构</v>
          </cell>
        </row>
        <row r="95">
          <cell r="B95" t="str">
            <v>公共部分装修</v>
          </cell>
        </row>
        <row r="100">
          <cell r="B100" t="str">
            <v>物业管理</v>
          </cell>
        </row>
        <row r="102">
          <cell r="B102" t="str">
            <v>市政基础设施</v>
          </cell>
        </row>
        <row r="104">
          <cell r="B104" t="str">
            <v>内部装修</v>
          </cell>
        </row>
      </sheetData>
      <sheetData sheetId="30">
        <row r="51">
          <cell r="A51" t="str">
            <v>交易情况</v>
          </cell>
          <cell r="C51" t="str">
            <v>正常</v>
          </cell>
        </row>
        <row r="53">
          <cell r="B53" t="str">
            <v>用途</v>
          </cell>
          <cell r="C53">
            <v>0</v>
          </cell>
        </row>
        <row r="71">
          <cell r="B71" t="str">
            <v>楼层</v>
          </cell>
        </row>
        <row r="79">
          <cell r="B79" t="str">
            <v>配套类型（地上主用途）</v>
          </cell>
          <cell r="C79" t="str">
            <v>车库</v>
          </cell>
        </row>
        <row r="83">
          <cell r="B83" t="str">
            <v>公共部分装修</v>
          </cell>
        </row>
        <row r="88">
          <cell r="B88" t="str">
            <v>物业等级</v>
          </cell>
        </row>
        <row r="93">
          <cell r="B93" t="str">
            <v>车位类型</v>
          </cell>
        </row>
        <row r="95">
          <cell r="B95" t="str">
            <v>是否直接入户</v>
          </cell>
        </row>
      </sheetData>
      <sheetData sheetId="31">
        <row r="49">
          <cell r="A49" t="str">
            <v>交易情况</v>
          </cell>
          <cell r="C49" t="str">
            <v>正常</v>
          </cell>
        </row>
        <row r="51">
          <cell r="B51" t="str">
            <v>用途</v>
          </cell>
          <cell r="C51">
            <v>0</v>
          </cell>
        </row>
        <row r="69">
          <cell r="B69" t="str">
            <v>楼层</v>
          </cell>
        </row>
        <row r="77">
          <cell r="B77" t="str">
            <v>公共部分装修</v>
          </cell>
        </row>
        <row r="82">
          <cell r="B82" t="str">
            <v>物业等级</v>
          </cell>
        </row>
        <row r="84">
          <cell r="B84" t="str">
            <v>有无电梯</v>
          </cell>
        </row>
        <row r="89">
          <cell r="B89" t="str">
            <v>是否封闭</v>
          </cell>
        </row>
      </sheetData>
      <sheetData sheetId="32">
        <row r="72">
          <cell r="A72" t="str">
            <v>交易情况</v>
          </cell>
          <cell r="C72" t="str">
            <v>正常</v>
          </cell>
        </row>
        <row r="74">
          <cell r="B74" t="str">
            <v>用途</v>
          </cell>
        </row>
        <row r="105">
          <cell r="B105" t="str">
            <v>毗邻道路的类型与等级</v>
          </cell>
        </row>
        <row r="107">
          <cell r="B107" t="str">
            <v>土地级别</v>
          </cell>
        </row>
        <row r="118">
          <cell r="B118" t="str">
            <v>宗地形状</v>
          </cell>
        </row>
        <row r="120">
          <cell r="B120" t="str">
            <v>临街宽度及深度</v>
          </cell>
        </row>
        <row r="122">
          <cell r="B122" t="str">
            <v>宗地开发程度</v>
          </cell>
        </row>
        <row r="124">
          <cell r="B124" t="str">
            <v>工程地质条件</v>
          </cell>
        </row>
      </sheetData>
      <sheetData sheetId="33">
        <row r="70">
          <cell r="B70" t="str">
            <v>用途</v>
          </cell>
        </row>
        <row r="97">
          <cell r="B97" t="str">
            <v>毗邻道路的类型与等级</v>
          </cell>
        </row>
        <row r="99">
          <cell r="B99" t="str">
            <v>土地级别</v>
          </cell>
        </row>
        <row r="110">
          <cell r="B110" t="str">
            <v>宗地形状</v>
          </cell>
        </row>
        <row r="112">
          <cell r="B112" t="str">
            <v>宗地开发程度</v>
          </cell>
        </row>
        <row r="114">
          <cell r="B114" t="str">
            <v>工程地质条件</v>
          </cell>
        </row>
      </sheetData>
      <sheetData sheetId="34">
        <row r="5">
          <cell r="B5" t="str">
            <v>修正项2</v>
          </cell>
        </row>
        <row r="7">
          <cell r="B7" t="str">
            <v>修正项3</v>
          </cell>
        </row>
        <row r="9">
          <cell r="B9" t="str">
            <v>修正项4</v>
          </cell>
        </row>
        <row r="11">
          <cell r="B11" t="str">
            <v>修正项5</v>
          </cell>
        </row>
        <row r="13">
          <cell r="B13" t="str">
            <v>修正项6</v>
          </cell>
        </row>
        <row r="15">
          <cell r="B15" t="str">
            <v>修正项7</v>
          </cell>
        </row>
        <row r="17">
          <cell r="A17" t="str">
            <v>修正系数</v>
          </cell>
          <cell r="B17" t="str">
            <v>楼层</v>
          </cell>
        </row>
      </sheetData>
      <sheetData sheetId="35"/>
      <sheetData sheetId="36"/>
      <sheetData sheetId="37">
        <row r="8">
          <cell r="A8" t="str">
            <v>通路</v>
          </cell>
        </row>
        <row r="9">
          <cell r="A9" t="str">
            <v>通电</v>
          </cell>
        </row>
        <row r="10">
          <cell r="A10" t="str">
            <v>通讯</v>
          </cell>
        </row>
        <row r="11">
          <cell r="A11" t="str">
            <v>通上水</v>
          </cell>
        </row>
        <row r="12">
          <cell r="A12" t="str">
            <v>通下水</v>
          </cell>
        </row>
        <row r="13">
          <cell r="A13" t="str">
            <v>通热</v>
          </cell>
        </row>
        <row r="14">
          <cell r="A14" t="str">
            <v>燃气</v>
          </cell>
        </row>
        <row r="15">
          <cell r="A15" t="str">
            <v>平整</v>
          </cell>
        </row>
        <row r="16">
          <cell r="A16" t="str">
            <v>——</v>
          </cell>
        </row>
        <row r="73">
          <cell r="C73" t="str">
            <v>商业街名称</v>
          </cell>
        </row>
        <row r="74">
          <cell r="C74" t="str">
            <v>不临65条商业街</v>
          </cell>
        </row>
        <row r="75">
          <cell r="C75" t="str">
            <v>东长安街</v>
          </cell>
        </row>
        <row r="76">
          <cell r="C76" t="str">
            <v>王府井商业街（王府井大街）</v>
          </cell>
        </row>
        <row r="77">
          <cell r="C77" t="str">
            <v>前门商业街（前门大街）</v>
          </cell>
        </row>
        <row r="78">
          <cell r="C78" t="str">
            <v>建国门内大街</v>
          </cell>
        </row>
        <row r="79">
          <cell r="C79" t="str">
            <v>王府井大街</v>
          </cell>
        </row>
        <row r="80">
          <cell r="C80" t="str">
            <v>东单北大街</v>
          </cell>
        </row>
        <row r="81">
          <cell r="C81" t="str">
            <v>南锣鼓巷</v>
          </cell>
        </row>
        <row r="82">
          <cell r="C82" t="str">
            <v>东四南大街</v>
          </cell>
        </row>
        <row r="83">
          <cell r="C83" t="str">
            <v>簋街（东直门内大街）</v>
          </cell>
        </row>
        <row r="84">
          <cell r="C84" t="str">
            <v>东四十条</v>
          </cell>
        </row>
        <row r="85">
          <cell r="C85" t="str">
            <v>张自忠路</v>
          </cell>
        </row>
        <row r="86">
          <cell r="C86" t="str">
            <v>地安门东大街</v>
          </cell>
        </row>
        <row r="87">
          <cell r="C87" t="str">
            <v>崇文门外大街</v>
          </cell>
        </row>
        <row r="88">
          <cell r="C88" t="str">
            <v>广渠门内大街</v>
          </cell>
        </row>
        <row r="89">
          <cell r="C89" t="str">
            <v>珠市口东大街</v>
          </cell>
        </row>
        <row r="90">
          <cell r="C90" t="str">
            <v>鲜鱼口老字号美食街</v>
          </cell>
        </row>
        <row r="91">
          <cell r="C91" t="str">
            <v>五道营胡同</v>
          </cell>
        </row>
        <row r="92">
          <cell r="C92" t="str">
            <v>西长安街</v>
          </cell>
        </row>
        <row r="93">
          <cell r="C93" t="str">
            <v>西单商业街（西单北大街）</v>
          </cell>
        </row>
        <row r="94">
          <cell r="C94" t="str">
            <v>复兴门内大街</v>
          </cell>
        </row>
        <row r="95">
          <cell r="C95" t="str">
            <v>西四大街</v>
          </cell>
        </row>
        <row r="96">
          <cell r="C96" t="str">
            <v>大栅栏商业街</v>
          </cell>
        </row>
        <row r="97">
          <cell r="C97" t="str">
            <v>琉璃厂古文化街（琉璃厂西街、琉璃厂东街）</v>
          </cell>
        </row>
        <row r="98">
          <cell r="C98" t="str">
            <v>复兴门外大街</v>
          </cell>
        </row>
        <row r="99">
          <cell r="C99" t="str">
            <v>新街口大街</v>
          </cell>
        </row>
        <row r="100">
          <cell r="C100" t="str">
            <v>地安门西大街</v>
          </cell>
        </row>
        <row r="101">
          <cell r="C101" t="str">
            <v>平安里西大街</v>
          </cell>
        </row>
        <row r="102">
          <cell r="C102" t="str">
            <v>珠市口西大街</v>
          </cell>
        </row>
        <row r="103">
          <cell r="C103" t="str">
            <v>骡马市大街</v>
          </cell>
        </row>
        <row r="104">
          <cell r="C104" t="str">
            <v>广安门内大街</v>
          </cell>
        </row>
        <row r="105">
          <cell r="C105" t="str">
            <v>马连道茶叶街（马连道路）</v>
          </cell>
        </row>
        <row r="106">
          <cell r="C106" t="str">
            <v>烟袋斜街</v>
          </cell>
        </row>
        <row r="107">
          <cell r="C107" t="str">
            <v>护国寺街</v>
          </cell>
        </row>
        <row r="108">
          <cell r="C108" t="str">
            <v>什刹海茶艺酒吧街</v>
          </cell>
        </row>
        <row r="109">
          <cell r="C109" t="str">
            <v>三里屯路</v>
          </cell>
        </row>
        <row r="110">
          <cell r="C110" t="str">
            <v>建国门外大街</v>
          </cell>
        </row>
        <row r="111">
          <cell r="C111" t="str">
            <v>建国路</v>
          </cell>
        </row>
        <row r="112">
          <cell r="C112" t="str">
            <v>朝阳门外大街</v>
          </cell>
        </row>
        <row r="113">
          <cell r="C113" t="str">
            <v>十里河家具大道</v>
          </cell>
        </row>
        <row r="114">
          <cell r="C114" t="str">
            <v xml:space="preserve">大羊坊路         </v>
          </cell>
        </row>
        <row r="115">
          <cell r="C115" t="str">
            <v>中关村大街</v>
          </cell>
        </row>
        <row r="116">
          <cell r="C116" t="str">
            <v>复兴路</v>
          </cell>
        </row>
        <row r="117">
          <cell r="C117" t="str">
            <v>丹棱街</v>
          </cell>
        </row>
        <row r="118">
          <cell r="C118" t="str">
            <v>丽泽路</v>
          </cell>
        </row>
        <row r="119">
          <cell r="C119" t="str">
            <v>方庄商业街（蒲芳路）</v>
          </cell>
        </row>
        <row r="120">
          <cell r="C120" t="str">
            <v>政达路</v>
          </cell>
        </row>
        <row r="121">
          <cell r="C121" t="str">
            <v>北京台湾街</v>
          </cell>
        </row>
        <row r="122">
          <cell r="C122" t="str">
            <v>新桥大街</v>
          </cell>
        </row>
        <row r="123">
          <cell r="C123" t="str">
            <v>金安路</v>
          </cell>
        </row>
        <row r="124">
          <cell r="C124" t="str">
            <v>南关大街</v>
          </cell>
        </row>
        <row r="125">
          <cell r="C125" t="str">
            <v>拱辰大街</v>
          </cell>
        </row>
        <row r="126">
          <cell r="C126" t="str">
            <v>新华大街</v>
          </cell>
        </row>
        <row r="127">
          <cell r="C127" t="str">
            <v>云景东路</v>
          </cell>
        </row>
        <row r="128">
          <cell r="C128" t="str">
            <v>新顺大街</v>
          </cell>
        </row>
        <row r="129">
          <cell r="C129" t="str">
            <v>鼓楼东、西街</v>
          </cell>
        </row>
        <row r="130">
          <cell r="C130" t="str">
            <v>鼓楼南、北街</v>
          </cell>
        </row>
        <row r="131">
          <cell r="C131" t="str">
            <v>回龙观西大街</v>
          </cell>
        </row>
        <row r="132">
          <cell r="C132" t="str">
            <v>兴华大街</v>
          </cell>
        </row>
        <row r="133">
          <cell r="C133" t="str">
            <v>新源大街</v>
          </cell>
        </row>
        <row r="134">
          <cell r="C134" t="str">
            <v>商业街</v>
          </cell>
        </row>
        <row r="135">
          <cell r="C135" t="str">
            <v>青春路</v>
          </cell>
        </row>
        <row r="136">
          <cell r="C136" t="str">
            <v>步行街</v>
          </cell>
        </row>
        <row r="137">
          <cell r="C137" t="str">
            <v>鼓楼东、西大街</v>
          </cell>
        </row>
        <row r="138">
          <cell r="C138" t="str">
            <v>鼓楼南北大街</v>
          </cell>
        </row>
        <row r="139">
          <cell r="C139" t="str">
            <v>东外大街</v>
          </cell>
        </row>
      </sheetData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zhoudun.shinyapps.io/bjjzdj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zhoudun.shinyapps.io/bjjzdj/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2:U76"/>
  <sheetViews>
    <sheetView zoomScale="80" zoomScaleNormal="80" workbookViewId="0">
      <selection activeCell="K9" sqref="K9"/>
    </sheetView>
  </sheetViews>
  <sheetFormatPr defaultColWidth="8.875" defaultRowHeight="14.25"/>
  <cols>
    <col min="1" max="1" width="12.5" style="28" customWidth="1"/>
    <col min="2" max="6" width="23.125" style="28" customWidth="1"/>
    <col min="7" max="8" width="8.875" style="28"/>
    <col min="9" max="9" width="18" style="28" customWidth="1"/>
    <col min="10" max="10" width="13.375" style="28" customWidth="1"/>
    <col min="11" max="11" width="10.875" style="28" customWidth="1"/>
    <col min="12" max="12" width="20.375" style="28" customWidth="1"/>
    <col min="13" max="14" width="8.875" style="28"/>
    <col min="15" max="15" width="9.25" style="28" customWidth="1"/>
    <col min="16" max="16" width="10" style="28" customWidth="1"/>
    <col min="17" max="17" width="14.125" style="28" customWidth="1"/>
    <col min="18" max="18" width="9.25" style="28" customWidth="1"/>
    <col min="19" max="16384" width="8.875" style="28"/>
  </cols>
  <sheetData>
    <row r="2" spans="1:12" ht="23.25">
      <c r="A2" s="170" t="s">
        <v>0</v>
      </c>
      <c r="B2" s="171"/>
      <c r="C2" s="171"/>
      <c r="D2" s="171"/>
      <c r="E2" s="34">
        <f>ROUND(IF(F4=0,E7*F7+E12*F12,IF(F7=0,E4*F4+E12*F12,E4*F4+E7*F7)),0)</f>
        <v>39968</v>
      </c>
      <c r="F2" s="35">
        <f>ROUND(IF(F4=0,E7/E12-1,IF(F7=0,E4/E12-1,E4/E7)),3)</f>
        <v>1.0860000000000001</v>
      </c>
      <c r="G2" s="36" t="s">
        <v>1</v>
      </c>
      <c r="I2" s="144" t="s">
        <v>74</v>
      </c>
      <c r="J2" s="144">
        <v>35.380000000000003</v>
      </c>
    </row>
    <row r="3" spans="1:12" s="29" customFormat="1" ht="18.75">
      <c r="A3" s="95" t="s">
        <v>2</v>
      </c>
      <c r="B3" s="38" t="s">
        <v>3</v>
      </c>
      <c r="C3" s="38" t="s">
        <v>4</v>
      </c>
      <c r="D3" s="39" t="s">
        <v>5</v>
      </c>
      <c r="E3" s="38" t="s">
        <v>6</v>
      </c>
      <c r="F3" s="40" t="s">
        <v>7</v>
      </c>
      <c r="G3" s="41"/>
      <c r="I3" s="144" t="s">
        <v>75</v>
      </c>
      <c r="J3" s="144">
        <f>ROUND(E2*J2/10000,2)</f>
        <v>141.41</v>
      </c>
    </row>
    <row r="4" spans="1:12" ht="20.25">
      <c r="A4" s="42"/>
      <c r="B4" s="43">
        <v>22000</v>
      </c>
      <c r="C4" s="43">
        <v>4000</v>
      </c>
      <c r="D4" s="43">
        <v>1.3</v>
      </c>
      <c r="E4" s="44">
        <f>ROUND((B4+C4)*D4,0)</f>
        <v>33800</v>
      </c>
      <c r="F4" s="45"/>
      <c r="G4" s="36"/>
      <c r="I4" s="144" t="s">
        <v>76</v>
      </c>
      <c r="J4" s="144">
        <f>A12*365/E7</f>
        <v>5.3943923655096697E-2</v>
      </c>
    </row>
    <row r="5" spans="1:12">
      <c r="A5" s="96" t="s">
        <v>8</v>
      </c>
      <c r="B5" s="96" t="s">
        <v>9</v>
      </c>
      <c r="C5" s="97"/>
      <c r="D5" s="98" t="s">
        <v>10</v>
      </c>
      <c r="E5" s="96"/>
      <c r="F5" s="99"/>
      <c r="G5" s="36"/>
      <c r="I5" s="144"/>
      <c r="J5" s="144"/>
    </row>
    <row r="6" spans="1:12" s="29" customFormat="1" ht="18.75">
      <c r="A6" s="95" t="s">
        <v>11</v>
      </c>
      <c r="B6" s="100" t="s">
        <v>12</v>
      </c>
      <c r="C6" s="38" t="s">
        <v>13</v>
      </c>
      <c r="D6" s="38" t="s">
        <v>14</v>
      </c>
      <c r="E6" s="39" t="s">
        <v>15</v>
      </c>
      <c r="F6" s="40" t="s">
        <v>7</v>
      </c>
      <c r="I6" s="144"/>
      <c r="J6" s="144"/>
    </row>
    <row r="7" spans="1:12" ht="20.25">
      <c r="A7" s="42" t="s">
        <v>16</v>
      </c>
      <c r="B7" s="218" t="s">
        <v>118</v>
      </c>
      <c r="C7" s="43">
        <v>51546</v>
      </c>
      <c r="D7" s="43">
        <v>0.95</v>
      </c>
      <c r="E7" s="177">
        <f>ROUND((C7*D7+C8*D8+C9*D9)/3,0)</f>
        <v>47364</v>
      </c>
      <c r="F7" s="179">
        <v>0.7</v>
      </c>
      <c r="G7" s="181" t="str">
        <f>IF(OR(H7&gt;0.75,H7&lt;0.6),"租售比异常，注意权重计取","")</f>
        <v/>
      </c>
      <c r="H7" s="184">
        <f>E7/10000/A12</f>
        <v>0.67662857142857136</v>
      </c>
      <c r="I7" s="144"/>
      <c r="J7" s="144"/>
    </row>
    <row r="8" spans="1:12" ht="20.25">
      <c r="A8" s="42" t="s">
        <v>17</v>
      </c>
      <c r="B8" s="218" t="s">
        <v>119</v>
      </c>
      <c r="C8" s="43">
        <v>50000</v>
      </c>
      <c r="D8" s="43">
        <f>D7</f>
        <v>0.95</v>
      </c>
      <c r="E8" s="177"/>
      <c r="F8" s="179"/>
      <c r="G8" s="182"/>
      <c r="H8" s="185"/>
      <c r="I8" s="144"/>
      <c r="J8" s="144"/>
    </row>
    <row r="9" spans="1:12" ht="20.25">
      <c r="A9" s="51" t="s">
        <v>18</v>
      </c>
      <c r="B9" s="219" t="s">
        <v>120</v>
      </c>
      <c r="C9" s="52">
        <v>48024</v>
      </c>
      <c r="D9" s="43">
        <f>D7</f>
        <v>0.95</v>
      </c>
      <c r="E9" s="178"/>
      <c r="F9" s="180"/>
      <c r="G9" s="183"/>
      <c r="H9" s="186"/>
      <c r="I9" s="144"/>
      <c r="J9" s="144"/>
    </row>
    <row r="10" spans="1:12" s="29" customFormat="1" ht="18.75">
      <c r="A10" s="95" t="s">
        <v>19</v>
      </c>
      <c r="B10" s="53"/>
      <c r="C10" s="53" t="s">
        <v>20</v>
      </c>
      <c r="D10" s="101"/>
      <c r="E10" s="101"/>
      <c r="F10" s="55"/>
      <c r="I10" s="144"/>
      <c r="J10" s="144"/>
      <c r="K10" s="145"/>
      <c r="L10" s="147"/>
    </row>
    <row r="11" spans="1:12" s="29" customFormat="1" ht="18.75">
      <c r="A11" s="57" t="s">
        <v>21</v>
      </c>
      <c r="B11" s="58" t="s">
        <v>22</v>
      </c>
      <c r="C11" s="58" t="s">
        <v>23</v>
      </c>
      <c r="D11" s="58" t="s">
        <v>24</v>
      </c>
      <c r="E11" s="58" t="s">
        <v>25</v>
      </c>
      <c r="F11" s="59" t="s">
        <v>7</v>
      </c>
      <c r="I11" s="144" t="s">
        <v>73</v>
      </c>
      <c r="J11" s="144">
        <v>40</v>
      </c>
      <c r="K11" s="145"/>
      <c r="L11" s="148"/>
    </row>
    <row r="12" spans="1:12" s="30" customFormat="1" ht="20.25">
      <c r="A12" s="102">
        <v>7</v>
      </c>
      <c r="B12" s="103">
        <v>0.8</v>
      </c>
      <c r="C12" s="104">
        <f>J14</f>
        <v>15.8</v>
      </c>
      <c r="D12" s="105">
        <v>0.09</v>
      </c>
      <c r="E12" s="106">
        <f>ROUND(A12*365*B12/D12,0)</f>
        <v>22711</v>
      </c>
      <c r="F12" s="107">
        <f>1-F4-F7</f>
        <v>0.30000000000000004</v>
      </c>
      <c r="I12" s="144" t="s">
        <v>72</v>
      </c>
      <c r="J12" s="150">
        <v>45958</v>
      </c>
      <c r="K12" s="145"/>
      <c r="L12" s="148"/>
    </row>
    <row r="13" spans="1:12" s="33" customFormat="1" ht="15">
      <c r="A13" s="172" t="s">
        <v>26</v>
      </c>
      <c r="B13" s="173"/>
      <c r="C13" s="173"/>
      <c r="D13" s="173"/>
      <c r="E13" s="173"/>
      <c r="F13" s="174"/>
      <c r="I13" s="144" t="s">
        <v>71</v>
      </c>
      <c r="J13" s="150">
        <v>51727</v>
      </c>
      <c r="K13" s="149"/>
      <c r="L13" s="149"/>
    </row>
    <row r="14" spans="1:12">
      <c r="I14" s="144" t="s">
        <v>80</v>
      </c>
      <c r="J14" s="144">
        <f>ROUNDDOWN(MIN((J13-J12)/365,J11),2)</f>
        <v>15.8</v>
      </c>
    </row>
    <row r="15" spans="1:12" ht="20.25">
      <c r="A15" s="108" t="s">
        <v>27</v>
      </c>
    </row>
    <row r="16" spans="1:12" s="94" customFormat="1">
      <c r="A16" s="66" t="s">
        <v>28</v>
      </c>
    </row>
    <row r="17" spans="1:21" s="32" customFormat="1" ht="15.75">
      <c r="A17" s="67" t="s">
        <v>29</v>
      </c>
      <c r="B17" s="69">
        <v>0.06</v>
      </c>
      <c r="C17" s="67" t="s">
        <v>30</v>
      </c>
      <c r="D17" s="69">
        <v>0.03</v>
      </c>
      <c r="E17" s="70" t="s">
        <v>31</v>
      </c>
      <c r="F17" s="69">
        <v>0.1</v>
      </c>
      <c r="J17" s="93"/>
      <c r="K17" s="93"/>
      <c r="L17" s="93"/>
      <c r="M17" s="93"/>
      <c r="N17" s="93"/>
      <c r="O17" s="93"/>
      <c r="P17" s="93"/>
      <c r="Q17" s="93"/>
      <c r="R17" s="93"/>
      <c r="S17" s="93"/>
      <c r="T17" s="93"/>
      <c r="U17" s="93"/>
    </row>
    <row r="19" spans="1:21">
      <c r="A19" s="109" t="s">
        <v>32</v>
      </c>
      <c r="B19" s="109"/>
      <c r="C19" s="109"/>
      <c r="D19" s="110"/>
      <c r="E19" s="109"/>
      <c r="F19" s="109"/>
      <c r="G19" s="109"/>
      <c r="H19" s="109"/>
      <c r="I19" s="109"/>
      <c r="J19" s="109"/>
    </row>
    <row r="20" spans="1:21" ht="21.75">
      <c r="A20" s="111" t="s">
        <v>33</v>
      </c>
      <c r="B20" s="112">
        <v>15</v>
      </c>
      <c r="C20" s="112">
        <v>20</v>
      </c>
      <c r="D20" s="112">
        <v>25</v>
      </c>
      <c r="E20" s="112">
        <v>30</v>
      </c>
      <c r="F20" s="112">
        <v>35</v>
      </c>
      <c r="G20" s="196" t="s">
        <v>34</v>
      </c>
      <c r="H20" s="197"/>
      <c r="I20" s="197"/>
      <c r="J20" s="198"/>
      <c r="K20" s="126" t="s">
        <v>35</v>
      </c>
      <c r="L20" s="128"/>
      <c r="M20" s="128"/>
      <c r="N20" s="128"/>
      <c r="O20" s="128"/>
      <c r="P20" s="128"/>
      <c r="Q20" s="128"/>
      <c r="R20" s="128"/>
      <c r="S20" s="128"/>
      <c r="T20" s="130"/>
    </row>
    <row r="21" spans="1:21" ht="21.75">
      <c r="A21" s="113">
        <v>20</v>
      </c>
      <c r="B21" s="114">
        <v>9.4201145253649504E-2</v>
      </c>
      <c r="C21" s="115">
        <v>7.5455120999521993E-2</v>
      </c>
      <c r="D21" s="116">
        <v>6.4360418342719203E-2</v>
      </c>
      <c r="E21" s="117">
        <v>5.7088115114665001E-2</v>
      </c>
      <c r="F21" s="117">
        <v>5.19989315288042E-2</v>
      </c>
      <c r="G21" s="199"/>
      <c r="H21" s="200"/>
      <c r="I21" s="200"/>
      <c r="J21" s="201"/>
      <c r="K21" s="140" t="s">
        <v>36</v>
      </c>
      <c r="L21" s="122">
        <v>15</v>
      </c>
      <c r="M21" s="122">
        <v>20</v>
      </c>
      <c r="N21" s="122">
        <v>25</v>
      </c>
      <c r="O21" s="122">
        <v>30</v>
      </c>
      <c r="P21" s="122">
        <v>35</v>
      </c>
      <c r="Q21" s="199" t="s">
        <v>37</v>
      </c>
      <c r="R21" s="200"/>
      <c r="S21" s="200"/>
      <c r="T21" s="201"/>
    </row>
    <row r="22" spans="1:21">
      <c r="A22" s="113">
        <v>15</v>
      </c>
      <c r="B22" s="114">
        <v>9.4770322608563995E-2</v>
      </c>
      <c r="C22" s="115">
        <v>7.5911194301460996E-2</v>
      </c>
      <c r="D22" s="116">
        <v>6.4749796732944107E-2</v>
      </c>
      <c r="E22" s="117">
        <v>5.74335842228108E-2</v>
      </c>
      <c r="F22" s="117">
        <v>5.2313498793684202E-2</v>
      </c>
      <c r="G22" s="199"/>
      <c r="H22" s="200"/>
      <c r="I22" s="200"/>
      <c r="J22" s="201"/>
      <c r="K22" s="113">
        <v>20</v>
      </c>
      <c r="L22" s="122" t="s">
        <v>38</v>
      </c>
      <c r="M22" s="123">
        <v>3.7492048508255102E-3</v>
      </c>
      <c r="N22" s="123">
        <v>2.2189405313605402E-3</v>
      </c>
      <c r="O22" s="123">
        <v>1.45446064561085E-3</v>
      </c>
      <c r="P22" s="123">
        <v>1.01783671717216E-3</v>
      </c>
      <c r="Q22" s="199"/>
      <c r="R22" s="200"/>
      <c r="S22" s="200"/>
      <c r="T22" s="201"/>
    </row>
    <row r="23" spans="1:21">
      <c r="A23" s="113">
        <v>10</v>
      </c>
      <c r="B23" s="114">
        <v>9.5932715684341904E-2</v>
      </c>
      <c r="C23" s="115">
        <v>7.6842105263157906E-2</v>
      </c>
      <c r="D23" s="116">
        <v>6.5542860990774596E-2</v>
      </c>
      <c r="E23" s="117">
        <v>5.8138377302140401E-2</v>
      </c>
      <c r="F23" s="117">
        <v>5.29551513392938E-2</v>
      </c>
      <c r="G23" s="199"/>
      <c r="H23" s="200"/>
      <c r="I23" s="200"/>
      <c r="J23" s="201"/>
      <c r="K23" s="113">
        <v>15</v>
      </c>
      <c r="L23" s="122" t="s">
        <v>38</v>
      </c>
      <c r="M23" s="123">
        <v>3.7718256614205901E-3</v>
      </c>
      <c r="N23" s="123">
        <v>2.2322795137033899E-3</v>
      </c>
      <c r="O23" s="123">
        <v>1.4632425020266399E-3</v>
      </c>
      <c r="P23" s="123">
        <v>1.02401708582534E-3</v>
      </c>
      <c r="Q23" s="199"/>
      <c r="R23" s="200"/>
      <c r="S23" s="200"/>
      <c r="T23" s="201"/>
    </row>
    <row r="24" spans="1:21">
      <c r="A24" s="113">
        <v>6</v>
      </c>
      <c r="B24" s="114">
        <v>9.6870507574919801E-2</v>
      </c>
      <c r="C24" s="115">
        <v>7.7594224722086894E-2</v>
      </c>
      <c r="D24" s="116">
        <v>6.6183136899365405E-2</v>
      </c>
      <c r="E24" s="117">
        <v>5.8707234527359799E-2</v>
      </c>
      <c r="F24" s="117">
        <v>5.3473324380417499E-2</v>
      </c>
      <c r="G24" s="199"/>
      <c r="H24" s="200"/>
      <c r="I24" s="200"/>
      <c r="J24" s="201"/>
      <c r="K24" s="113">
        <v>10</v>
      </c>
      <c r="L24" s="122" t="s">
        <v>38</v>
      </c>
      <c r="M24" s="123">
        <v>3.81812208423681E-3</v>
      </c>
      <c r="N24" s="123">
        <v>2.2598488544766501E-3</v>
      </c>
      <c r="O24" s="123">
        <v>1.4808967377268501E-3</v>
      </c>
      <c r="P24" s="123">
        <v>1.03664519256931E-3</v>
      </c>
      <c r="Q24" s="199"/>
      <c r="R24" s="200"/>
      <c r="S24" s="200"/>
      <c r="T24" s="201"/>
    </row>
    <row r="25" spans="1:21">
      <c r="A25" s="113">
        <v>3</v>
      </c>
      <c r="B25" s="114">
        <v>9.52836756004177E-2</v>
      </c>
      <c r="C25" s="115">
        <v>7.6324349442379202E-2</v>
      </c>
      <c r="D25" s="116">
        <v>6.5101070154577903E-2</v>
      </c>
      <c r="E25" s="117">
        <v>5.7745042891295201E-2</v>
      </c>
      <c r="F25" s="117">
        <v>5.2597028307928798E-2</v>
      </c>
      <c r="G25" s="199"/>
      <c r="H25" s="200"/>
      <c r="I25" s="200"/>
      <c r="J25" s="201"/>
      <c r="K25" s="113">
        <v>6</v>
      </c>
      <c r="L25" s="122" t="s">
        <v>38</v>
      </c>
      <c r="M25" s="123">
        <v>3.8552565705665901E-3</v>
      </c>
      <c r="N25" s="123">
        <v>2.2822175645443102E-3</v>
      </c>
      <c r="O25" s="123">
        <v>1.4951804744011E-3</v>
      </c>
      <c r="P25" s="123">
        <v>1.04678202938846E-3</v>
      </c>
      <c r="Q25" s="199"/>
      <c r="R25" s="200"/>
      <c r="S25" s="200"/>
      <c r="T25" s="201"/>
    </row>
    <row r="26" spans="1:21">
      <c r="A26" s="113">
        <v>2</v>
      </c>
      <c r="B26" s="114">
        <v>9.3991416309012907E-2</v>
      </c>
      <c r="C26" s="115">
        <v>7.5288778877887805E-2</v>
      </c>
      <c r="D26" s="116">
        <v>6.4222873900293298E-2</v>
      </c>
      <c r="E26" s="117">
        <v>5.6965976485277299E-2</v>
      </c>
      <c r="F26" s="117">
        <v>5.1885898407884802E-2</v>
      </c>
      <c r="G26" s="199"/>
      <c r="H26" s="200"/>
      <c r="I26" s="200"/>
      <c r="J26" s="201"/>
      <c r="K26" s="113">
        <v>3</v>
      </c>
      <c r="L26" s="122" t="s">
        <v>38</v>
      </c>
      <c r="M26" s="123">
        <v>3.7918652316077002E-3</v>
      </c>
      <c r="N26" s="123">
        <v>2.2446558575602601E-3</v>
      </c>
      <c r="O26" s="123">
        <v>1.47120545265654E-3</v>
      </c>
      <c r="P26" s="123">
        <v>1.0296029166732799E-3</v>
      </c>
      <c r="Q26" s="199"/>
      <c r="R26" s="200"/>
      <c r="S26" s="200"/>
      <c r="T26" s="201"/>
    </row>
    <row r="27" spans="1:21">
      <c r="A27" s="113">
        <v>1</v>
      </c>
      <c r="B27" s="114">
        <v>0.10255763688760799</v>
      </c>
      <c r="C27" s="115">
        <v>8.2140796306982095E-2</v>
      </c>
      <c r="D27" s="116">
        <v>7.0071375830666999E-2</v>
      </c>
      <c r="E27" s="116">
        <v>6.2161572052401699E-2</v>
      </c>
      <c r="F27" s="117">
        <v>5.6611652415987299E-2</v>
      </c>
      <c r="G27" s="199"/>
      <c r="H27" s="200"/>
      <c r="I27" s="200"/>
      <c r="J27" s="201"/>
      <c r="K27" s="113">
        <v>2</v>
      </c>
      <c r="L27" s="122" t="s">
        <v>38</v>
      </c>
      <c r="M27" s="123">
        <v>3.7405274862250199E-3</v>
      </c>
      <c r="N27" s="123">
        <v>2.2131809955189099E-3</v>
      </c>
      <c r="O27" s="123">
        <v>1.45137948300319E-3</v>
      </c>
      <c r="P27" s="123">
        <v>1.0160156154785001E-3</v>
      </c>
      <c r="Q27" s="199"/>
      <c r="R27" s="200"/>
      <c r="S27" s="200"/>
      <c r="T27" s="201"/>
    </row>
    <row r="28" spans="1:21" ht="15">
      <c r="A28" s="118"/>
      <c r="B28" s="119"/>
      <c r="C28" s="175"/>
      <c r="D28" s="176"/>
      <c r="E28" s="120"/>
      <c r="F28" s="121"/>
      <c r="G28" s="202"/>
      <c r="H28" s="203"/>
      <c r="I28" s="203"/>
      <c r="J28" s="204"/>
      <c r="K28" s="118">
        <v>1</v>
      </c>
      <c r="L28" s="124" t="s">
        <v>38</v>
      </c>
      <c r="M28" s="125">
        <v>4.0833681161251897E-3</v>
      </c>
      <c r="N28" s="125">
        <v>2.41388409526302E-3</v>
      </c>
      <c r="O28" s="125">
        <v>1.58196075565305E-3</v>
      </c>
      <c r="P28" s="125">
        <v>1.1099839272828899E-3</v>
      </c>
      <c r="Q28" s="202"/>
      <c r="R28" s="203"/>
      <c r="S28" s="203"/>
      <c r="T28" s="204"/>
    </row>
    <row r="30" spans="1:21">
      <c r="A30" s="109" t="s">
        <v>39</v>
      </c>
      <c r="B30" s="109"/>
      <c r="C30" s="109"/>
      <c r="D30" s="109"/>
      <c r="E30" s="109"/>
      <c r="F30" s="109"/>
      <c r="G30" s="109"/>
      <c r="H30" s="109"/>
      <c r="I30" s="109"/>
      <c r="J30" s="109"/>
      <c r="K30" s="109" t="s">
        <v>40</v>
      </c>
      <c r="L30" s="109"/>
      <c r="M30" s="109"/>
      <c r="N30" s="109"/>
      <c r="O30" s="109"/>
      <c r="P30" s="109"/>
      <c r="Q30" s="109"/>
      <c r="R30" s="109"/>
      <c r="S30" s="109"/>
      <c r="T30" s="109"/>
    </row>
    <row r="31" spans="1:21" ht="21.75">
      <c r="A31" s="111" t="s">
        <v>33</v>
      </c>
      <c r="B31" s="112">
        <v>15</v>
      </c>
      <c r="C31" s="112">
        <v>20</v>
      </c>
      <c r="D31" s="112">
        <v>25</v>
      </c>
      <c r="E31" s="112">
        <v>30</v>
      </c>
      <c r="F31" s="112">
        <v>35</v>
      </c>
      <c r="G31" s="187" t="s">
        <v>41</v>
      </c>
      <c r="H31" s="188"/>
      <c r="I31" s="188"/>
      <c r="J31" s="189"/>
      <c r="K31" s="111" t="s">
        <v>36</v>
      </c>
      <c r="L31" s="112">
        <v>15</v>
      </c>
      <c r="M31" s="112">
        <v>20</v>
      </c>
      <c r="N31" s="112">
        <v>25</v>
      </c>
      <c r="O31" s="112">
        <v>30</v>
      </c>
      <c r="P31" s="112">
        <v>35</v>
      </c>
      <c r="Q31" s="196" t="s">
        <v>42</v>
      </c>
      <c r="R31" s="197"/>
      <c r="S31" s="197"/>
      <c r="T31" s="198"/>
    </row>
    <row r="32" spans="1:21">
      <c r="A32" s="113">
        <v>20</v>
      </c>
      <c r="B32" s="122" t="s">
        <v>38</v>
      </c>
      <c r="C32" s="123">
        <v>0.248439390273409</v>
      </c>
      <c r="D32" s="123">
        <v>0.172383942530072</v>
      </c>
      <c r="E32" s="123">
        <v>0.12738734171635099</v>
      </c>
      <c r="F32" s="123">
        <v>9.7870926117812604E-2</v>
      </c>
      <c r="G32" s="190"/>
      <c r="H32" s="191"/>
      <c r="I32" s="191"/>
      <c r="J32" s="192"/>
      <c r="K32" s="113">
        <v>20</v>
      </c>
      <c r="L32" s="122" t="s">
        <v>38</v>
      </c>
      <c r="M32" s="141">
        <v>1.87460242541275E-2</v>
      </c>
      <c r="N32" s="141">
        <v>1.10947026568027E-2</v>
      </c>
      <c r="O32" s="141">
        <v>7.2723032280542299E-3</v>
      </c>
      <c r="P32" s="141">
        <v>5.0891835858607997E-3</v>
      </c>
      <c r="Q32" s="199"/>
      <c r="R32" s="200"/>
      <c r="S32" s="200"/>
      <c r="T32" s="201"/>
    </row>
    <row r="33" spans="1:20">
      <c r="A33" s="113">
        <v>15</v>
      </c>
      <c r="B33" s="122" t="s">
        <v>38</v>
      </c>
      <c r="C33" s="123">
        <v>0.24843672241815801</v>
      </c>
      <c r="D33" s="123">
        <v>0.17237733756217599</v>
      </c>
      <c r="E33" s="123">
        <v>0.12738561608396801</v>
      </c>
      <c r="F33" s="123">
        <v>9.7873121607091398E-2</v>
      </c>
      <c r="G33" s="190"/>
      <c r="H33" s="191"/>
      <c r="I33" s="191"/>
      <c r="J33" s="192"/>
      <c r="K33" s="113">
        <v>15</v>
      </c>
      <c r="L33" s="122" t="s">
        <v>38</v>
      </c>
      <c r="M33" s="141">
        <v>1.8859128307102901E-2</v>
      </c>
      <c r="N33" s="141">
        <v>1.1161397568517001E-2</v>
      </c>
      <c r="O33" s="141">
        <v>7.3162125101332203E-3</v>
      </c>
      <c r="P33" s="141">
        <v>5.1200854291266803E-3</v>
      </c>
      <c r="Q33" s="199"/>
      <c r="R33" s="200"/>
      <c r="S33" s="200"/>
      <c r="T33" s="201"/>
    </row>
    <row r="34" spans="1:20">
      <c r="A34" s="113">
        <v>10</v>
      </c>
      <c r="B34" s="122" t="s">
        <v>38</v>
      </c>
      <c r="C34" s="123">
        <v>0.248439450686642</v>
      </c>
      <c r="D34" s="123">
        <v>0.17239473684210499</v>
      </c>
      <c r="E34" s="123">
        <v>0.12735965522659401</v>
      </c>
      <c r="F34" s="123">
        <v>9.7879542060726799E-2</v>
      </c>
      <c r="G34" s="190"/>
      <c r="H34" s="191"/>
      <c r="I34" s="191"/>
      <c r="J34" s="192"/>
      <c r="K34" s="113">
        <v>10</v>
      </c>
      <c r="L34" s="122" t="s">
        <v>38</v>
      </c>
      <c r="M34" s="141">
        <v>1.9090610421184099E-2</v>
      </c>
      <c r="N34" s="141">
        <v>1.12992442723833E-2</v>
      </c>
      <c r="O34" s="141">
        <v>7.4044836886342598E-3</v>
      </c>
      <c r="P34" s="141">
        <v>5.1832259628465599E-3</v>
      </c>
      <c r="Q34" s="199"/>
      <c r="R34" s="200"/>
      <c r="S34" s="200"/>
      <c r="T34" s="201"/>
    </row>
    <row r="35" spans="1:20">
      <c r="A35" s="113">
        <v>6</v>
      </c>
      <c r="B35" s="122" t="s">
        <v>38</v>
      </c>
      <c r="C35" s="123">
        <v>0.24842419551033901</v>
      </c>
      <c r="D35" s="123">
        <v>0.17241684751317601</v>
      </c>
      <c r="E35" s="123">
        <v>0.127342097310366</v>
      </c>
      <c r="F35" s="123">
        <v>9.7878899574439501E-2</v>
      </c>
      <c r="G35" s="190"/>
      <c r="H35" s="191"/>
      <c r="I35" s="191"/>
      <c r="J35" s="192"/>
      <c r="K35" s="113">
        <v>6</v>
      </c>
      <c r="L35" s="122" t="s">
        <v>38</v>
      </c>
      <c r="M35" s="141">
        <v>1.92762828528329E-2</v>
      </c>
      <c r="N35" s="141">
        <v>1.1411087822721501E-2</v>
      </c>
      <c r="O35" s="141">
        <v>7.4759023720055197E-3</v>
      </c>
      <c r="P35" s="141">
        <v>5.2339101469423104E-3</v>
      </c>
      <c r="Q35" s="199"/>
      <c r="R35" s="200"/>
      <c r="S35" s="200"/>
      <c r="T35" s="201"/>
    </row>
    <row r="36" spans="1:20">
      <c r="A36" s="113">
        <v>3</v>
      </c>
      <c r="B36" s="122" t="s">
        <v>38</v>
      </c>
      <c r="C36" s="123">
        <v>0.24840468731871401</v>
      </c>
      <c r="D36" s="123">
        <v>0.172397769516729</v>
      </c>
      <c r="E36" s="123">
        <v>0.12738803012287001</v>
      </c>
      <c r="F36" s="123">
        <v>9.7876529320770594E-2</v>
      </c>
      <c r="G36" s="190"/>
      <c r="H36" s="191"/>
      <c r="I36" s="191"/>
      <c r="J36" s="192"/>
      <c r="K36" s="113">
        <v>3</v>
      </c>
      <c r="L36" s="122" t="s">
        <v>38</v>
      </c>
      <c r="M36" s="141">
        <v>1.8959326158038501E-2</v>
      </c>
      <c r="N36" s="141">
        <v>1.1223279287801299E-2</v>
      </c>
      <c r="O36" s="141">
        <v>7.3560272632827101E-3</v>
      </c>
      <c r="P36" s="141">
        <v>5.1480145833663997E-3</v>
      </c>
      <c r="Q36" s="199"/>
      <c r="R36" s="200"/>
      <c r="S36" s="200"/>
      <c r="T36" s="201"/>
    </row>
    <row r="37" spans="1:20">
      <c r="A37" s="113">
        <v>2</v>
      </c>
      <c r="B37" s="122" t="s">
        <v>38</v>
      </c>
      <c r="C37" s="123">
        <v>0.24841201716738201</v>
      </c>
      <c r="D37" s="123">
        <v>0.17230473047304701</v>
      </c>
      <c r="E37" s="123">
        <v>0.12739002932551299</v>
      </c>
      <c r="F37" s="123">
        <v>9.7908646342732303E-2</v>
      </c>
      <c r="G37" s="190"/>
      <c r="H37" s="191"/>
      <c r="I37" s="191"/>
      <c r="J37" s="192"/>
      <c r="K37" s="113">
        <v>2</v>
      </c>
      <c r="L37" s="122" t="s">
        <v>38</v>
      </c>
      <c r="M37" s="141">
        <v>1.8702637431125099E-2</v>
      </c>
      <c r="N37" s="141">
        <v>1.10659049775945E-2</v>
      </c>
      <c r="O37" s="141">
        <v>7.2568974150159704E-3</v>
      </c>
      <c r="P37" s="141">
        <v>5.0800780773925204E-3</v>
      </c>
      <c r="Q37" s="199"/>
      <c r="R37" s="200"/>
      <c r="S37" s="200"/>
      <c r="T37" s="201"/>
    </row>
    <row r="38" spans="1:20">
      <c r="A38" s="118">
        <v>1</v>
      </c>
      <c r="B38" s="124" t="s">
        <v>38</v>
      </c>
      <c r="C38" s="125">
        <v>0.248559077809798</v>
      </c>
      <c r="D38" s="125">
        <v>0.17224466243508399</v>
      </c>
      <c r="E38" s="125">
        <v>0.12724587743047</v>
      </c>
      <c r="F38" s="125">
        <v>9.8034934497816598E-2</v>
      </c>
      <c r="G38" s="193"/>
      <c r="H38" s="194"/>
      <c r="I38" s="194"/>
      <c r="J38" s="195"/>
      <c r="K38" s="118">
        <v>1</v>
      </c>
      <c r="L38" s="124" t="s">
        <v>38</v>
      </c>
      <c r="M38" s="142">
        <v>2.0416840580626001E-2</v>
      </c>
      <c r="N38" s="142">
        <v>1.2069420476315099E-2</v>
      </c>
      <c r="O38" s="142">
        <v>7.9098037782652595E-3</v>
      </c>
      <c r="P38" s="142">
        <v>5.5499196364144701E-3</v>
      </c>
      <c r="Q38" s="202"/>
      <c r="R38" s="203"/>
      <c r="S38" s="203"/>
      <c r="T38" s="204"/>
    </row>
    <row r="41" spans="1:20" ht="19.899999999999999" customHeight="1">
      <c r="A41" s="109" t="s">
        <v>43</v>
      </c>
      <c r="B41" s="109" t="s">
        <v>44</v>
      </c>
      <c r="C41" s="109" t="s">
        <v>45</v>
      </c>
      <c r="D41" s="109" t="s">
        <v>46</v>
      </c>
      <c r="E41" s="109" t="s">
        <v>47</v>
      </c>
      <c r="F41" s="109" t="s">
        <v>32</v>
      </c>
      <c r="G41" s="109"/>
      <c r="H41" s="109"/>
    </row>
    <row r="42" spans="1:20">
      <c r="A42" s="126">
        <v>20</v>
      </c>
      <c r="B42" s="127">
        <v>0.8</v>
      </c>
      <c r="C42" s="128">
        <v>15</v>
      </c>
      <c r="D42" s="128">
        <v>61995</v>
      </c>
      <c r="E42" s="128"/>
      <c r="F42" s="129">
        <f>$A$42*365*$B$42/D42</f>
        <v>9.4201145253649504E-2</v>
      </c>
      <c r="G42" s="130"/>
      <c r="H42" s="109"/>
    </row>
    <row r="43" spans="1:20">
      <c r="A43" s="131"/>
      <c r="B43" s="132"/>
      <c r="C43" s="132">
        <v>20</v>
      </c>
      <c r="D43" s="132">
        <v>77397</v>
      </c>
      <c r="E43" s="133">
        <f>D43/D42-1</f>
        <v>0.248439390273409</v>
      </c>
      <c r="F43" s="133">
        <f t="shared" ref="F43:F46" si="0">$A$42*365*$B$42/D43</f>
        <v>7.5455120999521993E-2</v>
      </c>
      <c r="G43" s="134">
        <f>F42-F43</f>
        <v>1.87460242541275E-2</v>
      </c>
      <c r="H43" s="135">
        <f>G43/5</f>
        <v>3.7492048508255102E-3</v>
      </c>
    </row>
    <row r="44" spans="1:20">
      <c r="A44" s="131"/>
      <c r="B44" s="132"/>
      <c r="C44" s="132">
        <v>25</v>
      </c>
      <c r="D44" s="132">
        <v>90739</v>
      </c>
      <c r="E44" s="133">
        <f t="shared" ref="E44:E46" si="1">D44/D43-1</f>
        <v>0.172383942530072</v>
      </c>
      <c r="F44" s="133">
        <f t="shared" si="0"/>
        <v>6.4360418342719203E-2</v>
      </c>
      <c r="G44" s="134">
        <f>F43-F44</f>
        <v>1.10947026568027E-2</v>
      </c>
      <c r="H44" s="135">
        <f t="shared" ref="H44:H46" si="2">G44/5</f>
        <v>2.2189405313605402E-3</v>
      </c>
    </row>
    <row r="45" spans="1:20">
      <c r="A45" s="131"/>
      <c r="B45" s="132"/>
      <c r="C45" s="132">
        <v>30</v>
      </c>
      <c r="D45" s="132">
        <v>102298</v>
      </c>
      <c r="E45" s="133">
        <f t="shared" si="1"/>
        <v>0.12738734171635099</v>
      </c>
      <c r="F45" s="133">
        <f t="shared" si="0"/>
        <v>5.7088115114665001E-2</v>
      </c>
      <c r="G45" s="134">
        <f>F44-F45</f>
        <v>7.2723032280542299E-3</v>
      </c>
      <c r="H45" s="135">
        <f t="shared" si="2"/>
        <v>1.45446064561085E-3</v>
      </c>
    </row>
    <row r="46" spans="1:20">
      <c r="A46" s="136"/>
      <c r="B46" s="137"/>
      <c r="C46" s="137">
        <v>35</v>
      </c>
      <c r="D46" s="137">
        <v>112310</v>
      </c>
      <c r="E46" s="138">
        <f t="shared" si="1"/>
        <v>9.7870926117812604E-2</v>
      </c>
      <c r="F46" s="138">
        <f t="shared" si="0"/>
        <v>5.19989315288042E-2</v>
      </c>
      <c r="G46" s="139">
        <f>F45-F46</f>
        <v>5.0891835858607997E-3</v>
      </c>
      <c r="H46" s="135">
        <f t="shared" si="2"/>
        <v>1.01783671717216E-3</v>
      </c>
    </row>
    <row r="47" spans="1:20">
      <c r="A47" s="126">
        <v>15</v>
      </c>
      <c r="B47" s="127">
        <v>0.8</v>
      </c>
      <c r="C47" s="128">
        <v>15</v>
      </c>
      <c r="D47" s="128">
        <v>46217</v>
      </c>
      <c r="E47" s="128"/>
      <c r="F47" s="129">
        <f>$A$47*365*$B$47/D47</f>
        <v>9.4770322608563995E-2</v>
      </c>
      <c r="G47" s="130"/>
      <c r="H47" s="109"/>
    </row>
    <row r="48" spans="1:20">
      <c r="A48" s="131"/>
      <c r="B48" s="132"/>
      <c r="C48" s="132">
        <v>20</v>
      </c>
      <c r="D48" s="132">
        <v>57699</v>
      </c>
      <c r="E48" s="133">
        <f>D48/D47-1</f>
        <v>0.24843672241815801</v>
      </c>
      <c r="F48" s="133">
        <f t="shared" ref="F48:F51" si="3">$A$47*365*$B$47/D48</f>
        <v>7.5911194301460996E-2</v>
      </c>
      <c r="G48" s="134">
        <f>F47-F48</f>
        <v>1.8859128307102901E-2</v>
      </c>
      <c r="H48" s="135">
        <f>G48/5</f>
        <v>3.7718256614205901E-3</v>
      </c>
    </row>
    <row r="49" spans="1:20">
      <c r="A49" s="131"/>
      <c r="B49" s="132"/>
      <c r="C49" s="132">
        <v>25</v>
      </c>
      <c r="D49" s="132">
        <v>67645</v>
      </c>
      <c r="E49" s="133">
        <f t="shared" ref="E49:E51" si="4">D49/D48-1</f>
        <v>0.17237733756217599</v>
      </c>
      <c r="F49" s="133">
        <f t="shared" si="3"/>
        <v>6.4749796732944107E-2</v>
      </c>
      <c r="G49" s="134">
        <f>F48-F49</f>
        <v>1.1161397568517001E-2</v>
      </c>
      <c r="H49" s="135">
        <f t="shared" ref="H49:H51" si="5">G49/5</f>
        <v>2.2322795137033899E-3</v>
      </c>
    </row>
    <row r="50" spans="1:20">
      <c r="A50" s="131"/>
      <c r="B50" s="132"/>
      <c r="C50" s="132">
        <v>30</v>
      </c>
      <c r="D50" s="132">
        <v>76262</v>
      </c>
      <c r="E50" s="133">
        <f t="shared" si="4"/>
        <v>0.12738561608396801</v>
      </c>
      <c r="F50" s="133">
        <f t="shared" si="3"/>
        <v>5.74335842228108E-2</v>
      </c>
      <c r="G50" s="134">
        <f>F49-F50</f>
        <v>7.3162125101332203E-3</v>
      </c>
      <c r="H50" s="135">
        <f t="shared" si="5"/>
        <v>1.4632425020266399E-3</v>
      </c>
      <c r="K50" s="109"/>
      <c r="L50" s="109"/>
      <c r="M50" s="109"/>
      <c r="N50" s="109"/>
      <c r="O50" s="109"/>
      <c r="P50" s="109"/>
      <c r="Q50" s="109"/>
      <c r="R50" s="109"/>
      <c r="S50" s="109"/>
      <c r="T50" s="109"/>
    </row>
    <row r="51" spans="1:20" ht="19.899999999999999" customHeight="1">
      <c r="A51" s="136"/>
      <c r="B51" s="137"/>
      <c r="C51" s="137">
        <v>35</v>
      </c>
      <c r="D51" s="137">
        <v>83726</v>
      </c>
      <c r="E51" s="138">
        <f t="shared" si="4"/>
        <v>9.7873121607091398E-2</v>
      </c>
      <c r="F51" s="138">
        <f t="shared" si="3"/>
        <v>5.2313498793684202E-2</v>
      </c>
      <c r="G51" s="139">
        <f>F50-F51</f>
        <v>5.1200854291266803E-3</v>
      </c>
      <c r="H51" s="135">
        <f t="shared" si="5"/>
        <v>1.02401708582534E-3</v>
      </c>
    </row>
    <row r="52" spans="1:20">
      <c r="A52" s="126">
        <v>10</v>
      </c>
      <c r="B52" s="127">
        <v>0.8</v>
      </c>
      <c r="C52" s="128">
        <v>15</v>
      </c>
      <c r="D52" s="128">
        <v>30438</v>
      </c>
      <c r="E52" s="128"/>
      <c r="F52" s="129">
        <f>$A$52*365*$B$52/D52</f>
        <v>9.5932715684341904E-2</v>
      </c>
      <c r="G52" s="130"/>
      <c r="H52" s="109"/>
    </row>
    <row r="53" spans="1:20">
      <c r="A53" s="131"/>
      <c r="B53" s="132"/>
      <c r="C53" s="132">
        <v>20</v>
      </c>
      <c r="D53" s="132">
        <v>38000</v>
      </c>
      <c r="E53" s="133">
        <f>D53/D52-1</f>
        <v>0.248439450686642</v>
      </c>
      <c r="F53" s="133">
        <f t="shared" ref="F53:F56" si="6">$A$52*365*$B$52/D53</f>
        <v>7.6842105263157906E-2</v>
      </c>
      <c r="G53" s="134">
        <f>F52-F53</f>
        <v>1.9090610421184099E-2</v>
      </c>
      <c r="H53" s="135">
        <f>G53/5</f>
        <v>3.81812208423681E-3</v>
      </c>
    </row>
    <row r="54" spans="1:20">
      <c r="A54" s="131"/>
      <c r="B54" s="132"/>
      <c r="C54" s="132">
        <v>25</v>
      </c>
      <c r="D54" s="132">
        <v>44551</v>
      </c>
      <c r="E54" s="133">
        <f t="shared" ref="E54:E56" si="7">D54/D53-1</f>
        <v>0.17239473684210499</v>
      </c>
      <c r="F54" s="133">
        <f t="shared" si="6"/>
        <v>6.5542860990774596E-2</v>
      </c>
      <c r="G54" s="134">
        <f>F53-F54</f>
        <v>1.12992442723833E-2</v>
      </c>
      <c r="H54" s="135">
        <f t="shared" ref="H54:H56" si="8">G54/5</f>
        <v>2.2598488544766501E-3</v>
      </c>
    </row>
    <row r="55" spans="1:20">
      <c r="A55" s="131"/>
      <c r="B55" s="132"/>
      <c r="C55" s="132">
        <v>30</v>
      </c>
      <c r="D55" s="132">
        <v>50225</v>
      </c>
      <c r="E55" s="133">
        <f t="shared" si="7"/>
        <v>0.12735965522659401</v>
      </c>
      <c r="F55" s="133">
        <f t="shared" si="6"/>
        <v>5.8138377302140401E-2</v>
      </c>
      <c r="G55" s="134">
        <f>F54-F55</f>
        <v>7.4044836886342598E-3</v>
      </c>
      <c r="H55" s="135">
        <f t="shared" si="8"/>
        <v>1.4808967377268501E-3</v>
      </c>
    </row>
    <row r="56" spans="1:20">
      <c r="A56" s="136"/>
      <c r="B56" s="137"/>
      <c r="C56" s="137">
        <v>35</v>
      </c>
      <c r="D56" s="137">
        <v>55141</v>
      </c>
      <c r="E56" s="138">
        <f t="shared" si="7"/>
        <v>9.7879542060726799E-2</v>
      </c>
      <c r="F56" s="138">
        <f t="shared" si="6"/>
        <v>5.29551513392938E-2</v>
      </c>
      <c r="G56" s="139">
        <f>F55-F56</f>
        <v>5.1832259628465599E-3</v>
      </c>
      <c r="H56" s="135">
        <f t="shared" si="8"/>
        <v>1.03664519256931E-3</v>
      </c>
    </row>
    <row r="57" spans="1:20">
      <c r="A57" s="126">
        <v>6</v>
      </c>
      <c r="B57" s="127">
        <v>0.8</v>
      </c>
      <c r="C57" s="128">
        <v>15</v>
      </c>
      <c r="D57" s="128">
        <v>18086</v>
      </c>
      <c r="E57" s="128"/>
      <c r="F57" s="129">
        <f>$A$57*365*$B$57/D57</f>
        <v>9.6870507574919801E-2</v>
      </c>
      <c r="G57" s="130"/>
      <c r="H57" s="109"/>
    </row>
    <row r="58" spans="1:20">
      <c r="A58" s="131"/>
      <c r="B58" s="132"/>
      <c r="C58" s="132">
        <v>20</v>
      </c>
      <c r="D58" s="132">
        <v>22579</v>
      </c>
      <c r="E58" s="133">
        <f>D58/D57-1</f>
        <v>0.24842419551033901</v>
      </c>
      <c r="F58" s="133">
        <f t="shared" ref="F58:F61" si="9">$A$57*365*$B$57/D58</f>
        <v>7.7594224722086894E-2</v>
      </c>
      <c r="G58" s="134">
        <f>F57-F58</f>
        <v>1.92762828528329E-2</v>
      </c>
      <c r="H58" s="135">
        <f>G58/5</f>
        <v>3.8552565705665901E-3</v>
      </c>
    </row>
    <row r="59" spans="1:20">
      <c r="A59" s="131"/>
      <c r="B59" s="132"/>
      <c r="C59" s="132">
        <v>25</v>
      </c>
      <c r="D59" s="132">
        <v>26472</v>
      </c>
      <c r="E59" s="133">
        <f t="shared" ref="E59:E61" si="10">D59/D58-1</f>
        <v>0.17241684751317601</v>
      </c>
      <c r="F59" s="133">
        <f t="shared" si="9"/>
        <v>6.6183136899365405E-2</v>
      </c>
      <c r="G59" s="134">
        <f>F58-F59</f>
        <v>1.1411087822721501E-2</v>
      </c>
      <c r="H59" s="135">
        <f t="shared" ref="H59:H61" si="11">G59/5</f>
        <v>2.2822175645443102E-3</v>
      </c>
    </row>
    <row r="60" spans="1:20">
      <c r="A60" s="131"/>
      <c r="B60" s="132"/>
      <c r="C60" s="132">
        <v>30</v>
      </c>
      <c r="D60" s="132">
        <v>29843</v>
      </c>
      <c r="E60" s="133">
        <f t="shared" si="10"/>
        <v>0.127342097310366</v>
      </c>
      <c r="F60" s="133">
        <f t="shared" si="9"/>
        <v>5.8707234527359799E-2</v>
      </c>
      <c r="G60" s="134">
        <f>F59-F60</f>
        <v>7.4759023720055197E-3</v>
      </c>
      <c r="H60" s="135">
        <f t="shared" si="11"/>
        <v>1.4951804744011E-3</v>
      </c>
    </row>
    <row r="61" spans="1:20">
      <c r="A61" s="136"/>
      <c r="B61" s="137"/>
      <c r="C61" s="137">
        <v>35</v>
      </c>
      <c r="D61" s="137">
        <v>32764</v>
      </c>
      <c r="E61" s="138">
        <f t="shared" si="10"/>
        <v>9.7878899574439501E-2</v>
      </c>
      <c r="F61" s="138">
        <f t="shared" si="9"/>
        <v>5.3473324380417499E-2</v>
      </c>
      <c r="G61" s="139">
        <f>F60-F61</f>
        <v>5.2339101469423104E-3</v>
      </c>
      <c r="H61" s="135">
        <f t="shared" si="11"/>
        <v>1.04678202938846E-3</v>
      </c>
      <c r="K61" s="109"/>
      <c r="L61" s="109"/>
      <c r="M61" s="109"/>
      <c r="N61" s="109"/>
      <c r="O61" s="109"/>
      <c r="P61" s="109"/>
      <c r="Q61" s="109"/>
      <c r="R61" s="109"/>
      <c r="S61" s="109"/>
      <c r="T61" s="109"/>
    </row>
    <row r="62" spans="1:20" ht="19.149999999999999" customHeight="1">
      <c r="A62" s="126">
        <v>3</v>
      </c>
      <c r="B62" s="127">
        <v>0.75</v>
      </c>
      <c r="C62" s="128">
        <v>15</v>
      </c>
      <c r="D62" s="128">
        <v>8619</v>
      </c>
      <c r="E62" s="128"/>
      <c r="F62" s="129">
        <f>$A$62*365*$B$62/D62</f>
        <v>9.52836756004177E-2</v>
      </c>
      <c r="G62" s="130"/>
      <c r="H62" s="109"/>
    </row>
    <row r="63" spans="1:20">
      <c r="A63" s="131"/>
      <c r="B63" s="132"/>
      <c r="C63" s="132">
        <v>20</v>
      </c>
      <c r="D63" s="132">
        <v>10760</v>
      </c>
      <c r="E63" s="133">
        <f>D63/D62-1</f>
        <v>0.24840468731871401</v>
      </c>
      <c r="F63" s="133">
        <f t="shared" ref="F63:F66" si="12">$A$62*365*$B$62/D63</f>
        <v>7.6324349442379202E-2</v>
      </c>
      <c r="G63" s="134">
        <f>F62-F63</f>
        <v>1.8959326158038501E-2</v>
      </c>
      <c r="H63" s="135">
        <f>G63/5</f>
        <v>3.7918652316077002E-3</v>
      </c>
    </row>
    <row r="64" spans="1:20">
      <c r="A64" s="131"/>
      <c r="B64" s="132"/>
      <c r="C64" s="132">
        <v>25</v>
      </c>
      <c r="D64" s="132">
        <v>12615</v>
      </c>
      <c r="E64" s="133">
        <f t="shared" ref="E64:E66" si="13">D64/D63-1</f>
        <v>0.172397769516729</v>
      </c>
      <c r="F64" s="133">
        <f t="shared" si="12"/>
        <v>6.5101070154577903E-2</v>
      </c>
      <c r="G64" s="134">
        <f>F63-F64</f>
        <v>1.1223279287801299E-2</v>
      </c>
      <c r="H64" s="135">
        <f t="shared" ref="H64:H66" si="14">G64/5</f>
        <v>2.2446558575602601E-3</v>
      </c>
    </row>
    <row r="65" spans="1:20">
      <c r="A65" s="131"/>
      <c r="B65" s="132"/>
      <c r="C65" s="132">
        <v>30</v>
      </c>
      <c r="D65" s="132">
        <v>14222</v>
      </c>
      <c r="E65" s="133">
        <f t="shared" si="13"/>
        <v>0.12738803012287001</v>
      </c>
      <c r="F65" s="133">
        <f t="shared" si="12"/>
        <v>5.7745042891295201E-2</v>
      </c>
      <c r="G65" s="134">
        <f>F64-F65</f>
        <v>7.3560272632827101E-3</v>
      </c>
      <c r="H65" s="135">
        <f t="shared" si="14"/>
        <v>1.47120545265654E-3</v>
      </c>
    </row>
    <row r="66" spans="1:20">
      <c r="A66" s="136"/>
      <c r="B66" s="137"/>
      <c r="C66" s="137">
        <v>35</v>
      </c>
      <c r="D66" s="137">
        <v>15614</v>
      </c>
      <c r="E66" s="138">
        <f t="shared" si="13"/>
        <v>9.7876529320770594E-2</v>
      </c>
      <c r="F66" s="138">
        <f t="shared" si="12"/>
        <v>5.2597028307928798E-2</v>
      </c>
      <c r="G66" s="139">
        <f>F65-F66</f>
        <v>5.1480145833663997E-3</v>
      </c>
      <c r="H66" s="135">
        <f t="shared" si="14"/>
        <v>1.0296029166732799E-3</v>
      </c>
    </row>
    <row r="67" spans="1:20">
      <c r="A67" s="126">
        <v>2</v>
      </c>
      <c r="B67" s="127">
        <v>0.75</v>
      </c>
      <c r="C67" s="128">
        <v>15</v>
      </c>
      <c r="D67" s="128">
        <v>5825</v>
      </c>
      <c r="E67" s="128"/>
      <c r="F67" s="129">
        <f>$A$67*365*$B$67/D67</f>
        <v>9.3991416309012907E-2</v>
      </c>
      <c r="G67" s="130"/>
      <c r="H67" s="109"/>
    </row>
    <row r="68" spans="1:20">
      <c r="A68" s="131"/>
      <c r="B68" s="132"/>
      <c r="C68" s="132">
        <v>20</v>
      </c>
      <c r="D68" s="132">
        <v>7272</v>
      </c>
      <c r="E68" s="133">
        <f>D68/D67-1</f>
        <v>0.24841201716738201</v>
      </c>
      <c r="F68" s="133">
        <f t="shared" ref="F68:F71" si="15">$A$67*365*$B$67/D68</f>
        <v>7.5288778877887805E-2</v>
      </c>
      <c r="G68" s="134">
        <f>F67-F68</f>
        <v>1.8702637431125099E-2</v>
      </c>
      <c r="H68" s="135">
        <f>G68/5</f>
        <v>3.7405274862250199E-3</v>
      </c>
    </row>
    <row r="69" spans="1:20">
      <c r="A69" s="131"/>
      <c r="B69" s="132"/>
      <c r="C69" s="132">
        <v>25</v>
      </c>
      <c r="D69" s="132">
        <v>8525</v>
      </c>
      <c r="E69" s="133">
        <f t="shared" ref="E69:E71" si="16">D69/D68-1</f>
        <v>0.17230473047304701</v>
      </c>
      <c r="F69" s="133">
        <f t="shared" si="15"/>
        <v>6.4222873900293298E-2</v>
      </c>
      <c r="G69" s="134">
        <f>F68-F69</f>
        <v>1.10659049775945E-2</v>
      </c>
      <c r="H69" s="135">
        <f t="shared" ref="H69:H71" si="17">G69/5</f>
        <v>2.2131809955189099E-3</v>
      </c>
    </row>
    <row r="70" spans="1:20">
      <c r="A70" s="131"/>
      <c r="B70" s="132"/>
      <c r="C70" s="132">
        <v>30</v>
      </c>
      <c r="D70" s="132">
        <v>9611</v>
      </c>
      <c r="E70" s="133">
        <f t="shared" si="16"/>
        <v>0.12739002932551299</v>
      </c>
      <c r="F70" s="133">
        <f t="shared" si="15"/>
        <v>5.6965976485277299E-2</v>
      </c>
      <c r="G70" s="134">
        <f>F69-F70</f>
        <v>7.2568974150159704E-3</v>
      </c>
      <c r="H70" s="135">
        <f t="shared" si="17"/>
        <v>1.45137948300319E-3</v>
      </c>
    </row>
    <row r="71" spans="1:20">
      <c r="A71" s="136"/>
      <c r="B71" s="137"/>
      <c r="C71" s="137">
        <v>35</v>
      </c>
      <c r="D71" s="137">
        <v>10552</v>
      </c>
      <c r="E71" s="138">
        <f t="shared" si="16"/>
        <v>9.7908646342732303E-2</v>
      </c>
      <c r="F71" s="138">
        <f t="shared" si="15"/>
        <v>5.1885898407884802E-2</v>
      </c>
      <c r="G71" s="139">
        <f>F70-F71</f>
        <v>5.0800780773925204E-3</v>
      </c>
      <c r="H71" s="135">
        <f t="shared" si="17"/>
        <v>1.0160156154785001E-3</v>
      </c>
      <c r="K71" s="109"/>
      <c r="L71" s="109"/>
      <c r="M71" s="109"/>
      <c r="N71" s="109"/>
      <c r="O71" s="109"/>
      <c r="P71" s="109"/>
      <c r="Q71" s="109"/>
      <c r="R71" s="109"/>
      <c r="S71" s="109"/>
      <c r="T71" s="109"/>
    </row>
    <row r="72" spans="1:20" ht="19.149999999999999" customHeight="1">
      <c r="A72" s="126">
        <v>1</v>
      </c>
      <c r="B72" s="127">
        <v>0.78</v>
      </c>
      <c r="C72" s="128">
        <v>15</v>
      </c>
      <c r="D72" s="128">
        <v>2776</v>
      </c>
      <c r="E72" s="128"/>
      <c r="F72" s="129">
        <f>$A$72*365*$B$72/D72</f>
        <v>0.10255763688760799</v>
      </c>
      <c r="G72" s="130"/>
      <c r="H72" s="109"/>
    </row>
    <row r="73" spans="1:20">
      <c r="A73" s="131"/>
      <c r="B73" s="132"/>
      <c r="C73" s="132">
        <v>20</v>
      </c>
      <c r="D73" s="132">
        <v>3466</v>
      </c>
      <c r="E73" s="133">
        <f>D73/D72-1</f>
        <v>0.248559077809798</v>
      </c>
      <c r="F73" s="133">
        <f t="shared" ref="F73:F76" si="18">$A$72*365*$B$72/D73</f>
        <v>8.2140796306982095E-2</v>
      </c>
      <c r="G73" s="134">
        <f>F72-F73</f>
        <v>2.0416840580626001E-2</v>
      </c>
      <c r="H73" s="135">
        <f>G73/5</f>
        <v>4.0833681161251897E-3</v>
      </c>
    </row>
    <row r="74" spans="1:20">
      <c r="A74" s="131"/>
      <c r="B74" s="132"/>
      <c r="C74" s="132">
        <v>25</v>
      </c>
      <c r="D74" s="132">
        <v>4063</v>
      </c>
      <c r="E74" s="133">
        <f t="shared" ref="E74:E76" si="19">D74/D73-1</f>
        <v>0.17224466243508399</v>
      </c>
      <c r="F74" s="133">
        <f t="shared" si="18"/>
        <v>7.0071375830666999E-2</v>
      </c>
      <c r="G74" s="134">
        <f>F73-F74</f>
        <v>1.2069420476315099E-2</v>
      </c>
      <c r="H74" s="135">
        <f t="shared" ref="H74:H76" si="20">G74/5</f>
        <v>2.41388409526302E-3</v>
      </c>
    </row>
    <row r="75" spans="1:20">
      <c r="A75" s="131"/>
      <c r="B75" s="132"/>
      <c r="C75" s="132">
        <v>30</v>
      </c>
      <c r="D75" s="132">
        <v>4580</v>
      </c>
      <c r="E75" s="133">
        <f t="shared" si="19"/>
        <v>0.12724587743047</v>
      </c>
      <c r="F75" s="133">
        <f t="shared" si="18"/>
        <v>6.2161572052401699E-2</v>
      </c>
      <c r="G75" s="134">
        <f>F74-F75</f>
        <v>7.9098037782652595E-3</v>
      </c>
      <c r="H75" s="135">
        <f t="shared" si="20"/>
        <v>1.58196075565305E-3</v>
      </c>
    </row>
    <row r="76" spans="1:20">
      <c r="A76" s="136"/>
      <c r="B76" s="137"/>
      <c r="C76" s="137">
        <v>35</v>
      </c>
      <c r="D76" s="137">
        <v>5029</v>
      </c>
      <c r="E76" s="138">
        <f t="shared" si="19"/>
        <v>9.8034934497816598E-2</v>
      </c>
      <c r="F76" s="138">
        <f t="shared" si="18"/>
        <v>5.6611652415987299E-2</v>
      </c>
      <c r="G76" s="139">
        <f>F75-F76</f>
        <v>5.5499196364144701E-3</v>
      </c>
      <c r="H76" s="135">
        <f t="shared" si="20"/>
        <v>1.1099839272828899E-3</v>
      </c>
    </row>
  </sheetData>
  <sheetProtection password="CEE9" sheet="1" objects="1" scenarios="1" formatCells="0" formatColumns="0" formatRows="0"/>
  <mergeCells count="11">
    <mergeCell ref="G7:G9"/>
    <mergeCell ref="H7:H9"/>
    <mergeCell ref="G31:J38"/>
    <mergeCell ref="G20:J28"/>
    <mergeCell ref="Q31:T38"/>
    <mergeCell ref="Q21:T28"/>
    <mergeCell ref="A2:D2"/>
    <mergeCell ref="A13:F13"/>
    <mergeCell ref="C28:D28"/>
    <mergeCell ref="E7:E9"/>
    <mergeCell ref="F7:F9"/>
  </mergeCells>
  <phoneticPr fontId="45" type="noConversion"/>
  <conditionalFormatting sqref="H7">
    <cfRule type="expression" dxfId="1" priority="1">
      <formula>"and(＞0.75,＜0.6）"</formula>
    </cfRule>
  </conditionalFormatting>
  <dataValidations count="1">
    <dataValidation type="list" allowBlank="1" showInputMessage="1" showErrorMessage="1" sqref="B12">
      <formula1>"85%,80%,78%,75%"</formula1>
    </dataValidation>
  </dataValidations>
  <hyperlinks>
    <hyperlink ref="B5" r:id="rId1"/>
  </hyperlink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2:V75"/>
  <sheetViews>
    <sheetView zoomScale="80" zoomScaleNormal="80" workbookViewId="0">
      <selection activeCell="I2" sqref="I2:J14"/>
    </sheetView>
  </sheetViews>
  <sheetFormatPr defaultColWidth="8.875" defaultRowHeight="13.5"/>
  <cols>
    <col min="1" max="1" width="12.5" style="33" customWidth="1"/>
    <col min="2" max="6" width="21.5" style="33" customWidth="1"/>
    <col min="7" max="7" width="14.5" style="33" customWidth="1"/>
    <col min="8" max="8" width="8.875" style="33"/>
    <col min="9" max="9" width="16.5" style="33" customWidth="1"/>
    <col min="10" max="10" width="13.375" style="33" customWidth="1"/>
    <col min="11" max="11" width="8.875" style="33"/>
    <col min="12" max="12" width="9.125" style="33" customWidth="1"/>
    <col min="13" max="13" width="10.125" style="33" customWidth="1"/>
    <col min="14" max="16384" width="8.875" style="33"/>
  </cols>
  <sheetData>
    <row r="2" spans="1:14" s="28" customFormat="1" ht="23.25">
      <c r="A2" s="170" t="s">
        <v>0</v>
      </c>
      <c r="B2" s="171"/>
      <c r="C2" s="171"/>
      <c r="D2" s="171"/>
      <c r="E2" s="34">
        <f>ROUND(IF(F4=0,E7*F7+E12*F12,IF(F7=0,E4*F4+E12*F12,E4*F4+E7*F7)),0)</f>
        <v>26801</v>
      </c>
      <c r="F2" s="35">
        <f>ROUND(IF(F4=0,E7/E12-1,IF(F7=0,E4/E12-1,E4/E7)),3)</f>
        <v>0.373</v>
      </c>
      <c r="G2" s="36" t="s">
        <v>1</v>
      </c>
      <c r="I2" s="144" t="s">
        <v>74</v>
      </c>
      <c r="J2" s="144">
        <v>162.96</v>
      </c>
      <c r="K2" s="144"/>
      <c r="L2" s="144"/>
      <c r="M2" s="144"/>
      <c r="N2" s="144"/>
    </row>
    <row r="3" spans="1:14" s="29" customFormat="1" ht="18.75">
      <c r="A3" s="37" t="s">
        <v>2</v>
      </c>
      <c r="B3" s="38" t="s">
        <v>3</v>
      </c>
      <c r="C3" s="38" t="s">
        <v>4</v>
      </c>
      <c r="D3" s="39" t="s">
        <v>5</v>
      </c>
      <c r="E3" s="38" t="s">
        <v>6</v>
      </c>
      <c r="F3" s="40" t="s">
        <v>7</v>
      </c>
      <c r="G3" s="41"/>
      <c r="I3" s="144" t="s">
        <v>75</v>
      </c>
      <c r="J3" s="144">
        <f>ROUND(E2*J2/10000,2)</f>
        <v>436.75</v>
      </c>
      <c r="K3" s="144"/>
      <c r="L3" s="144"/>
      <c r="M3" s="144"/>
      <c r="N3" s="146"/>
    </row>
    <row r="4" spans="1:14" s="28" customFormat="1" ht="20.25">
      <c r="A4" s="42"/>
      <c r="B4" s="43">
        <v>30000</v>
      </c>
      <c r="C4" s="43">
        <v>5500</v>
      </c>
      <c r="D4" s="43">
        <v>1.3</v>
      </c>
      <c r="E4" s="44">
        <f>ROUND((B4+C4)*D4,0)</f>
        <v>46150</v>
      </c>
      <c r="F4" s="45"/>
      <c r="G4" s="36"/>
      <c r="I4" s="144" t="s">
        <v>76</v>
      </c>
      <c r="J4" s="144">
        <f>A12*365/E7</f>
        <v>5.4626180657177066E-2</v>
      </c>
      <c r="K4" s="144"/>
      <c r="L4" s="144"/>
      <c r="M4" s="144"/>
      <c r="N4" s="144"/>
    </row>
    <row r="5" spans="1:14" s="28" customFormat="1" ht="15">
      <c r="A5" s="46" t="s">
        <v>8</v>
      </c>
      <c r="B5" s="47" t="s">
        <v>9</v>
      </c>
      <c r="C5" s="48"/>
      <c r="D5" s="48"/>
      <c r="E5" s="49" t="s">
        <v>48</v>
      </c>
      <c r="F5" s="50"/>
      <c r="G5" s="36"/>
      <c r="I5" s="144"/>
      <c r="J5" s="144"/>
      <c r="K5" s="144"/>
      <c r="L5" s="144"/>
      <c r="M5" s="144"/>
      <c r="N5" s="144"/>
    </row>
    <row r="6" spans="1:14" s="29" customFormat="1" ht="18.75">
      <c r="A6" s="37" t="s">
        <v>11</v>
      </c>
      <c r="B6" s="38" t="s">
        <v>12</v>
      </c>
      <c r="C6" s="38" t="s">
        <v>49</v>
      </c>
      <c r="D6" s="38" t="s">
        <v>14</v>
      </c>
      <c r="E6" s="39" t="s">
        <v>50</v>
      </c>
      <c r="F6" s="40" t="s">
        <v>7</v>
      </c>
      <c r="I6" s="144"/>
      <c r="J6" s="144"/>
      <c r="K6" s="144"/>
      <c r="L6" s="144"/>
      <c r="M6" s="144"/>
      <c r="N6" s="146"/>
    </row>
    <row r="7" spans="1:14" s="28" customFormat="1" ht="20.45" customHeight="1">
      <c r="A7" s="42" t="s">
        <v>16</v>
      </c>
      <c r="B7" s="152" t="s">
        <v>77</v>
      </c>
      <c r="C7" s="43">
        <v>28967</v>
      </c>
      <c r="D7" s="43">
        <v>0.95</v>
      </c>
      <c r="E7" s="177">
        <f>ROUND((C7*D7+C8*D8+C9*D9)/3,0)</f>
        <v>30068</v>
      </c>
      <c r="F7" s="209">
        <v>0.6</v>
      </c>
      <c r="G7" s="211" t="str">
        <f>IF(OR(H7&gt;0.75,H7&lt;0.6),"租售比异常，注意权重计取","")</f>
        <v/>
      </c>
      <c r="H7" s="184">
        <f>E7/10000/A12</f>
        <v>0.66817777777777776</v>
      </c>
      <c r="I7" s="144"/>
      <c r="J7" s="144"/>
      <c r="K7" s="144"/>
      <c r="L7" s="144"/>
      <c r="M7" s="144"/>
      <c r="N7" s="144"/>
    </row>
    <row r="8" spans="1:14" s="28" customFormat="1" ht="20.25">
      <c r="A8" s="42" t="s">
        <v>17</v>
      </c>
      <c r="B8" s="43" t="s">
        <v>78</v>
      </c>
      <c r="C8" s="43">
        <v>33963</v>
      </c>
      <c r="D8" s="43">
        <f>D7</f>
        <v>0.95</v>
      </c>
      <c r="E8" s="177"/>
      <c r="F8" s="209"/>
      <c r="G8" s="212"/>
      <c r="H8" s="185"/>
      <c r="I8" s="144"/>
      <c r="J8" s="144"/>
      <c r="K8" s="144"/>
      <c r="L8" s="144"/>
      <c r="M8" s="144"/>
      <c r="N8" s="144"/>
    </row>
    <row r="9" spans="1:14" s="28" customFormat="1" ht="20.25">
      <c r="A9" s="51" t="s">
        <v>18</v>
      </c>
      <c r="B9" s="153" t="s">
        <v>79</v>
      </c>
      <c r="C9" s="43">
        <v>32021</v>
      </c>
      <c r="D9" s="43">
        <f>D7</f>
        <v>0.95</v>
      </c>
      <c r="E9" s="178"/>
      <c r="F9" s="210"/>
      <c r="G9" s="213"/>
      <c r="H9" s="186"/>
      <c r="I9" s="144"/>
      <c r="J9" s="144"/>
      <c r="K9" s="144"/>
      <c r="L9" s="144"/>
      <c r="M9" s="144"/>
      <c r="N9" s="144"/>
    </row>
    <row r="10" spans="1:14" s="29" customFormat="1" ht="18.75">
      <c r="A10" s="37" t="s">
        <v>19</v>
      </c>
      <c r="B10" s="53"/>
      <c r="C10" s="53"/>
      <c r="D10" s="53"/>
      <c r="E10" s="54"/>
      <c r="F10" s="55"/>
      <c r="G10" s="56"/>
      <c r="H10" s="56"/>
      <c r="I10" s="144"/>
      <c r="J10" s="144"/>
      <c r="K10" s="144"/>
      <c r="L10" s="144"/>
      <c r="M10" s="144"/>
      <c r="N10" s="146"/>
    </row>
    <row r="11" spans="1:14" s="29" customFormat="1" ht="18.75">
      <c r="A11" s="57" t="s">
        <v>21</v>
      </c>
      <c r="B11" s="58" t="s">
        <v>22</v>
      </c>
      <c r="C11" s="58" t="s">
        <v>23</v>
      </c>
      <c r="D11" s="58" t="s">
        <v>24</v>
      </c>
      <c r="E11" s="58" t="s">
        <v>51</v>
      </c>
      <c r="F11" s="59" t="s">
        <v>7</v>
      </c>
      <c r="G11" s="56"/>
      <c r="H11" s="56"/>
      <c r="I11" s="144" t="s">
        <v>73</v>
      </c>
      <c r="J11" s="144">
        <v>50</v>
      </c>
      <c r="K11" s="144"/>
      <c r="L11" s="144"/>
      <c r="M11" s="144"/>
      <c r="N11" s="146"/>
    </row>
    <row r="12" spans="1:14" s="30" customFormat="1" ht="20.25">
      <c r="A12" s="60">
        <v>4.5</v>
      </c>
      <c r="B12" s="61">
        <v>0.8</v>
      </c>
      <c r="C12" s="62">
        <f>J14</f>
        <v>25.55</v>
      </c>
      <c r="D12" s="63">
        <v>0.06</v>
      </c>
      <c r="E12" s="44">
        <f>ROUND(A12*365*B12/D12,0)</f>
        <v>21900</v>
      </c>
      <c r="F12" s="64">
        <f>1-F4-F7</f>
        <v>0.4</v>
      </c>
      <c r="G12" s="33"/>
      <c r="H12" s="33">
        <f>2025-2013</f>
        <v>12</v>
      </c>
      <c r="I12" s="144" t="s">
        <v>72</v>
      </c>
      <c r="J12" s="150">
        <v>45958</v>
      </c>
      <c r="K12" s="144"/>
      <c r="L12" s="144"/>
      <c r="M12" s="150"/>
      <c r="N12" s="143"/>
    </row>
    <row r="13" spans="1:14" ht="15">
      <c r="A13" s="205" t="s">
        <v>52</v>
      </c>
      <c r="B13" s="206"/>
      <c r="C13" s="206"/>
      <c r="D13" s="206"/>
      <c r="E13" s="206"/>
      <c r="F13" s="207"/>
      <c r="H13" s="33">
        <f>H12+2</f>
        <v>14</v>
      </c>
      <c r="I13" s="144" t="s">
        <v>71</v>
      </c>
      <c r="J13" s="150">
        <v>55285</v>
      </c>
      <c r="K13" s="144"/>
      <c r="L13" s="144"/>
      <c r="M13" s="150"/>
      <c r="N13" s="144"/>
    </row>
    <row r="14" spans="1:14">
      <c r="H14" s="33">
        <f>50-H13</f>
        <v>36</v>
      </c>
      <c r="I14" s="144" t="s">
        <v>80</v>
      </c>
      <c r="J14" s="144">
        <f>ROUNDDOWN(MIN((J13-J12)/365,J11),2)</f>
        <v>25.55</v>
      </c>
      <c r="K14" s="144"/>
      <c r="L14" s="144"/>
      <c r="M14" s="144"/>
      <c r="N14" s="144"/>
    </row>
    <row r="15" spans="1:14" s="31" customFormat="1" ht="20.25">
      <c r="A15" s="65" t="s">
        <v>53</v>
      </c>
      <c r="I15" s="151"/>
      <c r="J15" s="151"/>
      <c r="K15" s="151"/>
      <c r="L15" s="151"/>
      <c r="M15" s="151"/>
      <c r="N15" s="151"/>
    </row>
    <row r="16" spans="1:14">
      <c r="A16" s="66" t="s">
        <v>28</v>
      </c>
    </row>
    <row r="17" spans="1:22" s="32" customFormat="1" ht="15.75">
      <c r="A17" s="67" t="s">
        <v>54</v>
      </c>
      <c r="B17" s="68">
        <v>5.5E-2</v>
      </c>
      <c r="C17" s="67" t="s">
        <v>55</v>
      </c>
      <c r="D17" s="69">
        <v>0.03</v>
      </c>
      <c r="E17" s="70" t="s">
        <v>56</v>
      </c>
      <c r="F17" s="69">
        <v>0.1</v>
      </c>
      <c r="J17" s="93"/>
      <c r="K17" s="93"/>
      <c r="L17" s="93"/>
      <c r="M17" s="93"/>
      <c r="N17" s="93"/>
      <c r="O17" s="93"/>
      <c r="P17" s="93"/>
      <c r="Q17" s="93"/>
      <c r="R17" s="93"/>
      <c r="S17" s="93"/>
      <c r="T17" s="93"/>
      <c r="U17" s="93"/>
    </row>
    <row r="19" spans="1:22">
      <c r="A19" s="2" t="s">
        <v>57</v>
      </c>
      <c r="B19" s="2"/>
      <c r="C19" s="2"/>
      <c r="D19" s="2"/>
      <c r="E19" s="2"/>
      <c r="F19" s="2"/>
      <c r="G19" s="2"/>
      <c r="H19" s="2"/>
      <c r="I19" s="2"/>
      <c r="J19" s="2"/>
      <c r="K19" s="2"/>
    </row>
    <row r="20" spans="1:22" ht="21">
      <c r="A20" s="19" t="s">
        <v>58</v>
      </c>
      <c r="B20" s="12">
        <v>20</v>
      </c>
      <c r="C20" s="12">
        <v>25</v>
      </c>
      <c r="D20" s="12">
        <v>30</v>
      </c>
      <c r="E20" s="12">
        <v>35</v>
      </c>
      <c r="F20" s="12">
        <v>40</v>
      </c>
      <c r="G20" s="12">
        <v>45</v>
      </c>
      <c r="H20" s="216" t="s">
        <v>59</v>
      </c>
      <c r="I20" s="216"/>
      <c r="J20" s="216"/>
      <c r="K20" s="216"/>
      <c r="L20" s="2" t="s">
        <v>60</v>
      </c>
      <c r="M20" s="2"/>
      <c r="N20" s="2"/>
      <c r="O20" s="2"/>
      <c r="P20" s="2"/>
      <c r="Q20" s="2"/>
      <c r="R20" s="2"/>
      <c r="S20" s="2"/>
      <c r="T20" s="2"/>
      <c r="U20" s="2"/>
      <c r="V20" s="2"/>
    </row>
    <row r="21" spans="1:22" ht="21">
      <c r="A21" s="12">
        <v>12</v>
      </c>
      <c r="B21" s="71">
        <v>7.2265302755320907E-2</v>
      </c>
      <c r="C21" s="72">
        <v>6.1055933089388399E-2</v>
      </c>
      <c r="D21" s="73">
        <v>5.3671537542505303E-2</v>
      </c>
      <c r="E21" s="74">
        <v>4.8471434499930799E-2</v>
      </c>
      <c r="F21" s="75">
        <v>4.4635805457185797E-2</v>
      </c>
      <c r="G21" s="75">
        <v>4.1707830930927399E-2</v>
      </c>
      <c r="H21" s="216"/>
      <c r="I21" s="216"/>
      <c r="J21" s="216"/>
      <c r="K21" s="216"/>
      <c r="L21" s="19" t="s">
        <v>58</v>
      </c>
      <c r="M21" s="12">
        <v>20</v>
      </c>
      <c r="N21" s="12">
        <v>25</v>
      </c>
      <c r="O21" s="12">
        <v>30</v>
      </c>
      <c r="P21" s="12">
        <v>35</v>
      </c>
      <c r="Q21" s="12">
        <v>40</v>
      </c>
      <c r="R21" s="12">
        <v>45</v>
      </c>
      <c r="S21" s="214" t="s">
        <v>61</v>
      </c>
      <c r="T21" s="215"/>
      <c r="U21" s="215"/>
      <c r="V21" s="215"/>
    </row>
    <row r="22" spans="1:22">
      <c r="A22" s="12">
        <v>8</v>
      </c>
      <c r="B22" s="71">
        <v>7.3011408032505096E-2</v>
      </c>
      <c r="C22" s="72">
        <v>6.1686339750191499E-2</v>
      </c>
      <c r="D22" s="73">
        <v>5.4225956962789298E-2</v>
      </c>
      <c r="E22" s="74">
        <v>4.8971719670447202E-2</v>
      </c>
      <c r="F22" s="75">
        <v>4.5096525096525099E-2</v>
      </c>
      <c r="G22" s="75">
        <v>4.2138682444620802E-2</v>
      </c>
      <c r="H22" s="216"/>
      <c r="I22" s="216"/>
      <c r="J22" s="216"/>
      <c r="K22" s="216"/>
      <c r="L22" s="12">
        <v>12</v>
      </c>
      <c r="M22" s="12" t="s">
        <v>38</v>
      </c>
      <c r="N22" s="25">
        <v>2.2418739331865E-3</v>
      </c>
      <c r="O22" s="25">
        <v>1.4768791093766199E-3</v>
      </c>
      <c r="P22" s="25">
        <v>1.04002060851489E-3</v>
      </c>
      <c r="Q22" s="25">
        <v>7.6712580854900597E-4</v>
      </c>
      <c r="R22" s="25">
        <v>1.3527207138006999E-3</v>
      </c>
      <c r="S22" s="214"/>
      <c r="T22" s="215"/>
      <c r="U22" s="215"/>
      <c r="V22" s="215"/>
    </row>
    <row r="23" spans="1:22">
      <c r="A23" s="12">
        <v>5</v>
      </c>
      <c r="B23" s="71">
        <v>7.4394904458598698E-2</v>
      </c>
      <c r="C23" s="72">
        <v>6.2855174789047702E-2</v>
      </c>
      <c r="D23" s="73">
        <v>5.5252800484408102E-2</v>
      </c>
      <c r="E23" s="74">
        <v>4.9899176321815501E-2</v>
      </c>
      <c r="F23" s="75">
        <v>4.5950964655525103E-2</v>
      </c>
      <c r="G23" s="75">
        <v>4.2936125161745699E-2</v>
      </c>
      <c r="H23" s="216"/>
      <c r="I23" s="216"/>
      <c r="J23" s="216"/>
      <c r="K23" s="216"/>
      <c r="L23" s="12">
        <v>8</v>
      </c>
      <c r="M23" s="12" t="s">
        <v>38</v>
      </c>
      <c r="N23" s="25">
        <v>2.2650136564627298E-3</v>
      </c>
      <c r="O23" s="25">
        <v>1.49207655748043E-3</v>
      </c>
      <c r="P23" s="25">
        <v>1.05084745846843E-3</v>
      </c>
      <c r="Q23" s="25">
        <v>7.7503891478441199E-4</v>
      </c>
      <c r="R23" s="25">
        <v>1.36660744516527E-3</v>
      </c>
      <c r="S23" s="214"/>
      <c r="T23" s="215"/>
      <c r="U23" s="215"/>
      <c r="V23" s="215"/>
    </row>
    <row r="24" spans="1:22">
      <c r="A24" s="12">
        <v>3</v>
      </c>
      <c r="B24" s="71">
        <v>7.2172422884260498E-2</v>
      </c>
      <c r="C24" s="72">
        <v>6.09778734778735E-2</v>
      </c>
      <c r="D24" s="73">
        <v>5.3602897983160397E-2</v>
      </c>
      <c r="E24" s="74">
        <v>4.84113416647017E-2</v>
      </c>
      <c r="F24" s="75">
        <v>4.4579850179133601E-2</v>
      </c>
      <c r="G24" s="75">
        <v>4.1656099416687797E-2</v>
      </c>
      <c r="H24" s="216"/>
      <c r="I24" s="216"/>
      <c r="J24" s="216"/>
      <c r="K24" s="216"/>
      <c r="L24" s="12">
        <v>5</v>
      </c>
      <c r="M24" s="12" t="s">
        <v>38</v>
      </c>
      <c r="N24" s="25">
        <v>2.3079459339102001E-3</v>
      </c>
      <c r="O24" s="25">
        <v>1.5204748609279201E-3</v>
      </c>
      <c r="P24" s="25">
        <v>1.0707248325185199E-3</v>
      </c>
      <c r="Q24" s="25">
        <v>7.8964233325807501E-4</v>
      </c>
      <c r="R24" s="25">
        <v>1.39261023201397E-3</v>
      </c>
      <c r="S24" s="214"/>
      <c r="T24" s="215"/>
      <c r="U24" s="215"/>
      <c r="V24" s="215"/>
    </row>
    <row r="25" spans="1:22">
      <c r="A25" s="12">
        <v>2</v>
      </c>
      <c r="B25" s="71">
        <v>7.2815533980582506E-2</v>
      </c>
      <c r="C25" s="72">
        <v>6.1523766715361299E-2</v>
      </c>
      <c r="D25" s="73">
        <v>5.4079415250889003E-2</v>
      </c>
      <c r="E25" s="74">
        <v>4.8840321141837603E-2</v>
      </c>
      <c r="F25" s="75">
        <v>4.4976587529778997E-2</v>
      </c>
      <c r="G25" s="75">
        <v>4.2028095493974099E-2</v>
      </c>
      <c r="H25" s="216"/>
      <c r="I25" s="216"/>
      <c r="J25" s="216"/>
      <c r="K25" s="216"/>
      <c r="L25" s="12">
        <v>3</v>
      </c>
      <c r="M25" s="12" t="s">
        <v>38</v>
      </c>
      <c r="N25" s="25">
        <v>2.2389098812773999E-3</v>
      </c>
      <c r="O25" s="25">
        <v>1.4749950989426199E-3</v>
      </c>
      <c r="P25" s="25">
        <v>1.03831126369173E-3</v>
      </c>
      <c r="Q25" s="25">
        <v>7.6629829711361605E-4</v>
      </c>
      <c r="R25" s="25">
        <v>1.35104844960278E-3</v>
      </c>
      <c r="S25" s="214"/>
      <c r="T25" s="215"/>
      <c r="U25" s="215"/>
      <c r="V25" s="215"/>
    </row>
    <row r="26" spans="1:22">
      <c r="A26" s="12">
        <v>1</v>
      </c>
      <c r="B26" s="71">
        <v>7.3673587081891603E-2</v>
      </c>
      <c r="C26" s="72">
        <v>6.2241169305724701E-2</v>
      </c>
      <c r="D26" s="73">
        <v>5.4710920770877899E-2</v>
      </c>
      <c r="E26" s="74">
        <v>4.9410172113711098E-2</v>
      </c>
      <c r="F26" s="75">
        <v>4.55031166518255E-2</v>
      </c>
      <c r="G26" s="75">
        <v>4.2519554002329797E-2</v>
      </c>
      <c r="H26" s="216"/>
      <c r="I26" s="216"/>
      <c r="J26" s="216"/>
      <c r="K26" s="216"/>
      <c r="L26" s="12">
        <v>2</v>
      </c>
      <c r="M26" s="12" t="s">
        <v>38</v>
      </c>
      <c r="N26" s="25">
        <v>2.25835345304425E-3</v>
      </c>
      <c r="O26" s="25">
        <v>1.48887029289446E-3</v>
      </c>
      <c r="P26" s="25">
        <v>1.0478188218102701E-3</v>
      </c>
      <c r="Q26" s="25">
        <v>7.7274672241172499E-4</v>
      </c>
      <c r="R26" s="25">
        <v>1.3624451295727201E-3</v>
      </c>
      <c r="S26" s="214"/>
      <c r="T26" s="215"/>
      <c r="U26" s="215"/>
      <c r="V26" s="215"/>
    </row>
    <row r="27" spans="1:22">
      <c r="A27" s="2"/>
      <c r="B27" s="76"/>
      <c r="C27" s="77"/>
      <c r="D27" s="78"/>
      <c r="E27" s="79"/>
      <c r="F27" s="208"/>
      <c r="G27" s="208"/>
      <c r="H27" s="216"/>
      <c r="I27" s="216"/>
      <c r="J27" s="216"/>
      <c r="K27" s="216"/>
      <c r="L27" s="12">
        <v>1</v>
      </c>
      <c r="M27" s="12" t="s">
        <v>38</v>
      </c>
      <c r="N27" s="25">
        <v>2.2864835552333699E-3</v>
      </c>
      <c r="O27" s="25">
        <v>1.50604970696936E-3</v>
      </c>
      <c r="P27" s="25">
        <v>1.0601497314333701E-3</v>
      </c>
      <c r="Q27" s="25">
        <v>7.8141109237712296E-4</v>
      </c>
      <c r="R27" s="25">
        <v>1.37812362227625E-3</v>
      </c>
      <c r="S27" s="214"/>
      <c r="T27" s="215"/>
      <c r="U27" s="215"/>
      <c r="V27" s="215"/>
    </row>
    <row r="29" spans="1:22">
      <c r="A29" s="2" t="s">
        <v>62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 t="s">
        <v>63</v>
      </c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21">
      <c r="A30" s="19" t="s">
        <v>58</v>
      </c>
      <c r="B30" s="12">
        <v>20</v>
      </c>
      <c r="C30" s="12">
        <v>25</v>
      </c>
      <c r="D30" s="12">
        <v>30</v>
      </c>
      <c r="E30" s="12">
        <v>35</v>
      </c>
      <c r="F30" s="12">
        <v>40</v>
      </c>
      <c r="G30" s="12">
        <v>45</v>
      </c>
      <c r="H30" s="214" t="s">
        <v>64</v>
      </c>
      <c r="I30" s="215"/>
      <c r="J30" s="215"/>
      <c r="K30" s="215"/>
      <c r="L30" s="19" t="s">
        <v>58</v>
      </c>
      <c r="M30" s="12">
        <v>20</v>
      </c>
      <c r="N30" s="12">
        <v>25</v>
      </c>
      <c r="O30" s="12">
        <v>30</v>
      </c>
      <c r="P30" s="12">
        <v>35</v>
      </c>
      <c r="Q30" s="12">
        <v>40</v>
      </c>
      <c r="R30" s="12">
        <v>45</v>
      </c>
      <c r="S30" s="214" t="s">
        <v>65</v>
      </c>
      <c r="T30" s="215"/>
      <c r="U30" s="215"/>
      <c r="V30" s="215"/>
    </row>
    <row r="31" spans="1:22">
      <c r="A31" s="12">
        <v>12</v>
      </c>
      <c r="B31" s="12" t="s">
        <v>38</v>
      </c>
      <c r="C31" s="25">
        <v>0.183591816531925</v>
      </c>
      <c r="D31" s="25">
        <v>0.137584945112389</v>
      </c>
      <c r="E31" s="25">
        <v>0.107281806206537</v>
      </c>
      <c r="F31" s="25">
        <v>8.59316641305852E-2</v>
      </c>
      <c r="G31" s="25">
        <v>0.16216627472679501</v>
      </c>
      <c r="H31" s="214"/>
      <c r="I31" s="215"/>
      <c r="J31" s="215"/>
      <c r="K31" s="215"/>
      <c r="L31" s="12">
        <v>12</v>
      </c>
      <c r="M31" s="12" t="s">
        <v>38</v>
      </c>
      <c r="N31" s="13">
        <v>1.12093696659325E-2</v>
      </c>
      <c r="O31" s="13">
        <v>7.3843955468831102E-3</v>
      </c>
      <c r="P31" s="13">
        <v>5.2001030425744502E-3</v>
      </c>
      <c r="Q31" s="13">
        <v>3.8356290427450299E-3</v>
      </c>
      <c r="R31" s="13">
        <v>6.7636035690034797E-3</v>
      </c>
      <c r="S31" s="214"/>
      <c r="T31" s="215"/>
      <c r="U31" s="215"/>
      <c r="V31" s="215"/>
    </row>
    <row r="32" spans="1:22">
      <c r="A32" s="12">
        <v>8</v>
      </c>
      <c r="B32" s="12" t="s">
        <v>38</v>
      </c>
      <c r="C32" s="25">
        <v>0.18359118612283201</v>
      </c>
      <c r="D32" s="25">
        <v>0.13757955055586399</v>
      </c>
      <c r="E32" s="25">
        <v>0.10729125560017599</v>
      </c>
      <c r="F32" s="25">
        <v>8.5931112555292399E-2</v>
      </c>
      <c r="G32" s="25">
        <v>0.16215592964508099</v>
      </c>
      <c r="H32" s="214"/>
      <c r="I32" s="215"/>
      <c r="J32" s="215"/>
      <c r="K32" s="215"/>
      <c r="L32" s="12">
        <v>8</v>
      </c>
      <c r="M32" s="12" t="s">
        <v>38</v>
      </c>
      <c r="N32" s="13">
        <v>1.13250682823136E-2</v>
      </c>
      <c r="O32" s="13">
        <v>7.4603827874021597E-3</v>
      </c>
      <c r="P32" s="13">
        <v>5.2542372923421298E-3</v>
      </c>
      <c r="Q32" s="13">
        <v>3.8751945739220598E-3</v>
      </c>
      <c r="R32" s="13">
        <v>6.8330372258263404E-3</v>
      </c>
      <c r="S32" s="214"/>
      <c r="T32" s="215"/>
      <c r="U32" s="215"/>
      <c r="V32" s="215"/>
    </row>
    <row r="33" spans="1:22">
      <c r="A33" s="12">
        <v>5</v>
      </c>
      <c r="B33" s="12" t="s">
        <v>38</v>
      </c>
      <c r="C33" s="25">
        <v>0.183592356687898</v>
      </c>
      <c r="D33" s="25">
        <v>0.13759256070260001</v>
      </c>
      <c r="E33" s="25">
        <v>0.10728882833787499</v>
      </c>
      <c r="F33" s="25">
        <v>8.5922280324002995E-2</v>
      </c>
      <c r="G33" s="25">
        <v>0.16217232304590001</v>
      </c>
      <c r="H33" s="214"/>
      <c r="I33" s="215"/>
      <c r="J33" s="215"/>
      <c r="K33" s="215"/>
      <c r="L33" s="12">
        <v>5</v>
      </c>
      <c r="M33" s="12" t="s">
        <v>38</v>
      </c>
      <c r="N33" s="13">
        <v>1.1539729669551E-2</v>
      </c>
      <c r="O33" s="13">
        <v>7.6023743046395899E-3</v>
      </c>
      <c r="P33" s="13">
        <v>5.3536241625926099E-3</v>
      </c>
      <c r="Q33" s="13">
        <v>3.9482116662903797E-3</v>
      </c>
      <c r="R33" s="13">
        <v>6.9630511600698303E-3</v>
      </c>
      <c r="S33" s="214"/>
      <c r="T33" s="215"/>
      <c r="U33" s="215"/>
      <c r="V33" s="215"/>
    </row>
    <row r="34" spans="1:22">
      <c r="A34" s="12">
        <v>3</v>
      </c>
      <c r="B34" s="12" t="s">
        <v>38</v>
      </c>
      <c r="C34" s="25">
        <v>0.18358379470955299</v>
      </c>
      <c r="D34" s="25">
        <v>0.13758538758538799</v>
      </c>
      <c r="E34" s="25">
        <v>0.10723843091182</v>
      </c>
      <c r="F34" s="25">
        <v>8.5946710681443106E-2</v>
      </c>
      <c r="G34" s="25">
        <v>0.162166941759019</v>
      </c>
      <c r="H34" s="214"/>
      <c r="I34" s="215"/>
      <c r="J34" s="215"/>
      <c r="K34" s="215"/>
      <c r="L34" s="12">
        <v>3</v>
      </c>
      <c r="M34" s="12" t="s">
        <v>38</v>
      </c>
      <c r="N34" s="13">
        <v>1.1194549406387E-2</v>
      </c>
      <c r="O34" s="13">
        <v>7.3749754947131096E-3</v>
      </c>
      <c r="P34" s="13">
        <v>5.19155631845865E-3</v>
      </c>
      <c r="Q34" s="13">
        <v>3.8314914855680799E-3</v>
      </c>
      <c r="R34" s="13">
        <v>6.75524224801392E-3</v>
      </c>
      <c r="S34" s="214"/>
      <c r="T34" s="215"/>
      <c r="U34" s="215"/>
      <c r="V34" s="215"/>
    </row>
    <row r="35" spans="1:22">
      <c r="A35" s="12">
        <v>2</v>
      </c>
      <c r="B35" s="12" t="s">
        <v>38</v>
      </c>
      <c r="C35" s="25">
        <v>0.183714400320899</v>
      </c>
      <c r="D35" s="25">
        <v>0.13758048119281599</v>
      </c>
      <c r="E35" s="25">
        <v>0.10723860589812299</v>
      </c>
      <c r="F35" s="25">
        <v>8.5911577437001202E-2</v>
      </c>
      <c r="G35" s="25">
        <v>0.16213792484978901</v>
      </c>
      <c r="H35" s="214"/>
      <c r="I35" s="215"/>
      <c r="J35" s="215"/>
      <c r="K35" s="215"/>
      <c r="L35" s="12">
        <v>2</v>
      </c>
      <c r="M35" s="12" t="s">
        <v>38</v>
      </c>
      <c r="N35" s="13">
        <v>1.12917672652212E-2</v>
      </c>
      <c r="O35" s="13">
        <v>7.4443514644723001E-3</v>
      </c>
      <c r="P35" s="13">
        <v>5.2390941090513302E-3</v>
      </c>
      <c r="Q35" s="13">
        <v>3.8637336120586302E-3</v>
      </c>
      <c r="R35" s="13">
        <v>6.8122256478635899E-3</v>
      </c>
      <c r="S35" s="214"/>
      <c r="T35" s="215"/>
      <c r="U35" s="215"/>
      <c r="V35" s="215"/>
    </row>
    <row r="36" spans="1:22">
      <c r="A36" s="12">
        <v>1</v>
      </c>
      <c r="B36" s="12" t="s">
        <v>38</v>
      </c>
      <c r="C36" s="25">
        <v>0.183551847437426</v>
      </c>
      <c r="D36" s="25">
        <v>0.137713997985901</v>
      </c>
      <c r="E36" s="25">
        <v>0.10732462934277499</v>
      </c>
      <c r="F36" s="25">
        <v>8.5931254996003195E-2</v>
      </c>
      <c r="G36" s="25">
        <v>0.16207034372501999</v>
      </c>
      <c r="H36" s="214"/>
      <c r="I36" s="215"/>
      <c r="J36" s="215"/>
      <c r="K36" s="215"/>
      <c r="L36" s="12">
        <v>1</v>
      </c>
      <c r="M36" s="12" t="s">
        <v>38</v>
      </c>
      <c r="N36" s="13">
        <v>1.14324177761669E-2</v>
      </c>
      <c r="O36" s="13">
        <v>7.5302485348467804E-3</v>
      </c>
      <c r="P36" s="13">
        <v>5.3007486571668601E-3</v>
      </c>
      <c r="Q36" s="13">
        <v>3.90705546188561E-3</v>
      </c>
      <c r="R36" s="13">
        <v>6.89061811138125E-3</v>
      </c>
      <c r="S36" s="214"/>
      <c r="T36" s="215"/>
      <c r="U36" s="215"/>
      <c r="V36" s="215"/>
    </row>
    <row r="39" spans="1:22">
      <c r="A39" s="2" t="s">
        <v>66</v>
      </c>
      <c r="B39" s="2" t="s">
        <v>67</v>
      </c>
      <c r="C39" s="2" t="s">
        <v>68</v>
      </c>
      <c r="D39" s="2" t="s">
        <v>69</v>
      </c>
      <c r="E39" s="2" t="s">
        <v>70</v>
      </c>
      <c r="F39" s="2" t="s">
        <v>57</v>
      </c>
      <c r="G39" s="2"/>
      <c r="H39" s="2"/>
    </row>
    <row r="40" spans="1:22">
      <c r="A40" s="80">
        <v>12</v>
      </c>
      <c r="B40" s="81">
        <v>0.8</v>
      </c>
      <c r="C40" s="82">
        <v>20</v>
      </c>
      <c r="D40" s="82">
        <v>48488</v>
      </c>
      <c r="E40" s="82"/>
      <c r="F40" s="83">
        <f>$A$40*365*$B$40/D40</f>
        <v>7.2265302755320907E-2</v>
      </c>
      <c r="G40" s="84"/>
      <c r="H40" s="2"/>
    </row>
    <row r="41" spans="1:22">
      <c r="A41" s="85"/>
      <c r="B41" s="86"/>
      <c r="C41" s="86">
        <v>25</v>
      </c>
      <c r="D41" s="86">
        <v>57390</v>
      </c>
      <c r="E41" s="87">
        <f>D41/D40-1</f>
        <v>0.183591816531925</v>
      </c>
      <c r="F41" s="87">
        <f t="shared" ref="F41:F45" si="0">$A$40*365*$B$40/D41</f>
        <v>6.1055933089388399E-2</v>
      </c>
      <c r="G41" s="88">
        <f>F40-F41</f>
        <v>1.12093696659325E-2</v>
      </c>
      <c r="H41" s="26">
        <f>G41/5</f>
        <v>2.2418739331865E-3</v>
      </c>
    </row>
    <row r="42" spans="1:22">
      <c r="A42" s="85"/>
      <c r="B42" s="86"/>
      <c r="C42" s="86">
        <v>30</v>
      </c>
      <c r="D42" s="86">
        <v>65286</v>
      </c>
      <c r="E42" s="87">
        <f t="shared" ref="E42:E44" si="1">D42/D41-1</f>
        <v>0.137584945112389</v>
      </c>
      <c r="F42" s="87">
        <f t="shared" si="0"/>
        <v>5.3671537542505303E-2</v>
      </c>
      <c r="G42" s="88">
        <f>F41-F42</f>
        <v>7.3843955468831102E-3</v>
      </c>
      <c r="H42" s="26">
        <f t="shared" ref="H42:H45" si="2">G42/5</f>
        <v>1.4768791093766199E-3</v>
      </c>
    </row>
    <row r="43" spans="1:22">
      <c r="A43" s="85"/>
      <c r="B43" s="86"/>
      <c r="C43" s="86">
        <v>35</v>
      </c>
      <c r="D43" s="86">
        <v>72290</v>
      </c>
      <c r="E43" s="87">
        <f t="shared" si="1"/>
        <v>0.107281806206537</v>
      </c>
      <c r="F43" s="87">
        <f t="shared" si="0"/>
        <v>4.8471434499930799E-2</v>
      </c>
      <c r="G43" s="88">
        <f>F42-F43</f>
        <v>5.2001030425744502E-3</v>
      </c>
      <c r="H43" s="26">
        <f t="shared" si="2"/>
        <v>1.04002060851489E-3</v>
      </c>
    </row>
    <row r="44" spans="1:22">
      <c r="A44" s="85"/>
      <c r="B44" s="86"/>
      <c r="C44" s="86">
        <v>40</v>
      </c>
      <c r="D44" s="86">
        <v>78502</v>
      </c>
      <c r="E44" s="87">
        <f t="shared" si="1"/>
        <v>8.59316641305852E-2</v>
      </c>
      <c r="F44" s="87">
        <f t="shared" si="0"/>
        <v>4.4635805457185797E-2</v>
      </c>
      <c r="G44" s="88">
        <f>F43-F44</f>
        <v>3.8356290427450299E-3</v>
      </c>
      <c r="H44" s="26">
        <f t="shared" si="2"/>
        <v>7.6712580854900597E-4</v>
      </c>
    </row>
    <row r="45" spans="1:22">
      <c r="A45" s="89"/>
      <c r="B45" s="90"/>
      <c r="C45" s="90">
        <v>45</v>
      </c>
      <c r="D45" s="90">
        <v>84013</v>
      </c>
      <c r="E45" s="91">
        <f>D45/D43-1</f>
        <v>0.16216627472679501</v>
      </c>
      <c r="F45" s="91">
        <f t="shared" si="0"/>
        <v>4.1707830930927399E-2</v>
      </c>
      <c r="G45" s="92">
        <f>F43-F45</f>
        <v>6.7636035690034797E-3</v>
      </c>
      <c r="H45" s="26">
        <f t="shared" si="2"/>
        <v>1.3527207138006999E-3</v>
      </c>
    </row>
    <row r="46" spans="1:22">
      <c r="A46" s="80">
        <v>8</v>
      </c>
      <c r="B46" s="81">
        <v>0.8</v>
      </c>
      <c r="C46" s="82">
        <v>20</v>
      </c>
      <c r="D46" s="82">
        <v>31995</v>
      </c>
      <c r="E46" s="82"/>
      <c r="F46" s="83">
        <f>$A$46*365*$B$46/D46</f>
        <v>7.3011408032505096E-2</v>
      </c>
      <c r="G46" s="84"/>
      <c r="H46" s="2"/>
    </row>
    <row r="47" spans="1:22">
      <c r="A47" s="85"/>
      <c r="B47" s="86"/>
      <c r="C47" s="86">
        <v>25</v>
      </c>
      <c r="D47" s="86">
        <v>37869</v>
      </c>
      <c r="E47" s="87">
        <f>D47/D46-1</f>
        <v>0.18359118612283201</v>
      </c>
      <c r="F47" s="87">
        <f t="shared" ref="F47:F51" si="3">$A$46*365*$B$46/D47</f>
        <v>6.1686339750191499E-2</v>
      </c>
      <c r="G47" s="88">
        <f>F46-F47</f>
        <v>1.13250682823136E-2</v>
      </c>
      <c r="H47" s="26">
        <f t="shared" ref="H47:H51" si="4">G47/5</f>
        <v>2.2650136564627298E-3</v>
      </c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</row>
    <row r="48" spans="1:22">
      <c r="A48" s="85"/>
      <c r="B48" s="86"/>
      <c r="C48" s="86">
        <v>30</v>
      </c>
      <c r="D48" s="86">
        <v>43079</v>
      </c>
      <c r="E48" s="87">
        <f t="shared" ref="E48:E50" si="5">D48/D47-1</f>
        <v>0.13757955055586399</v>
      </c>
      <c r="F48" s="87">
        <f t="shared" si="3"/>
        <v>5.4225956962789298E-2</v>
      </c>
      <c r="G48" s="88">
        <f>F47-F48</f>
        <v>7.4603827874021597E-3</v>
      </c>
      <c r="H48" s="26">
        <f t="shared" si="4"/>
        <v>1.49207655748043E-3</v>
      </c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</row>
    <row r="49" spans="1:22" ht="19.149999999999999" customHeight="1">
      <c r="A49" s="85"/>
      <c r="B49" s="86"/>
      <c r="C49" s="86">
        <v>35</v>
      </c>
      <c r="D49" s="86">
        <v>47701</v>
      </c>
      <c r="E49" s="87">
        <f t="shared" si="5"/>
        <v>0.10729125560017599</v>
      </c>
      <c r="F49" s="87">
        <f t="shared" si="3"/>
        <v>4.8971719670447202E-2</v>
      </c>
      <c r="G49" s="88">
        <f>F48-F49</f>
        <v>5.2542372923421298E-3</v>
      </c>
      <c r="H49" s="26">
        <f t="shared" si="4"/>
        <v>1.05084745846843E-3</v>
      </c>
    </row>
    <row r="50" spans="1:22">
      <c r="A50" s="85"/>
      <c r="B50" s="86"/>
      <c r="C50" s="86">
        <v>40</v>
      </c>
      <c r="D50" s="86">
        <v>51800</v>
      </c>
      <c r="E50" s="87">
        <f t="shared" si="5"/>
        <v>8.5931112555292399E-2</v>
      </c>
      <c r="F50" s="87">
        <f t="shared" si="3"/>
        <v>4.5096525096525099E-2</v>
      </c>
      <c r="G50" s="88">
        <f>F49-F50</f>
        <v>3.8751945739220598E-3</v>
      </c>
      <c r="H50" s="26">
        <f t="shared" si="4"/>
        <v>7.7503891478441199E-4</v>
      </c>
    </row>
    <row r="51" spans="1:22">
      <c r="A51" s="89"/>
      <c r="B51" s="90"/>
      <c r="C51" s="90">
        <v>45</v>
      </c>
      <c r="D51" s="90">
        <v>55436</v>
      </c>
      <c r="E51" s="91">
        <f>D51/D49-1</f>
        <v>0.16215592964508099</v>
      </c>
      <c r="F51" s="91">
        <f t="shared" si="3"/>
        <v>4.2138682444620802E-2</v>
      </c>
      <c r="G51" s="92">
        <f>F49-F51</f>
        <v>6.8330372258263404E-3</v>
      </c>
      <c r="H51" s="26">
        <f t="shared" si="4"/>
        <v>1.36660744516527E-3</v>
      </c>
    </row>
    <row r="52" spans="1:22">
      <c r="A52" s="80">
        <v>5</v>
      </c>
      <c r="B52" s="81">
        <v>0.8</v>
      </c>
      <c r="C52" s="82">
        <v>20</v>
      </c>
      <c r="D52" s="82">
        <v>19625</v>
      </c>
      <c r="E52" s="82"/>
      <c r="F52" s="83">
        <f>$A$52*365*$B$52/D52</f>
        <v>7.4394904458598698E-2</v>
      </c>
      <c r="G52" s="84"/>
      <c r="H52" s="2"/>
    </row>
    <row r="53" spans="1:22">
      <c r="A53" s="85"/>
      <c r="B53" s="86"/>
      <c r="C53" s="86">
        <v>25</v>
      </c>
      <c r="D53" s="86">
        <v>23228</v>
      </c>
      <c r="E53" s="87">
        <f>D53/D52-1</f>
        <v>0.183592356687898</v>
      </c>
      <c r="F53" s="87">
        <f t="shared" ref="F53:F57" si="6">$A$52*365*$B$52/D53</f>
        <v>6.2855174789047702E-2</v>
      </c>
      <c r="G53" s="88">
        <f>F52-F53</f>
        <v>1.1539729669551E-2</v>
      </c>
      <c r="H53" s="26">
        <f t="shared" ref="H53:H57" si="7">G53/5</f>
        <v>2.3079459339102001E-3</v>
      </c>
    </row>
    <row r="54" spans="1:22">
      <c r="A54" s="85"/>
      <c r="B54" s="86"/>
      <c r="C54" s="86">
        <v>30</v>
      </c>
      <c r="D54" s="86">
        <v>26424</v>
      </c>
      <c r="E54" s="87">
        <f t="shared" ref="E54:E56" si="8">D54/D53-1</f>
        <v>0.13759256070260001</v>
      </c>
      <c r="F54" s="87">
        <f t="shared" si="6"/>
        <v>5.5252800484408102E-2</v>
      </c>
      <c r="G54" s="88">
        <f>F53-F54</f>
        <v>7.6023743046395899E-3</v>
      </c>
      <c r="H54" s="26">
        <f t="shared" si="7"/>
        <v>1.5204748609279201E-3</v>
      </c>
    </row>
    <row r="55" spans="1:22">
      <c r="A55" s="85"/>
      <c r="B55" s="86"/>
      <c r="C55" s="86">
        <v>35</v>
      </c>
      <c r="D55" s="86">
        <v>29259</v>
      </c>
      <c r="E55" s="87">
        <f t="shared" si="8"/>
        <v>0.10728882833787499</v>
      </c>
      <c r="F55" s="87">
        <f t="shared" si="6"/>
        <v>4.9899176321815501E-2</v>
      </c>
      <c r="G55" s="88">
        <f>F54-F55</f>
        <v>5.3536241625926099E-3</v>
      </c>
      <c r="H55" s="26">
        <f t="shared" si="7"/>
        <v>1.0707248325185199E-3</v>
      </c>
    </row>
    <row r="56" spans="1:22">
      <c r="A56" s="85"/>
      <c r="B56" s="86"/>
      <c r="C56" s="86">
        <v>40</v>
      </c>
      <c r="D56" s="86">
        <v>31773</v>
      </c>
      <c r="E56" s="87">
        <f t="shared" si="8"/>
        <v>8.5922280324002995E-2</v>
      </c>
      <c r="F56" s="87">
        <f t="shared" si="6"/>
        <v>4.5950964655525103E-2</v>
      </c>
      <c r="G56" s="88">
        <f>F55-F56</f>
        <v>3.9482116662903797E-3</v>
      </c>
      <c r="H56" s="26">
        <f t="shared" si="7"/>
        <v>7.8964233325807501E-4</v>
      </c>
    </row>
    <row r="57" spans="1:22">
      <c r="A57" s="89"/>
      <c r="B57" s="90"/>
      <c r="C57" s="90">
        <v>45</v>
      </c>
      <c r="D57" s="90">
        <v>34004</v>
      </c>
      <c r="E57" s="91">
        <f>D57/D55-1</f>
        <v>0.16217232304590001</v>
      </c>
      <c r="F57" s="91">
        <f t="shared" si="6"/>
        <v>4.2936125161745699E-2</v>
      </c>
      <c r="G57" s="92">
        <f>F55-F57</f>
        <v>6.9630511600698303E-3</v>
      </c>
      <c r="H57" s="26">
        <f t="shared" si="7"/>
        <v>1.39261023201397E-3</v>
      </c>
    </row>
    <row r="58" spans="1:22">
      <c r="A58" s="80">
        <v>3</v>
      </c>
      <c r="B58" s="81">
        <v>0.75</v>
      </c>
      <c r="C58" s="82">
        <v>20</v>
      </c>
      <c r="D58" s="82">
        <v>11379</v>
      </c>
      <c r="E58" s="82"/>
      <c r="F58" s="83">
        <f>$A$58*365*$B$58/D58</f>
        <v>7.2172422884260498E-2</v>
      </c>
      <c r="G58" s="84"/>
      <c r="H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</row>
    <row r="59" spans="1:22">
      <c r="A59" s="85"/>
      <c r="B59" s="86"/>
      <c r="C59" s="86">
        <v>25</v>
      </c>
      <c r="D59" s="86">
        <v>13468</v>
      </c>
      <c r="E59" s="87">
        <f>D59/D58-1</f>
        <v>0.18358379470955299</v>
      </c>
      <c r="F59" s="87">
        <f t="shared" ref="F59:F63" si="9">$A$58*365*$B$58/D59</f>
        <v>6.09778734778735E-2</v>
      </c>
      <c r="G59" s="88">
        <f>F58-F59</f>
        <v>1.1194549406387E-2</v>
      </c>
      <c r="H59" s="26">
        <f t="shared" ref="H59:H63" si="10">G59/5</f>
        <v>2.2389098812773999E-3</v>
      </c>
    </row>
    <row r="60" spans="1:22">
      <c r="A60" s="85"/>
      <c r="B60" s="86"/>
      <c r="C60" s="86">
        <v>30</v>
      </c>
      <c r="D60" s="86">
        <v>15321</v>
      </c>
      <c r="E60" s="87">
        <f t="shared" ref="E60:E62" si="11">D60/D59-1</f>
        <v>0.13758538758538799</v>
      </c>
      <c r="F60" s="87">
        <f t="shared" si="9"/>
        <v>5.3602897983160397E-2</v>
      </c>
      <c r="G60" s="88">
        <f>F59-F60</f>
        <v>7.3749754947131096E-3</v>
      </c>
      <c r="H60" s="26">
        <f t="shared" si="10"/>
        <v>1.4749950989426199E-3</v>
      </c>
    </row>
    <row r="61" spans="1:22">
      <c r="A61" s="85"/>
      <c r="B61" s="86"/>
      <c r="C61" s="86">
        <v>35</v>
      </c>
      <c r="D61" s="86">
        <v>16964</v>
      </c>
      <c r="E61" s="87">
        <f t="shared" si="11"/>
        <v>0.10723843091182</v>
      </c>
      <c r="F61" s="87">
        <f t="shared" si="9"/>
        <v>4.84113416647017E-2</v>
      </c>
      <c r="G61" s="88">
        <f>F60-F61</f>
        <v>5.19155631845865E-3</v>
      </c>
      <c r="H61" s="26">
        <f t="shared" si="10"/>
        <v>1.03831126369173E-3</v>
      </c>
    </row>
    <row r="62" spans="1:22">
      <c r="A62" s="85"/>
      <c r="B62" s="86"/>
      <c r="C62" s="86">
        <v>40</v>
      </c>
      <c r="D62" s="86">
        <v>18422</v>
      </c>
      <c r="E62" s="87">
        <f t="shared" si="11"/>
        <v>8.5946710681443106E-2</v>
      </c>
      <c r="F62" s="87">
        <f t="shared" si="9"/>
        <v>4.4579850179133601E-2</v>
      </c>
      <c r="G62" s="88">
        <f>F61-F62</f>
        <v>3.8314914855680799E-3</v>
      </c>
      <c r="H62" s="26">
        <f t="shared" si="10"/>
        <v>7.6629829711361605E-4</v>
      </c>
    </row>
    <row r="63" spans="1:22">
      <c r="A63" s="89"/>
      <c r="B63" s="90"/>
      <c r="C63" s="90">
        <v>45</v>
      </c>
      <c r="D63" s="90">
        <v>19715</v>
      </c>
      <c r="E63" s="91">
        <f>D63/D61-1</f>
        <v>0.162166941759019</v>
      </c>
      <c r="F63" s="91">
        <f t="shared" si="9"/>
        <v>4.1656099416687797E-2</v>
      </c>
      <c r="G63" s="92">
        <f>F61-F63</f>
        <v>6.75524224801392E-3</v>
      </c>
      <c r="H63" s="26">
        <f t="shared" si="10"/>
        <v>1.35104844960278E-3</v>
      </c>
    </row>
    <row r="64" spans="1:22">
      <c r="A64" s="80">
        <v>2</v>
      </c>
      <c r="B64" s="81">
        <v>0.75</v>
      </c>
      <c r="C64" s="82">
        <v>20</v>
      </c>
      <c r="D64" s="82">
        <v>7519</v>
      </c>
      <c r="E64" s="82"/>
      <c r="F64" s="83">
        <f>$A$64*365*$B$64/D64</f>
        <v>7.2815533980582506E-2</v>
      </c>
      <c r="G64" s="84"/>
      <c r="H64" s="2"/>
    </row>
    <row r="65" spans="1:22">
      <c r="A65" s="85"/>
      <c r="B65" s="86"/>
      <c r="C65" s="86">
        <v>25</v>
      </c>
      <c r="D65" s="86">
        <v>8899</v>
      </c>
      <c r="E65" s="87">
        <f>D65/D64-1</f>
        <v>0.18353504455379699</v>
      </c>
      <c r="F65" s="87">
        <f t="shared" ref="F65:F69" si="12">$A$64*365*$B$64/D65</f>
        <v>6.1523766715361299E-2</v>
      </c>
      <c r="G65" s="88">
        <f>F64-F65</f>
        <v>1.12917672652212E-2</v>
      </c>
      <c r="H65" s="26">
        <f t="shared" ref="H65:H69" si="13">G65/5</f>
        <v>2.25835345304425E-3</v>
      </c>
    </row>
    <row r="66" spans="1:22" ht="14.45" customHeight="1">
      <c r="A66" s="85"/>
      <c r="B66" s="86"/>
      <c r="C66" s="86">
        <v>30</v>
      </c>
      <c r="D66" s="86">
        <v>10124</v>
      </c>
      <c r="E66" s="87">
        <f t="shared" ref="E66:E68" si="14">D66/D65-1</f>
        <v>0.137655916395101</v>
      </c>
      <c r="F66" s="87">
        <f t="shared" si="12"/>
        <v>5.4079415250889003E-2</v>
      </c>
      <c r="G66" s="88">
        <f>F65-F66</f>
        <v>7.4443514644723001E-3</v>
      </c>
      <c r="H66" s="26">
        <f t="shared" si="13"/>
        <v>1.48887029289446E-3</v>
      </c>
    </row>
    <row r="67" spans="1:22">
      <c r="A67" s="85"/>
      <c r="B67" s="86"/>
      <c r="C67" s="86">
        <v>35</v>
      </c>
      <c r="D67" s="86">
        <v>11210</v>
      </c>
      <c r="E67" s="87">
        <f t="shared" si="14"/>
        <v>0.107269853812722</v>
      </c>
      <c r="F67" s="87">
        <f t="shared" si="12"/>
        <v>4.8840321141837603E-2</v>
      </c>
      <c r="G67" s="88">
        <f>F66-F67</f>
        <v>5.2390941090513302E-3</v>
      </c>
      <c r="H67" s="26">
        <f t="shared" si="13"/>
        <v>1.0478188218102701E-3</v>
      </c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</row>
    <row r="68" spans="1:22">
      <c r="A68" s="85"/>
      <c r="B68" s="86"/>
      <c r="C68" s="86">
        <v>40</v>
      </c>
      <c r="D68" s="86">
        <v>12173</v>
      </c>
      <c r="E68" s="87">
        <f t="shared" si="14"/>
        <v>8.5905441570026705E-2</v>
      </c>
      <c r="F68" s="87">
        <f t="shared" si="12"/>
        <v>4.4976587529778997E-2</v>
      </c>
      <c r="G68" s="88">
        <f>F67-F68</f>
        <v>3.8637336120586302E-3</v>
      </c>
      <c r="H68" s="26">
        <f t="shared" si="13"/>
        <v>7.7274672241172499E-4</v>
      </c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</row>
    <row r="69" spans="1:22">
      <c r="A69" s="89"/>
      <c r="B69" s="90"/>
      <c r="C69" s="90">
        <v>45</v>
      </c>
      <c r="D69" s="90">
        <v>13027</v>
      </c>
      <c r="E69" s="91">
        <f>D69/D67-1</f>
        <v>0.162087421944692</v>
      </c>
      <c r="F69" s="91">
        <f t="shared" si="12"/>
        <v>4.2028095493974099E-2</v>
      </c>
      <c r="G69" s="92">
        <f>F67-F69</f>
        <v>6.8122256478635899E-3</v>
      </c>
      <c r="H69" s="26">
        <f t="shared" si="13"/>
        <v>1.3624451295727201E-3</v>
      </c>
    </row>
    <row r="70" spans="1:22">
      <c r="A70" s="80">
        <v>1</v>
      </c>
      <c r="B70" s="81">
        <v>0.7</v>
      </c>
      <c r="C70" s="82">
        <v>20</v>
      </c>
      <c r="D70" s="82">
        <v>3468</v>
      </c>
      <c r="E70" s="82"/>
      <c r="F70" s="83">
        <f>$A$70*365*$B$70/D70</f>
        <v>7.3673587081891603E-2</v>
      </c>
      <c r="G70" s="84"/>
      <c r="H70" s="2"/>
    </row>
    <row r="71" spans="1:22">
      <c r="A71" s="85"/>
      <c r="B71" s="86"/>
      <c r="C71" s="86">
        <v>25</v>
      </c>
      <c r="D71" s="86">
        <v>4105</v>
      </c>
      <c r="E71" s="87">
        <f>D71/D70-1</f>
        <v>0.183679354094579</v>
      </c>
      <c r="F71" s="87">
        <f t="shared" ref="F71:F75" si="15">$A$70*365*$B$70/D71</f>
        <v>6.2241169305724701E-2</v>
      </c>
      <c r="G71" s="88">
        <f>F70-F71</f>
        <v>1.14324177761669E-2</v>
      </c>
      <c r="H71" s="26">
        <f t="shared" ref="H71:H75" si="16">G71/5</f>
        <v>2.2864835552333699E-3</v>
      </c>
    </row>
    <row r="72" spans="1:22">
      <c r="A72" s="85"/>
      <c r="B72" s="86"/>
      <c r="C72" s="86">
        <v>30</v>
      </c>
      <c r="D72" s="86">
        <v>4670</v>
      </c>
      <c r="E72" s="87">
        <f t="shared" ref="E72:E74" si="17">D72/D71-1</f>
        <v>0.137637028014616</v>
      </c>
      <c r="F72" s="87">
        <f t="shared" si="15"/>
        <v>5.4710920770877899E-2</v>
      </c>
      <c r="G72" s="88">
        <f>F71-F72</f>
        <v>7.5302485348467804E-3</v>
      </c>
      <c r="H72" s="26">
        <f t="shared" si="16"/>
        <v>1.50604970696936E-3</v>
      </c>
    </row>
    <row r="73" spans="1:22">
      <c r="A73" s="85"/>
      <c r="B73" s="86"/>
      <c r="C73" s="86">
        <v>35</v>
      </c>
      <c r="D73" s="86">
        <v>5171</v>
      </c>
      <c r="E73" s="87">
        <f t="shared" si="17"/>
        <v>0.107280513918629</v>
      </c>
      <c r="F73" s="87">
        <f t="shared" si="15"/>
        <v>4.9410172113711098E-2</v>
      </c>
      <c r="G73" s="88">
        <f>F72-F73</f>
        <v>5.3007486571668601E-3</v>
      </c>
      <c r="H73" s="26">
        <f t="shared" si="16"/>
        <v>1.0601497314333701E-3</v>
      </c>
    </row>
    <row r="74" spans="1:22">
      <c r="A74" s="85"/>
      <c r="B74" s="86"/>
      <c r="C74" s="86">
        <v>40</v>
      </c>
      <c r="D74" s="86">
        <v>5615</v>
      </c>
      <c r="E74" s="87">
        <f t="shared" si="17"/>
        <v>8.5863469348288493E-2</v>
      </c>
      <c r="F74" s="87">
        <f t="shared" si="15"/>
        <v>4.55031166518255E-2</v>
      </c>
      <c r="G74" s="88">
        <f>F73-F74</f>
        <v>3.90705546188561E-3</v>
      </c>
      <c r="H74" s="26">
        <f t="shared" si="16"/>
        <v>7.8141109237712296E-4</v>
      </c>
    </row>
    <row r="75" spans="1:22">
      <c r="A75" s="89"/>
      <c r="B75" s="90"/>
      <c r="C75" s="90">
        <v>45</v>
      </c>
      <c r="D75" s="90">
        <v>6009</v>
      </c>
      <c r="E75" s="91">
        <f>D75/D73-1</f>
        <v>0.16205762908528301</v>
      </c>
      <c r="F75" s="91">
        <f t="shared" si="15"/>
        <v>4.2519554002329797E-2</v>
      </c>
      <c r="G75" s="92">
        <f>F73-F75</f>
        <v>6.89061811138125E-3</v>
      </c>
      <c r="H75" s="26">
        <f t="shared" si="16"/>
        <v>1.37812362227625E-3</v>
      </c>
    </row>
  </sheetData>
  <sheetProtection password="CEE9" sheet="1" objects="1" scenarios="1" formatCells="0" formatColumns="0" formatRows="0"/>
  <mergeCells count="11">
    <mergeCell ref="H7:H9"/>
    <mergeCell ref="H30:K36"/>
    <mergeCell ref="S30:V36"/>
    <mergeCell ref="S21:V27"/>
    <mergeCell ref="H20:K27"/>
    <mergeCell ref="A2:D2"/>
    <mergeCell ref="A13:F13"/>
    <mergeCell ref="F27:G27"/>
    <mergeCell ref="E7:E9"/>
    <mergeCell ref="F7:F9"/>
    <mergeCell ref="G7:G9"/>
  </mergeCells>
  <phoneticPr fontId="46" type="noConversion"/>
  <conditionalFormatting sqref="H7">
    <cfRule type="expression" dxfId="0" priority="1">
      <formula>"and(＞0.75,＜0.6）"</formula>
    </cfRule>
  </conditionalFormatting>
  <dataValidations count="1">
    <dataValidation type="list" allowBlank="1" showInputMessage="1" showErrorMessage="1" sqref="B12">
      <formula1>"80%,75%,70%"</formula1>
    </dataValidation>
  </dataValidations>
  <hyperlinks>
    <hyperlink ref="B5" r:id="rId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2:AM121"/>
  <sheetViews>
    <sheetView zoomScale="80" zoomScaleNormal="80" workbookViewId="0">
      <selection activeCell="E22" sqref="E22"/>
    </sheetView>
  </sheetViews>
  <sheetFormatPr defaultColWidth="8.875" defaultRowHeight="13.5"/>
  <cols>
    <col min="1" max="1" width="8.875" style="2"/>
    <col min="2" max="2" width="14.875" style="2" customWidth="1"/>
    <col min="3" max="3" width="14.375" style="2" customWidth="1"/>
    <col min="4" max="4" width="19.375" style="2" customWidth="1"/>
    <col min="5" max="5" width="33.875" style="2" customWidth="1"/>
    <col min="6" max="16384" width="8.875" style="2"/>
  </cols>
  <sheetData>
    <row r="2" spans="1:39" s="3" customFormat="1"/>
    <row r="3" spans="1:39">
      <c r="A3" s="4" t="s">
        <v>54</v>
      </c>
      <c r="B3" s="5">
        <v>0.06</v>
      </c>
      <c r="C3" s="4" t="s">
        <v>55</v>
      </c>
      <c r="D3" s="5">
        <v>0.03</v>
      </c>
      <c r="E3" s="4" t="s">
        <v>56</v>
      </c>
      <c r="F3" s="5">
        <v>0.1</v>
      </c>
    </row>
    <row r="5" spans="1:39" ht="19.899999999999999" customHeight="1">
      <c r="A5" s="2" t="s">
        <v>66</v>
      </c>
      <c r="B5" s="2" t="s">
        <v>67</v>
      </c>
      <c r="C5" s="2" t="s">
        <v>68</v>
      </c>
      <c r="D5" s="2" t="s">
        <v>69</v>
      </c>
      <c r="E5" s="2" t="s">
        <v>70</v>
      </c>
      <c r="F5" s="2" t="s">
        <v>57</v>
      </c>
      <c r="J5" s="2" t="s">
        <v>62</v>
      </c>
    </row>
    <row r="6" spans="1:39" ht="19.149999999999999" customHeight="1">
      <c r="A6" s="6">
        <v>15</v>
      </c>
      <c r="B6" s="7">
        <v>0.8</v>
      </c>
      <c r="C6" s="8">
        <v>10</v>
      </c>
      <c r="D6" s="8">
        <v>32834</v>
      </c>
      <c r="E6" s="8"/>
      <c r="F6" s="9">
        <f>$A$6*365*$B$6/D6</f>
        <v>0.13339830663336799</v>
      </c>
      <c r="G6" s="10"/>
      <c r="J6" s="19" t="s">
        <v>58</v>
      </c>
      <c r="K6" s="12">
        <v>10</v>
      </c>
      <c r="L6" s="12">
        <v>11</v>
      </c>
      <c r="M6" s="12">
        <v>12</v>
      </c>
      <c r="N6" s="12">
        <v>13</v>
      </c>
      <c r="O6" s="12">
        <v>14</v>
      </c>
      <c r="P6" s="12">
        <v>15</v>
      </c>
      <c r="Q6" s="12">
        <v>16</v>
      </c>
      <c r="R6" s="12">
        <v>17</v>
      </c>
      <c r="S6" s="12">
        <v>18</v>
      </c>
      <c r="T6" s="12">
        <v>19</v>
      </c>
      <c r="U6" s="12">
        <v>20</v>
      </c>
      <c r="V6" s="12">
        <v>21</v>
      </c>
      <c r="W6" s="12">
        <v>22</v>
      </c>
      <c r="X6" s="12">
        <v>23</v>
      </c>
      <c r="Y6" s="12">
        <v>24</v>
      </c>
      <c r="Z6" s="12">
        <v>25</v>
      </c>
      <c r="AA6" s="12">
        <v>26</v>
      </c>
      <c r="AB6" s="12">
        <v>27</v>
      </c>
      <c r="AC6" s="12">
        <v>28</v>
      </c>
      <c r="AD6" s="12">
        <v>29</v>
      </c>
      <c r="AE6" s="12">
        <v>30</v>
      </c>
      <c r="AF6" s="12">
        <v>31</v>
      </c>
      <c r="AG6" s="12">
        <v>32</v>
      </c>
      <c r="AH6" s="12">
        <v>33</v>
      </c>
      <c r="AI6" s="12">
        <v>34</v>
      </c>
      <c r="AJ6" s="12">
        <v>35</v>
      </c>
      <c r="AK6" s="12">
        <v>36</v>
      </c>
      <c r="AL6" s="12">
        <v>37</v>
      </c>
      <c r="AM6" s="12">
        <v>38</v>
      </c>
    </row>
    <row r="7" spans="1:39">
      <c r="A7" s="11"/>
      <c r="B7" s="12"/>
      <c r="C7" s="12">
        <v>11</v>
      </c>
      <c r="D7" s="12">
        <v>35628</v>
      </c>
      <c r="E7" s="13">
        <f>D7/D6-1</f>
        <v>8.5094718888956603E-2</v>
      </c>
      <c r="F7" s="13">
        <f t="shared" ref="F7:F34" si="0">$A$6*365*$B$6/D7</f>
        <v>0.12293701583024599</v>
      </c>
      <c r="G7" s="14">
        <f>F6-F7</f>
        <v>1.0461290803121999E-2</v>
      </c>
      <c r="H7" s="26"/>
      <c r="J7" s="12">
        <v>15</v>
      </c>
      <c r="K7" s="13"/>
      <c r="L7" s="13">
        <v>8.5094718888956603E-2</v>
      </c>
      <c r="M7" s="13">
        <v>7.6204109127652395E-2</v>
      </c>
      <c r="N7" s="13">
        <v>6.8826122108337898E-2</v>
      </c>
      <c r="O7" s="13">
        <v>6.2539651554340797E-2</v>
      </c>
      <c r="P7" s="13">
        <v>5.7205190033298797E-2</v>
      </c>
      <c r="Q7" s="13">
        <v>5.2589277956381901E-2</v>
      </c>
      <c r="R7" s="13">
        <v>4.8537878944218599E-2</v>
      </c>
      <c r="S7" s="13">
        <v>4.4992028971245303E-2</v>
      </c>
      <c r="T7" s="13">
        <v>4.1811846689895599E-2</v>
      </c>
      <c r="U7" s="13">
        <v>3.9012925969447602E-2</v>
      </c>
      <c r="V7" s="13">
        <v>3.6486698101717299E-2</v>
      </c>
      <c r="W7" s="13">
        <v>3.4211851603155999E-2</v>
      </c>
      <c r="X7" s="13">
        <v>3.2138683287884703E-2</v>
      </c>
      <c r="Y7" s="13">
        <v>3.0257281248034201E-2</v>
      </c>
      <c r="Z7" s="13">
        <v>2.8529124435217899E-2</v>
      </c>
      <c r="AA7" s="13">
        <v>2.6966058681230601E-2</v>
      </c>
      <c r="AB7" s="13">
        <v>2.5506517529408499E-2</v>
      </c>
      <c r="AC7" s="13">
        <v>2.4167523920916499E-2</v>
      </c>
      <c r="AD7" s="13">
        <v>2.2923030353064301E-2</v>
      </c>
      <c r="AE7" s="13">
        <v>2.17905950715593E-2</v>
      </c>
      <c r="AF7" s="13">
        <v>2.0707177083881801E-2</v>
      </c>
      <c r="AG7" s="13">
        <v>1.9732514799386099E-2</v>
      </c>
      <c r="AH7" s="13">
        <v>1.8781539706830899E-2</v>
      </c>
      <c r="AI7" s="13">
        <v>1.7926308471546401E-2</v>
      </c>
      <c r="AJ7" s="13">
        <v>1.7110590760524898E-2</v>
      </c>
      <c r="AK7" s="13">
        <v>1.6343121620163301E-2</v>
      </c>
      <c r="AL7" s="13">
        <v>1.5632004907859799E-2</v>
      </c>
      <c r="AM7" s="13">
        <v>1.4949992449498699E-2</v>
      </c>
    </row>
    <row r="8" spans="1:39">
      <c r="A8" s="11"/>
      <c r="B8" s="12"/>
      <c r="C8" s="12">
        <v>12</v>
      </c>
      <c r="D8" s="12">
        <v>38343</v>
      </c>
      <c r="E8" s="13">
        <f t="shared" ref="E8:E34" si="1">D8/D7-1</f>
        <v>7.6204109127652395E-2</v>
      </c>
      <c r="F8" s="13">
        <f t="shared" si="0"/>
        <v>0.11423206321884</v>
      </c>
      <c r="G8" s="14">
        <f t="shared" ref="G8:G34" si="2">F7-F8</f>
        <v>8.7049526114054004E-3</v>
      </c>
      <c r="H8" s="26"/>
      <c r="J8" s="12">
        <v>10</v>
      </c>
      <c r="K8" s="13"/>
      <c r="L8" s="13">
        <v>8.5111243090136596E-2</v>
      </c>
      <c r="M8" s="13">
        <v>7.6204109127652395E-2</v>
      </c>
      <c r="N8" s="13">
        <v>6.8813081918472699E-2</v>
      </c>
      <c r="O8" s="13">
        <v>6.2552615204421597E-2</v>
      </c>
      <c r="P8" s="13">
        <v>5.7216672407853997E-2</v>
      </c>
      <c r="Q8" s="13">
        <v>5.2588706787005897E-2</v>
      </c>
      <c r="R8" s="13">
        <v>4.8537378114842801E-2</v>
      </c>
      <c r="S8" s="13">
        <v>4.4962064180910997E-2</v>
      </c>
      <c r="T8" s="13">
        <v>4.1840885975816401E-2</v>
      </c>
      <c r="U8" s="13">
        <v>3.9021612387124802E-2</v>
      </c>
      <c r="V8" s="13">
        <v>3.6459964505689599E-2</v>
      </c>
      <c r="W8" s="13">
        <v>3.4220532319391601E-2</v>
      </c>
      <c r="X8" s="13">
        <v>3.2138683287884703E-2</v>
      </c>
      <c r="Y8" s="13">
        <v>3.0241555010379399E-2</v>
      </c>
      <c r="Z8" s="13">
        <v>2.85524568393094E-2</v>
      </c>
      <c r="AA8" s="13">
        <v>2.6958438146969198E-2</v>
      </c>
      <c r="AB8" s="13">
        <v>2.54920662446891E-2</v>
      </c>
      <c r="AC8" s="13">
        <v>2.4181956540119998E-2</v>
      </c>
      <c r="AD8" s="13">
        <v>2.2929910014034501E-2</v>
      </c>
      <c r="AE8" s="13">
        <v>2.17904485200653E-2</v>
      </c>
      <c r="AF8" s="13">
        <v>2.0713622810654999E-2</v>
      </c>
      <c r="AG8" s="13">
        <v>1.9712914957827201E-2</v>
      </c>
      <c r="AH8" s="13">
        <v>1.8781658477357702E-2</v>
      </c>
      <c r="AI8" s="13">
        <v>1.79326269529432E-2</v>
      </c>
      <c r="AJ8" s="13">
        <v>1.7104492902092702E-2</v>
      </c>
      <c r="AK8" s="13">
        <v>1.6349214913937302E-2</v>
      </c>
      <c r="AL8" s="13">
        <v>1.56261060380831E-2</v>
      </c>
      <c r="AM8" s="13">
        <v>1.49500792807236E-2</v>
      </c>
    </row>
    <row r="9" spans="1:39">
      <c r="A9" s="11"/>
      <c r="B9" s="12"/>
      <c r="C9" s="12">
        <v>13</v>
      </c>
      <c r="D9" s="12">
        <v>40982</v>
      </c>
      <c r="E9" s="13">
        <f t="shared" si="1"/>
        <v>6.8826122108337898E-2</v>
      </c>
      <c r="F9" s="13">
        <f t="shared" si="0"/>
        <v>0.10687618954663</v>
      </c>
      <c r="G9" s="14">
        <f t="shared" si="2"/>
        <v>7.3558736722102403E-3</v>
      </c>
      <c r="H9" s="26"/>
      <c r="J9" s="12">
        <v>6</v>
      </c>
      <c r="K9" s="13"/>
      <c r="L9" s="13">
        <v>8.5129064189446393E-2</v>
      </c>
      <c r="M9" s="13">
        <v>7.6205178583959005E-2</v>
      </c>
      <c r="N9" s="13">
        <v>6.8853100345569504E-2</v>
      </c>
      <c r="O9" s="13">
        <v>6.2526688220581897E-2</v>
      </c>
      <c r="P9" s="13">
        <v>5.7182225284188697E-2</v>
      </c>
      <c r="Q9" s="13">
        <v>5.2623004235907503E-2</v>
      </c>
      <c r="R9" s="13">
        <v>4.8547696435020403E-2</v>
      </c>
      <c r="S9" s="13">
        <v>4.4971462310568797E-2</v>
      </c>
      <c r="T9" s="13">
        <v>4.1811846689895599E-2</v>
      </c>
      <c r="U9" s="13">
        <v>3.90038868299738E-2</v>
      </c>
      <c r="V9" s="13">
        <v>3.6495715342120101E-2</v>
      </c>
      <c r="W9" s="13">
        <v>3.4203458116501599E-2</v>
      </c>
      <c r="X9" s="13">
        <v>3.2138944122063001E-2</v>
      </c>
      <c r="Y9" s="13">
        <v>3.0273245527816101E-2</v>
      </c>
      <c r="Z9" s="13">
        <v>2.85060103033772E-2</v>
      </c>
      <c r="AA9" s="13">
        <v>2.6973879489462699E-2</v>
      </c>
      <c r="AB9" s="13">
        <v>2.5506701831713701E-2</v>
      </c>
      <c r="AC9" s="13">
        <v>2.4167694204685598E-2</v>
      </c>
      <c r="AD9" s="13">
        <v>2.2943827181727501E-2</v>
      </c>
      <c r="AE9" s="13">
        <v>2.1756674961328899E-2</v>
      </c>
      <c r="AF9" s="13">
        <v>2.0733914760572701E-2</v>
      </c>
      <c r="AG9" s="13">
        <v>1.9700145091084999E-2</v>
      </c>
      <c r="AH9" s="13">
        <v>1.8813634351482901E-2</v>
      </c>
      <c r="AI9" s="13">
        <v>1.79075758045995E-2</v>
      </c>
      <c r="AJ9" s="13">
        <v>1.7104701506189399E-2</v>
      </c>
      <c r="AK9" s="13">
        <v>1.63673971042297E-2</v>
      </c>
      <c r="AL9" s="13">
        <v>1.5631912697242401E-2</v>
      </c>
      <c r="AM9" s="13">
        <v>1.4926673442718299E-2</v>
      </c>
    </row>
    <row r="10" spans="1:39">
      <c r="A10" s="11"/>
      <c r="B10" s="12"/>
      <c r="C10" s="12">
        <v>14</v>
      </c>
      <c r="D10" s="12">
        <v>43545</v>
      </c>
      <c r="E10" s="13">
        <f t="shared" si="1"/>
        <v>6.2539651554340797E-2</v>
      </c>
      <c r="F10" s="13">
        <f t="shared" si="0"/>
        <v>0.10058560110230801</v>
      </c>
      <c r="G10" s="14">
        <f t="shared" si="2"/>
        <v>6.2905884443222697E-3</v>
      </c>
      <c r="H10" s="26"/>
      <c r="J10" s="12">
        <v>3</v>
      </c>
      <c r="K10" s="13"/>
      <c r="L10" s="13">
        <v>8.5120207927225494E-2</v>
      </c>
      <c r="M10" s="13">
        <v>7.6197604790419093E-2</v>
      </c>
      <c r="N10" s="13">
        <v>6.8855195437473898E-2</v>
      </c>
      <c r="O10" s="13">
        <v>6.2597605413846805E-2</v>
      </c>
      <c r="P10" s="13">
        <v>5.7195345988977402E-2</v>
      </c>
      <c r="Q10" s="13">
        <v>5.2594995366079797E-2</v>
      </c>
      <c r="R10" s="13">
        <v>4.8536209553158703E-2</v>
      </c>
      <c r="S10" s="13">
        <v>4.4924950141702599E-2</v>
      </c>
      <c r="T10" s="13">
        <v>4.1888498242089497E-2</v>
      </c>
      <c r="U10" s="13">
        <v>3.8951021982259998E-2</v>
      </c>
      <c r="V10" s="13">
        <v>3.6469933184855301E-2</v>
      </c>
      <c r="W10" s="13">
        <v>3.4291342107619201E-2</v>
      </c>
      <c r="X10" s="13">
        <v>3.2115650969529098E-2</v>
      </c>
      <c r="Y10" s="13">
        <v>3.0193743185439999E-2</v>
      </c>
      <c r="Z10" s="13">
        <v>2.8576080762028801E-2</v>
      </c>
      <c r="AA10" s="13">
        <v>2.6990660123476399E-2</v>
      </c>
      <c r="AB10" s="13">
        <v>2.5510597302504701E-2</v>
      </c>
      <c r="AC10" s="13">
        <v>2.4124455133022599E-2</v>
      </c>
      <c r="AD10" s="13">
        <v>2.2969105452410599E-2</v>
      </c>
      <c r="AE10" s="13">
        <v>2.1736011477761798E-2</v>
      </c>
      <c r="AF10" s="13">
        <v>2.0711928666713501E-2</v>
      </c>
      <c r="AG10" s="13">
        <v>1.9741367450818399E-2</v>
      </c>
      <c r="AH10" s="13">
        <v>1.8819561551433502E-2</v>
      </c>
      <c r="AI10" s="13">
        <v>1.7876059322034E-2</v>
      </c>
      <c r="AJ10" s="13">
        <v>1.71068036945492E-2</v>
      </c>
      <c r="AK10" s="13">
        <v>1.6371426744260498E-2</v>
      </c>
      <c r="AL10" s="13">
        <v>1.5604354118165201E-2</v>
      </c>
      <c r="AM10" s="13">
        <v>1.4992875286537401E-2</v>
      </c>
    </row>
    <row r="11" spans="1:39">
      <c r="A11" s="11"/>
      <c r="B11" s="12"/>
      <c r="C11" s="12">
        <v>15</v>
      </c>
      <c r="D11" s="12">
        <v>46036</v>
      </c>
      <c r="E11" s="13">
        <f t="shared" si="1"/>
        <v>5.7205190033298797E-2</v>
      </c>
      <c r="F11" s="13">
        <f t="shared" si="0"/>
        <v>9.5142931618733204E-2</v>
      </c>
      <c r="G11" s="14">
        <f t="shared" si="2"/>
        <v>5.4426694835747903E-3</v>
      </c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26"/>
      <c r="AL11" s="26"/>
      <c r="AM11" s="26"/>
    </row>
    <row r="12" spans="1:39">
      <c r="A12" s="11"/>
      <c r="B12" s="12"/>
      <c r="C12" s="12">
        <v>16</v>
      </c>
      <c r="D12" s="12">
        <v>48457</v>
      </c>
      <c r="E12" s="13">
        <f t="shared" si="1"/>
        <v>5.2589277956381901E-2</v>
      </c>
      <c r="F12" s="13">
        <f t="shared" si="0"/>
        <v>9.0389417421631493E-2</v>
      </c>
      <c r="G12" s="14">
        <f t="shared" si="2"/>
        <v>4.7535141971016097E-3</v>
      </c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K12" s="26"/>
      <c r="AL12" s="26"/>
      <c r="AM12" s="26"/>
    </row>
    <row r="13" spans="1:39">
      <c r="A13" s="11"/>
      <c r="B13" s="12"/>
      <c r="C13" s="12">
        <v>17</v>
      </c>
      <c r="D13" s="12">
        <v>50809</v>
      </c>
      <c r="E13" s="13">
        <f t="shared" si="1"/>
        <v>4.8537878944218599E-2</v>
      </c>
      <c r="F13" s="13">
        <f t="shared" si="0"/>
        <v>8.62051998661654E-2</v>
      </c>
      <c r="G13" s="14">
        <f t="shared" si="2"/>
        <v>4.1842175554661102E-3</v>
      </c>
      <c r="J13" s="20" t="s">
        <v>57</v>
      </c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  <c r="AF13" s="27"/>
      <c r="AG13" s="27"/>
      <c r="AH13" s="27"/>
      <c r="AI13" s="27"/>
      <c r="AJ13" s="27"/>
      <c r="AK13" s="27"/>
      <c r="AL13" s="27"/>
      <c r="AM13" s="27"/>
    </row>
    <row r="14" spans="1:39" ht="21">
      <c r="A14" s="11"/>
      <c r="B14" s="12"/>
      <c r="C14" s="12">
        <v>18</v>
      </c>
      <c r="D14" s="12">
        <v>53095</v>
      </c>
      <c r="E14" s="13">
        <f t="shared" si="1"/>
        <v>4.4992028971245303E-2</v>
      </c>
      <c r="F14" s="13">
        <f t="shared" si="0"/>
        <v>8.2493643469253197E-2</v>
      </c>
      <c r="G14" s="14">
        <f t="shared" si="2"/>
        <v>3.7115563969122201E-3</v>
      </c>
      <c r="J14" s="21" t="s">
        <v>58</v>
      </c>
      <c r="K14" s="23">
        <v>10</v>
      </c>
      <c r="L14" s="23">
        <v>11</v>
      </c>
      <c r="M14" s="23">
        <v>12</v>
      </c>
      <c r="N14" s="23">
        <v>13</v>
      </c>
      <c r="O14" s="23">
        <v>14</v>
      </c>
      <c r="P14" s="23">
        <v>15</v>
      </c>
      <c r="Q14" s="23">
        <v>16</v>
      </c>
      <c r="R14" s="23">
        <v>17</v>
      </c>
      <c r="S14" s="23">
        <v>18</v>
      </c>
      <c r="T14" s="23">
        <v>19</v>
      </c>
      <c r="U14" s="23">
        <v>20</v>
      </c>
      <c r="V14" s="23">
        <v>21</v>
      </c>
      <c r="W14" s="23">
        <v>22</v>
      </c>
      <c r="X14" s="23">
        <v>23</v>
      </c>
      <c r="Y14" s="23">
        <v>24</v>
      </c>
      <c r="Z14" s="23">
        <v>25</v>
      </c>
      <c r="AA14" s="23">
        <v>26</v>
      </c>
      <c r="AB14" s="23">
        <v>27</v>
      </c>
      <c r="AC14" s="23">
        <v>28</v>
      </c>
      <c r="AD14" s="23">
        <v>29</v>
      </c>
      <c r="AE14" s="23">
        <v>30</v>
      </c>
      <c r="AF14" s="23">
        <v>31</v>
      </c>
      <c r="AG14" s="23">
        <v>32</v>
      </c>
      <c r="AH14" s="23">
        <v>33</v>
      </c>
      <c r="AI14" s="23">
        <v>34</v>
      </c>
      <c r="AJ14" s="23">
        <v>35</v>
      </c>
      <c r="AK14" s="23">
        <v>36</v>
      </c>
      <c r="AL14" s="23">
        <v>37</v>
      </c>
      <c r="AM14" s="23">
        <v>38</v>
      </c>
    </row>
    <row r="15" spans="1:39">
      <c r="A15" s="11"/>
      <c r="B15" s="12"/>
      <c r="C15" s="12">
        <v>19</v>
      </c>
      <c r="D15" s="12">
        <v>55315</v>
      </c>
      <c r="E15" s="13">
        <f t="shared" si="1"/>
        <v>4.1811846689895599E-2</v>
      </c>
      <c r="F15" s="13">
        <f t="shared" si="0"/>
        <v>7.9182861791557396E-2</v>
      </c>
      <c r="G15" s="14">
        <f t="shared" si="2"/>
        <v>3.3107816776957902E-3</v>
      </c>
      <c r="J15" s="23">
        <v>15</v>
      </c>
      <c r="K15" s="24">
        <v>0.13339830663336799</v>
      </c>
      <c r="L15" s="24">
        <v>0.12293701583024599</v>
      </c>
      <c r="M15" s="24">
        <v>0.11423206321884</v>
      </c>
      <c r="N15" s="24">
        <v>0.10687618954663</v>
      </c>
      <c r="O15" s="24">
        <v>0.10058560110230801</v>
      </c>
      <c r="P15" s="24">
        <v>9.5142931618733204E-2</v>
      </c>
      <c r="Q15" s="24">
        <v>9.0389417421631493E-2</v>
      </c>
      <c r="R15" s="24">
        <v>8.62051998661654E-2</v>
      </c>
      <c r="S15" s="24">
        <v>8.2493643469253197E-2</v>
      </c>
      <c r="T15" s="24">
        <v>7.9182861791557396E-2</v>
      </c>
      <c r="U15" s="24">
        <v>7.6209698467106304E-2</v>
      </c>
      <c r="V15" s="24">
        <v>7.3526943092160499E-2</v>
      </c>
      <c r="W15" s="24">
        <v>7.1094663030775204E-2</v>
      </c>
      <c r="X15" s="24">
        <v>6.8880920928477099E-2</v>
      </c>
      <c r="Y15" s="24">
        <v>6.6857980217364804E-2</v>
      </c>
      <c r="Z15" s="24">
        <v>6.5003487630044099E-2</v>
      </c>
      <c r="AA15" s="24">
        <v>6.3296627070146494E-2</v>
      </c>
      <c r="AB15" s="24">
        <v>6.1722305990445703E-2</v>
      </c>
      <c r="AC15" s="24">
        <v>6.0265830099892698E-2</v>
      </c>
      <c r="AD15" s="24">
        <v>5.8915312600882397E-2</v>
      </c>
      <c r="AE15" s="24">
        <v>5.7658891053656999E-2</v>
      </c>
      <c r="AF15" s="24">
        <v>5.6489160013928799E-2</v>
      </c>
      <c r="AG15" s="24">
        <v>5.5396056509036597E-2</v>
      </c>
      <c r="AH15" s="24">
        <v>5.4374813784884297E-2</v>
      </c>
      <c r="AI15" s="24">
        <v>5.3417239865359303E-2</v>
      </c>
      <c r="AJ15" s="24">
        <v>5.2518615331119102E-2</v>
      </c>
      <c r="AK15" s="24">
        <v>5.1674099242585099E-2</v>
      </c>
      <c r="AL15" s="24">
        <v>5.0878762182443298E-2</v>
      </c>
      <c r="AM15" s="24">
        <v>5.0129329091033903E-2</v>
      </c>
    </row>
    <row r="16" spans="1:39" ht="19.149999999999999" customHeight="1">
      <c r="A16" s="11"/>
      <c r="B16" s="12"/>
      <c r="C16" s="12">
        <v>20</v>
      </c>
      <c r="D16" s="12">
        <v>57473</v>
      </c>
      <c r="E16" s="13">
        <f t="shared" si="1"/>
        <v>3.9012925969447602E-2</v>
      </c>
      <c r="F16" s="13">
        <f t="shared" si="0"/>
        <v>7.6209698467106304E-2</v>
      </c>
      <c r="G16" s="14">
        <f t="shared" si="2"/>
        <v>2.97316332445115E-3</v>
      </c>
      <c r="J16" s="23">
        <v>10</v>
      </c>
      <c r="K16" s="24">
        <v>0.13340033806935001</v>
      </c>
      <c r="L16" s="24">
        <v>0.12293701583024599</v>
      </c>
      <c r="M16" s="24">
        <v>0.11423206321884</v>
      </c>
      <c r="N16" s="24">
        <v>0.106877493503166</v>
      </c>
      <c r="O16" s="24">
        <v>0.10058560110230801</v>
      </c>
      <c r="P16" s="24">
        <v>9.5141898276367695E-2</v>
      </c>
      <c r="Q16" s="24">
        <v>9.0388484754681905E-2</v>
      </c>
      <c r="R16" s="24">
        <v>8.6204351548430896E-2</v>
      </c>
      <c r="S16" s="24">
        <v>8.2495197197423403E-2</v>
      </c>
      <c r="T16" s="24">
        <v>7.9182146053095398E-2</v>
      </c>
      <c r="U16" s="24">
        <v>7.6208372481469902E-2</v>
      </c>
      <c r="V16" s="24">
        <v>7.3527560244756096E-2</v>
      </c>
      <c r="W16" s="24">
        <v>7.1094663030775204E-2</v>
      </c>
      <c r="X16" s="24">
        <v>6.8880920928477099E-2</v>
      </c>
      <c r="Y16" s="24">
        <v>6.6859000778495201E-2</v>
      </c>
      <c r="Z16" s="24">
        <v>6.5003005275928893E-2</v>
      </c>
      <c r="AA16" s="24">
        <v>6.3296627070146494E-2</v>
      </c>
      <c r="AB16" s="24">
        <v>6.1723175784222498E-2</v>
      </c>
      <c r="AC16" s="24">
        <v>6.0265830099892698E-2</v>
      </c>
      <c r="AD16" s="24">
        <v>5.8914916369065602E-2</v>
      </c>
      <c r="AE16" s="24">
        <v>5.7658511541575301E-2</v>
      </c>
      <c r="AF16" s="24">
        <v>5.6488431478758802E-2</v>
      </c>
      <c r="AG16" s="24">
        <v>5.53964068221054E-2</v>
      </c>
      <c r="AH16" s="24">
        <v>5.4375151300720702E-2</v>
      </c>
      <c r="AI16" s="24">
        <v>5.3417239865359303E-2</v>
      </c>
      <c r="AJ16" s="24">
        <v>5.2518930196586301E-2</v>
      </c>
      <c r="AK16" s="24">
        <v>5.1674099242585099E-2</v>
      </c>
      <c r="AL16" s="24">
        <v>5.0879057691972603E-2</v>
      </c>
      <c r="AM16" s="24">
        <v>5.0129615959072303E-2</v>
      </c>
    </row>
    <row r="17" spans="1:39">
      <c r="A17" s="11"/>
      <c r="B17" s="12"/>
      <c r="C17" s="12">
        <v>21</v>
      </c>
      <c r="D17" s="12">
        <v>59570</v>
      </c>
      <c r="E17" s="13">
        <f t="shared" si="1"/>
        <v>3.6486698101717299E-2</v>
      </c>
      <c r="F17" s="13">
        <f t="shared" si="0"/>
        <v>7.3526943092160499E-2</v>
      </c>
      <c r="G17" s="14">
        <f t="shared" si="2"/>
        <v>2.6827553749458099E-3</v>
      </c>
      <c r="J17" s="23">
        <v>6</v>
      </c>
      <c r="K17" s="24">
        <v>0.133404401126932</v>
      </c>
      <c r="L17" s="24">
        <v>0.122938741140973</v>
      </c>
      <c r="M17" s="24">
        <v>0.114233552846059</v>
      </c>
      <c r="N17" s="24">
        <v>0.106874885621912</v>
      </c>
      <c r="O17" s="24">
        <v>0.10058560110230801</v>
      </c>
      <c r="P17" s="24">
        <v>9.5144998370804798E-2</v>
      </c>
      <c r="Q17" s="24">
        <v>9.0388484754681905E-2</v>
      </c>
      <c r="R17" s="24">
        <v>8.6203503247392205E-2</v>
      </c>
      <c r="S17" s="24">
        <v>8.2493643469253197E-2</v>
      </c>
      <c r="T17" s="24">
        <v>7.9182861791557396E-2</v>
      </c>
      <c r="U17" s="24">
        <v>7.6210361477228206E-2</v>
      </c>
      <c r="V17" s="24">
        <v>7.3526943092160499E-2</v>
      </c>
      <c r="W17" s="24">
        <v>7.1095240027594001E-2</v>
      </c>
      <c r="X17" s="24">
        <v>6.8881462551602102E-2</v>
      </c>
      <c r="Y17" s="24">
        <v>6.68574699484831E-2</v>
      </c>
      <c r="Z17" s="24">
        <v>6.5004452359750706E-2</v>
      </c>
      <c r="AA17" s="24">
        <v>6.3297084432241094E-2</v>
      </c>
      <c r="AB17" s="24">
        <v>6.1722740884269899E-2</v>
      </c>
      <c r="AC17" s="24">
        <v>6.0266244711224201E-2</v>
      </c>
      <c r="AD17" s="24">
        <v>5.8914520142578503E-2</v>
      </c>
      <c r="AE17" s="24">
        <v>5.7660029619878199E-2</v>
      </c>
      <c r="AF17" s="24">
        <v>5.6488795743994798E-2</v>
      </c>
      <c r="AG17" s="24">
        <v>5.5397457787896003E-2</v>
      </c>
      <c r="AH17" s="24">
        <v>5.4374476273238E-2</v>
      </c>
      <c r="AI17" s="24">
        <v>5.34178913348375E-2</v>
      </c>
      <c r="AJ17" s="24">
        <v>5.2519559938847098E-2</v>
      </c>
      <c r="AK17" s="24">
        <v>5.1673794425600897E-2</v>
      </c>
      <c r="AL17" s="24">
        <v>5.0878466676346698E-2</v>
      </c>
      <c r="AM17" s="24">
        <v>5.0130189704998697E-2</v>
      </c>
    </row>
    <row r="18" spans="1:39">
      <c r="A18" s="11"/>
      <c r="B18" s="12"/>
      <c r="C18" s="12">
        <v>22</v>
      </c>
      <c r="D18" s="12">
        <v>61608</v>
      </c>
      <c r="E18" s="13">
        <f t="shared" si="1"/>
        <v>3.4211851603155999E-2</v>
      </c>
      <c r="F18" s="13">
        <f t="shared" si="0"/>
        <v>7.1094663030775204E-2</v>
      </c>
      <c r="G18" s="14">
        <f t="shared" si="2"/>
        <v>2.4322800613852699E-3</v>
      </c>
      <c r="J18" s="23">
        <v>3</v>
      </c>
      <c r="K18" s="24">
        <v>0.133406432748538</v>
      </c>
      <c r="L18" s="24">
        <v>0.122941616766467</v>
      </c>
      <c r="M18" s="24">
        <v>0.114237028793991</v>
      </c>
      <c r="N18" s="24">
        <v>0.106877928162415</v>
      </c>
      <c r="O18" s="24">
        <v>0.100581751377832</v>
      </c>
      <c r="P18" s="24">
        <v>9.5140176088971296E-2</v>
      </c>
      <c r="Q18" s="24">
        <v>9.0386308606647606E-2</v>
      </c>
      <c r="R18" s="24">
        <v>8.6202372205311198E-2</v>
      </c>
      <c r="S18" s="24">
        <v>8.2496233048719197E-2</v>
      </c>
      <c r="T18" s="24">
        <v>7.9179521789433105E-2</v>
      </c>
      <c r="U18" s="24">
        <v>7.6211024498886407E-2</v>
      </c>
      <c r="V18" s="24">
        <v>7.3529411764705899E-2</v>
      </c>
      <c r="W18" s="24">
        <v>7.1091585872576205E-2</v>
      </c>
      <c r="X18" s="24">
        <v>6.8879476641784801E-2</v>
      </c>
      <c r="Y18" s="24">
        <v>6.6860701782952003E-2</v>
      </c>
      <c r="Z18" s="24">
        <v>6.5003166059838496E-2</v>
      </c>
      <c r="AA18" s="24">
        <v>6.3294797687861296E-2</v>
      </c>
      <c r="AB18" s="24">
        <v>6.1720276566962301E-2</v>
      </c>
      <c r="AC18" s="24">
        <v>6.02663829162692E-2</v>
      </c>
      <c r="AD18" s="24">
        <v>5.8913199426111902E-2</v>
      </c>
      <c r="AE18" s="24">
        <v>5.7659903110299802E-2</v>
      </c>
      <c r="AF18" s="24">
        <v>5.6489888567891E-2</v>
      </c>
      <c r="AG18" s="24">
        <v>5.53962900505902E-2</v>
      </c>
      <c r="AH18" s="24">
        <v>5.4373013771186397E-2</v>
      </c>
      <c r="AI18" s="24">
        <v>5.3418108494861498E-2</v>
      </c>
      <c r="AJ18" s="24">
        <v>5.2519664897358799E-2</v>
      </c>
      <c r="AK18" s="24">
        <v>5.1673692820738699E-2</v>
      </c>
      <c r="AL18" s="24">
        <v>5.0879747227557101E-2</v>
      </c>
      <c r="AM18" s="24">
        <v>5.0128181651712102E-2</v>
      </c>
    </row>
    <row r="19" spans="1:39">
      <c r="A19" s="11"/>
      <c r="B19" s="12"/>
      <c r="C19" s="12">
        <v>23</v>
      </c>
      <c r="D19" s="12">
        <v>63588</v>
      </c>
      <c r="E19" s="13">
        <f t="shared" si="1"/>
        <v>3.2138683287884703E-2</v>
      </c>
      <c r="F19" s="13">
        <f t="shared" si="0"/>
        <v>6.8880920928477099E-2</v>
      </c>
      <c r="G19" s="14">
        <f t="shared" si="2"/>
        <v>2.2137421022981499E-3</v>
      </c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26"/>
      <c r="AL19" s="26"/>
      <c r="AM19" s="26"/>
    </row>
    <row r="20" spans="1:39">
      <c r="A20" s="11"/>
      <c r="B20" s="12"/>
      <c r="C20" s="12">
        <v>24</v>
      </c>
      <c r="D20" s="12">
        <v>65512</v>
      </c>
      <c r="E20" s="13">
        <f t="shared" si="1"/>
        <v>3.0257281248034201E-2</v>
      </c>
      <c r="F20" s="13">
        <f t="shared" si="0"/>
        <v>6.6857980217364804E-2</v>
      </c>
      <c r="G20" s="14">
        <f t="shared" si="2"/>
        <v>2.0229407111123101E-3</v>
      </c>
      <c r="J20" s="2" t="s">
        <v>60</v>
      </c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26"/>
      <c r="AK20" s="26"/>
      <c r="AL20" s="26"/>
      <c r="AM20" s="26"/>
    </row>
    <row r="21" spans="1:39" ht="21">
      <c r="A21" s="11"/>
      <c r="B21" s="12"/>
      <c r="C21" s="12">
        <v>25</v>
      </c>
      <c r="D21" s="12">
        <v>67381</v>
      </c>
      <c r="E21" s="13">
        <f t="shared" si="1"/>
        <v>2.8529124435217899E-2</v>
      </c>
      <c r="F21" s="13">
        <f t="shared" si="0"/>
        <v>6.5003487630044099E-2</v>
      </c>
      <c r="G21" s="14">
        <f t="shared" si="2"/>
        <v>1.85449258732069E-3</v>
      </c>
      <c r="J21" s="19" t="s">
        <v>58</v>
      </c>
      <c r="K21" s="12">
        <v>10</v>
      </c>
      <c r="L21" s="12">
        <v>11</v>
      </c>
      <c r="M21" s="12">
        <v>12</v>
      </c>
      <c r="N21" s="12">
        <v>13</v>
      </c>
      <c r="O21" s="12">
        <v>14</v>
      </c>
      <c r="P21" s="12">
        <v>15</v>
      </c>
      <c r="Q21" s="12">
        <v>16</v>
      </c>
      <c r="R21" s="12">
        <v>17</v>
      </c>
      <c r="S21" s="12">
        <v>18</v>
      </c>
      <c r="T21" s="12">
        <v>19</v>
      </c>
      <c r="U21" s="12">
        <v>20</v>
      </c>
      <c r="V21" s="12">
        <v>21</v>
      </c>
      <c r="W21" s="12">
        <v>22</v>
      </c>
      <c r="X21" s="12">
        <v>23</v>
      </c>
      <c r="Y21" s="12">
        <v>24</v>
      </c>
      <c r="Z21" s="12">
        <v>25</v>
      </c>
      <c r="AA21" s="12">
        <v>26</v>
      </c>
      <c r="AB21" s="12">
        <v>27</v>
      </c>
      <c r="AC21" s="12">
        <v>28</v>
      </c>
      <c r="AD21" s="12">
        <v>29</v>
      </c>
      <c r="AE21" s="12">
        <v>30</v>
      </c>
      <c r="AF21" s="12">
        <v>31</v>
      </c>
      <c r="AG21" s="12">
        <v>32</v>
      </c>
      <c r="AH21" s="12">
        <v>33</v>
      </c>
      <c r="AI21" s="12">
        <v>34</v>
      </c>
      <c r="AJ21" s="12">
        <v>35</v>
      </c>
      <c r="AK21" s="12">
        <v>36</v>
      </c>
      <c r="AL21" s="12">
        <v>37</v>
      </c>
      <c r="AM21" s="12">
        <v>38</v>
      </c>
    </row>
    <row r="22" spans="1:39">
      <c r="A22" s="11"/>
      <c r="B22" s="12"/>
      <c r="C22" s="12">
        <v>26</v>
      </c>
      <c r="D22" s="12">
        <v>69198</v>
      </c>
      <c r="E22" s="13">
        <f t="shared" si="1"/>
        <v>2.6966058681230601E-2</v>
      </c>
      <c r="F22" s="13">
        <f t="shared" si="0"/>
        <v>6.3296627070146494E-2</v>
      </c>
      <c r="G22" s="14">
        <f t="shared" si="2"/>
        <v>1.7068605598975399E-3</v>
      </c>
      <c r="J22" s="12">
        <v>15</v>
      </c>
      <c r="K22" s="13"/>
      <c r="L22" s="13">
        <v>1.0461290803121999E-2</v>
      </c>
      <c r="M22" s="13">
        <v>8.7049526114054004E-3</v>
      </c>
      <c r="N22" s="13">
        <v>7.3558736722102403E-3</v>
      </c>
      <c r="O22" s="13">
        <v>6.2905884443222697E-3</v>
      </c>
      <c r="P22" s="13">
        <v>5.4426694835747903E-3</v>
      </c>
      <c r="Q22" s="13">
        <v>4.7535141971016097E-3</v>
      </c>
      <c r="R22" s="13">
        <v>4.1842175554661102E-3</v>
      </c>
      <c r="S22" s="13">
        <v>3.7115563969122201E-3</v>
      </c>
      <c r="T22" s="13">
        <v>3.3107816776957902E-3</v>
      </c>
      <c r="U22" s="13">
        <v>2.97316332445115E-3</v>
      </c>
      <c r="V22" s="13">
        <v>2.6827553749458099E-3</v>
      </c>
      <c r="W22" s="13">
        <v>2.4322800613852699E-3</v>
      </c>
      <c r="X22" s="13">
        <v>2.2137421022981499E-3</v>
      </c>
      <c r="Y22" s="13">
        <v>2.0229407111123101E-3</v>
      </c>
      <c r="Z22" s="13">
        <v>1.85449258732069E-3</v>
      </c>
      <c r="AA22" s="13">
        <v>1.7068605598975399E-3</v>
      </c>
      <c r="AB22" s="13">
        <v>1.57432107970081E-3</v>
      </c>
      <c r="AC22" s="13">
        <v>1.45647589055305E-3</v>
      </c>
      <c r="AD22" s="13">
        <v>1.35051749901029E-3</v>
      </c>
      <c r="AE22" s="13">
        <v>1.25642154722539E-3</v>
      </c>
      <c r="AF22" s="13">
        <v>1.16973103972816E-3</v>
      </c>
      <c r="AG22" s="13">
        <v>1.0931035048922001E-3</v>
      </c>
      <c r="AH22" s="13">
        <v>1.02124272415234E-3</v>
      </c>
      <c r="AI22" s="13">
        <v>9.5757391952501502E-4</v>
      </c>
      <c r="AJ22" s="13">
        <v>8.9862453424020101E-4</v>
      </c>
      <c r="AK22" s="13">
        <v>8.44516088533961E-4</v>
      </c>
      <c r="AL22" s="13">
        <v>7.9533706014178101E-4</v>
      </c>
      <c r="AM22" s="13">
        <v>7.4943309140939501E-4</v>
      </c>
    </row>
    <row r="23" spans="1:39">
      <c r="A23" s="11"/>
      <c r="B23" s="12"/>
      <c r="C23" s="12">
        <v>27</v>
      </c>
      <c r="D23" s="12">
        <v>70963</v>
      </c>
      <c r="E23" s="13">
        <f t="shared" si="1"/>
        <v>2.5506517529408499E-2</v>
      </c>
      <c r="F23" s="13">
        <f t="shared" si="0"/>
        <v>6.1722305990445703E-2</v>
      </c>
      <c r="G23" s="14">
        <f t="shared" si="2"/>
        <v>1.57432107970081E-3</v>
      </c>
      <c r="J23" s="12">
        <v>10</v>
      </c>
      <c r="K23" s="13"/>
      <c r="L23" s="13">
        <v>1.0463322239103999E-2</v>
      </c>
      <c r="M23" s="13">
        <v>8.7049526114054004E-3</v>
      </c>
      <c r="N23" s="13">
        <v>7.3545697156744E-3</v>
      </c>
      <c r="O23" s="13">
        <v>6.2918924008581196E-3</v>
      </c>
      <c r="P23" s="13">
        <v>5.4437028259402796E-3</v>
      </c>
      <c r="Q23" s="13">
        <v>4.7534135216857299E-3</v>
      </c>
      <c r="R23" s="13">
        <v>4.1841332062510202E-3</v>
      </c>
      <c r="S23" s="13">
        <v>3.7091543510074801E-3</v>
      </c>
      <c r="T23" s="13">
        <v>3.3130511443280101E-3</v>
      </c>
      <c r="U23" s="13">
        <v>2.9737735716255402E-3</v>
      </c>
      <c r="V23" s="13">
        <v>2.68081223671376E-3</v>
      </c>
      <c r="W23" s="13">
        <v>2.4328972139809101E-3</v>
      </c>
      <c r="X23" s="13">
        <v>2.2137421022981499E-3</v>
      </c>
      <c r="Y23" s="13">
        <v>2.0219201499818598E-3</v>
      </c>
      <c r="Z23" s="13">
        <v>1.8559955025663601E-3</v>
      </c>
      <c r="AA23" s="13">
        <v>1.7063782057823199E-3</v>
      </c>
      <c r="AB23" s="13">
        <v>1.573451285924E-3</v>
      </c>
      <c r="AC23" s="13">
        <v>1.45734568432986E-3</v>
      </c>
      <c r="AD23" s="13">
        <v>1.35091373082704E-3</v>
      </c>
      <c r="AE23" s="13">
        <v>1.2564048274902901E-3</v>
      </c>
      <c r="AF23" s="13">
        <v>1.1700800628165399E-3</v>
      </c>
      <c r="AG23" s="13">
        <v>1.09202465665336E-3</v>
      </c>
      <c r="AH23" s="13">
        <v>1.02125552138478E-3</v>
      </c>
      <c r="AI23" s="13">
        <v>9.5791143536137801E-4</v>
      </c>
      <c r="AJ23" s="13">
        <v>8.9830966877301605E-4</v>
      </c>
      <c r="AK23" s="13">
        <v>8.4483095400114704E-4</v>
      </c>
      <c r="AL23" s="13">
        <v>7.9504155061251003E-4</v>
      </c>
      <c r="AM23" s="13">
        <v>7.4944173290034805E-4</v>
      </c>
    </row>
    <row r="24" spans="1:39">
      <c r="A24" s="11"/>
      <c r="B24" s="12"/>
      <c r="C24" s="12">
        <v>28</v>
      </c>
      <c r="D24" s="12">
        <v>72678</v>
      </c>
      <c r="E24" s="13">
        <f t="shared" si="1"/>
        <v>2.4167523920916499E-2</v>
      </c>
      <c r="F24" s="13">
        <f t="shared" si="0"/>
        <v>6.0265830099892698E-2</v>
      </c>
      <c r="G24" s="14">
        <f t="shared" si="2"/>
        <v>1.45647589055305E-3</v>
      </c>
      <c r="J24" s="12">
        <v>6</v>
      </c>
      <c r="K24" s="13"/>
      <c r="L24" s="13">
        <v>1.0465659985959601E-2</v>
      </c>
      <c r="M24" s="13">
        <v>8.7051882949140107E-3</v>
      </c>
      <c r="N24" s="13">
        <v>7.3586672241467603E-3</v>
      </c>
      <c r="O24" s="13">
        <v>6.28928451960384E-3</v>
      </c>
      <c r="P24" s="13">
        <v>5.4406027315031203E-3</v>
      </c>
      <c r="Q24" s="13">
        <v>4.7565136161228901E-3</v>
      </c>
      <c r="R24" s="13">
        <v>4.1849815072896902E-3</v>
      </c>
      <c r="S24" s="13">
        <v>3.70985977813902E-3</v>
      </c>
      <c r="T24" s="13">
        <v>3.3107816776957902E-3</v>
      </c>
      <c r="U24" s="13">
        <v>2.9725003143292001E-3</v>
      </c>
      <c r="V24" s="13">
        <v>2.6834183850677502E-3</v>
      </c>
      <c r="W24" s="13">
        <v>2.4317030645664402E-3</v>
      </c>
      <c r="X24" s="13">
        <v>2.2137774759919101E-3</v>
      </c>
      <c r="Y24" s="13">
        <v>2.0239926031190201E-3</v>
      </c>
      <c r="Z24" s="13">
        <v>1.8530175887324499E-3</v>
      </c>
      <c r="AA24" s="13">
        <v>1.7073679275096099E-3</v>
      </c>
      <c r="AB24" s="13">
        <v>1.5743435479711901E-3</v>
      </c>
      <c r="AC24" s="13">
        <v>1.45649617304562E-3</v>
      </c>
      <c r="AD24" s="13">
        <v>1.35172456864573E-3</v>
      </c>
      <c r="AE24" s="13">
        <v>1.25449052270029E-3</v>
      </c>
      <c r="AF24" s="13">
        <v>1.1712338758833899E-3</v>
      </c>
      <c r="AG24" s="13">
        <v>1.0913379560987999E-3</v>
      </c>
      <c r="AH24" s="13">
        <v>1.0229815146580901E-3</v>
      </c>
      <c r="AI24" s="13">
        <v>9.5658493840045805E-4</v>
      </c>
      <c r="AJ24" s="13">
        <v>8.9833139599040197E-4</v>
      </c>
      <c r="AK24" s="13">
        <v>8.4576551324614497E-4</v>
      </c>
      <c r="AL24" s="13">
        <v>7.9532774925420596E-4</v>
      </c>
      <c r="AM24" s="13">
        <v>7.48276971348029E-4</v>
      </c>
    </row>
    <row r="25" spans="1:39">
      <c r="A25" s="11"/>
      <c r="B25" s="12"/>
      <c r="C25" s="12">
        <v>29</v>
      </c>
      <c r="D25" s="12">
        <v>74344</v>
      </c>
      <c r="E25" s="13">
        <f t="shared" si="1"/>
        <v>2.2923030353064301E-2</v>
      </c>
      <c r="F25" s="13">
        <f t="shared" si="0"/>
        <v>5.8915312600882397E-2</v>
      </c>
      <c r="G25" s="14">
        <f t="shared" si="2"/>
        <v>1.35051749901029E-3</v>
      </c>
      <c r="J25" s="12">
        <v>3</v>
      </c>
      <c r="K25" s="13"/>
      <c r="L25" s="13">
        <v>1.0464815982070899E-2</v>
      </c>
      <c r="M25" s="13">
        <v>8.7045879724762399E-3</v>
      </c>
      <c r="N25" s="13">
        <v>7.3591006315754104E-3</v>
      </c>
      <c r="O25" s="13">
        <v>6.2961767845832002E-3</v>
      </c>
      <c r="P25" s="13">
        <v>5.4415752888609401E-3</v>
      </c>
      <c r="Q25" s="13">
        <v>4.7538674823236803E-3</v>
      </c>
      <c r="R25" s="13">
        <v>4.1839364013363696E-3</v>
      </c>
      <c r="S25" s="13">
        <v>3.70613915659199E-3</v>
      </c>
      <c r="T25" s="13">
        <v>3.3167112592861498E-3</v>
      </c>
      <c r="U25" s="13">
        <v>2.9684972905466701E-3</v>
      </c>
      <c r="V25" s="13">
        <v>2.68161273418054E-3</v>
      </c>
      <c r="W25" s="13">
        <v>2.4378258921297102E-3</v>
      </c>
      <c r="X25" s="13">
        <v>2.2121092307913902E-3</v>
      </c>
      <c r="Y25" s="13">
        <v>2.0187748588327398E-3</v>
      </c>
      <c r="Z25" s="13">
        <v>1.85753572311352E-3</v>
      </c>
      <c r="AA25" s="13">
        <v>1.70836837197726E-3</v>
      </c>
      <c r="AB25" s="13">
        <v>1.57452112089899E-3</v>
      </c>
      <c r="AC25" s="13">
        <v>1.4538936506931E-3</v>
      </c>
      <c r="AD25" s="13">
        <v>1.35318349015726E-3</v>
      </c>
      <c r="AE25" s="13">
        <v>1.2532963158121101E-3</v>
      </c>
      <c r="AF25" s="13">
        <v>1.1700145424087499E-3</v>
      </c>
      <c r="AG25" s="13">
        <v>1.0935985173008199E-3</v>
      </c>
      <c r="AH25" s="13">
        <v>1.0232762794037801E-3</v>
      </c>
      <c r="AI25" s="13">
        <v>9.54905276324983E-4</v>
      </c>
      <c r="AJ25" s="13">
        <v>8.9844359750262904E-4</v>
      </c>
      <c r="AK25" s="13">
        <v>8.4597207662013402E-4</v>
      </c>
      <c r="AL25" s="13">
        <v>7.9394559318154295E-4</v>
      </c>
      <c r="AM25" s="13">
        <v>7.5156557584500595E-4</v>
      </c>
    </row>
    <row r="26" spans="1:39">
      <c r="A26" s="11"/>
      <c r="B26" s="12"/>
      <c r="C26" s="12">
        <v>30</v>
      </c>
      <c r="D26" s="12">
        <v>75964</v>
      </c>
      <c r="E26" s="13">
        <f t="shared" si="1"/>
        <v>2.17905950715593E-2</v>
      </c>
      <c r="F26" s="13">
        <f t="shared" si="0"/>
        <v>5.7658891053656999E-2</v>
      </c>
      <c r="G26" s="14">
        <f t="shared" si="2"/>
        <v>1.25642154722539E-3</v>
      </c>
    </row>
    <row r="27" spans="1:39" ht="19.149999999999999" customHeight="1">
      <c r="A27" s="11"/>
      <c r="B27" s="12"/>
      <c r="C27" s="12">
        <v>31</v>
      </c>
      <c r="D27" s="12">
        <v>77537</v>
      </c>
      <c r="E27" s="13">
        <f t="shared" si="1"/>
        <v>2.0707177083881801E-2</v>
      </c>
      <c r="F27" s="13">
        <f t="shared" si="0"/>
        <v>5.6489160013928799E-2</v>
      </c>
      <c r="G27" s="14">
        <f t="shared" si="2"/>
        <v>1.16973103972816E-3</v>
      </c>
    </row>
    <row r="28" spans="1:39">
      <c r="A28" s="11"/>
      <c r="B28" s="12"/>
      <c r="C28" s="12">
        <v>32</v>
      </c>
      <c r="D28" s="12">
        <v>79067</v>
      </c>
      <c r="E28" s="13">
        <f t="shared" si="1"/>
        <v>1.9732514799386099E-2</v>
      </c>
      <c r="F28" s="13">
        <f t="shared" si="0"/>
        <v>5.5396056509036597E-2</v>
      </c>
      <c r="G28" s="14">
        <f t="shared" si="2"/>
        <v>1.0931035048922001E-3</v>
      </c>
    </row>
    <row r="29" spans="1:39">
      <c r="A29" s="11"/>
      <c r="B29" s="12"/>
      <c r="C29" s="12">
        <v>33</v>
      </c>
      <c r="D29" s="12">
        <v>80552</v>
      </c>
      <c r="E29" s="13">
        <f t="shared" si="1"/>
        <v>1.8781539706830899E-2</v>
      </c>
      <c r="F29" s="13">
        <f t="shared" si="0"/>
        <v>5.4374813784884297E-2</v>
      </c>
      <c r="G29" s="14">
        <f t="shared" si="2"/>
        <v>1.02124272415234E-3</v>
      </c>
    </row>
    <row r="30" spans="1:39">
      <c r="A30" s="11"/>
      <c r="B30" s="12"/>
      <c r="C30" s="12">
        <v>34</v>
      </c>
      <c r="D30" s="12">
        <v>81996</v>
      </c>
      <c r="E30" s="13">
        <f t="shared" si="1"/>
        <v>1.7926308471546401E-2</v>
      </c>
      <c r="F30" s="13">
        <f t="shared" si="0"/>
        <v>5.3417239865359303E-2</v>
      </c>
      <c r="G30" s="14">
        <f t="shared" si="2"/>
        <v>9.5757391952501502E-4</v>
      </c>
    </row>
    <row r="31" spans="1:39">
      <c r="A31" s="11"/>
      <c r="B31" s="12"/>
      <c r="C31" s="12">
        <v>35</v>
      </c>
      <c r="D31" s="12">
        <v>83399</v>
      </c>
      <c r="E31" s="13">
        <f t="shared" si="1"/>
        <v>1.7110590760524898E-2</v>
      </c>
      <c r="F31" s="13">
        <f t="shared" si="0"/>
        <v>5.2518615331119102E-2</v>
      </c>
      <c r="G31" s="14">
        <f t="shared" si="2"/>
        <v>8.9862453424020101E-4</v>
      </c>
    </row>
    <row r="32" spans="1:39">
      <c r="A32" s="11"/>
      <c r="B32" s="12"/>
      <c r="C32" s="12">
        <v>36</v>
      </c>
      <c r="D32" s="12">
        <v>84762</v>
      </c>
      <c r="E32" s="13">
        <f t="shared" si="1"/>
        <v>1.6343121620163301E-2</v>
      </c>
      <c r="F32" s="13">
        <f t="shared" si="0"/>
        <v>5.1674099242585099E-2</v>
      </c>
      <c r="G32" s="14">
        <f t="shared" si="2"/>
        <v>8.44516088533961E-4</v>
      </c>
    </row>
    <row r="33" spans="1:8">
      <c r="A33" s="11"/>
      <c r="B33" s="12"/>
      <c r="C33" s="12">
        <v>37</v>
      </c>
      <c r="D33" s="12">
        <v>86087</v>
      </c>
      <c r="E33" s="13">
        <f t="shared" si="1"/>
        <v>1.5632004907859799E-2</v>
      </c>
      <c r="F33" s="13">
        <f t="shared" si="0"/>
        <v>5.0878762182443298E-2</v>
      </c>
      <c r="G33" s="14">
        <f t="shared" si="2"/>
        <v>7.9533706014178101E-4</v>
      </c>
    </row>
    <row r="34" spans="1:8">
      <c r="A34" s="15"/>
      <c r="B34" s="16"/>
      <c r="C34" s="16">
        <v>38</v>
      </c>
      <c r="D34" s="16">
        <v>87374</v>
      </c>
      <c r="E34" s="17">
        <f t="shared" si="1"/>
        <v>1.4949992449498699E-2</v>
      </c>
      <c r="F34" s="17">
        <f t="shared" si="0"/>
        <v>5.0129329091033903E-2</v>
      </c>
      <c r="G34" s="18">
        <f t="shared" si="2"/>
        <v>7.4943309140939501E-4</v>
      </c>
    </row>
    <row r="35" spans="1:8">
      <c r="A35" s="6">
        <v>10</v>
      </c>
      <c r="B35" s="7">
        <v>0.8</v>
      </c>
      <c r="C35" s="8">
        <v>10</v>
      </c>
      <c r="D35" s="8">
        <v>21889</v>
      </c>
      <c r="E35" s="8"/>
      <c r="F35" s="9">
        <f>$A$35*365*$B$35/D35</f>
        <v>0.13340033806935001</v>
      </c>
      <c r="G35" s="10"/>
    </row>
    <row r="36" spans="1:8">
      <c r="A36" s="11"/>
      <c r="B36" s="12"/>
      <c r="C36" s="12">
        <v>11</v>
      </c>
      <c r="D36" s="12">
        <v>23752</v>
      </c>
      <c r="E36" s="13">
        <f>D36/D35-1</f>
        <v>8.5111243090136596E-2</v>
      </c>
      <c r="F36" s="13">
        <f t="shared" ref="F36:F63" si="3">$A$35*365*$B$35/D36</f>
        <v>0.12293701583024599</v>
      </c>
      <c r="G36" s="14">
        <f>F35-F36</f>
        <v>1.0463322239103999E-2</v>
      </c>
    </row>
    <row r="37" spans="1:8" ht="19.149999999999999" customHeight="1">
      <c r="A37" s="11"/>
      <c r="B37" s="12"/>
      <c r="C37" s="12">
        <v>12</v>
      </c>
      <c r="D37" s="12">
        <v>25562</v>
      </c>
      <c r="E37" s="13">
        <f t="shared" ref="E37:E63" si="4">D37/D36-1</f>
        <v>7.6204109127652395E-2</v>
      </c>
      <c r="F37" s="13">
        <f t="shared" si="3"/>
        <v>0.11423206321884</v>
      </c>
      <c r="G37" s="14">
        <f t="shared" ref="G37:G63" si="5">F36-F37</f>
        <v>8.7049526114054004E-3</v>
      </c>
      <c r="H37" s="26"/>
    </row>
    <row r="38" spans="1:8">
      <c r="A38" s="11"/>
      <c r="B38" s="12"/>
      <c r="C38" s="12">
        <v>13</v>
      </c>
      <c r="D38" s="12">
        <v>27321</v>
      </c>
      <c r="E38" s="13">
        <f t="shared" si="4"/>
        <v>6.8813081918472699E-2</v>
      </c>
      <c r="F38" s="13">
        <f t="shared" si="3"/>
        <v>0.106877493503166</v>
      </c>
      <c r="G38" s="14">
        <f t="shared" si="5"/>
        <v>7.3545697156744E-3</v>
      </c>
      <c r="H38" s="26"/>
    </row>
    <row r="39" spans="1:8">
      <c r="A39" s="11"/>
      <c r="B39" s="12"/>
      <c r="C39" s="12">
        <v>14</v>
      </c>
      <c r="D39" s="12">
        <v>29030</v>
      </c>
      <c r="E39" s="13">
        <f t="shared" si="4"/>
        <v>6.2552615204421597E-2</v>
      </c>
      <c r="F39" s="13">
        <f t="shared" si="3"/>
        <v>0.10058560110230801</v>
      </c>
      <c r="G39" s="14">
        <f t="shared" si="5"/>
        <v>6.2918924008581196E-3</v>
      </c>
      <c r="H39" s="26"/>
    </row>
    <row r="40" spans="1:8">
      <c r="A40" s="11"/>
      <c r="B40" s="12"/>
      <c r="C40" s="12">
        <v>15</v>
      </c>
      <c r="D40" s="12">
        <v>30691</v>
      </c>
      <c r="E40" s="13">
        <f t="shared" si="4"/>
        <v>5.7216672407853997E-2</v>
      </c>
      <c r="F40" s="13">
        <f t="shared" si="3"/>
        <v>9.5141898276367695E-2</v>
      </c>
      <c r="G40" s="14">
        <f t="shared" si="5"/>
        <v>5.4437028259402796E-3</v>
      </c>
      <c r="H40" s="26"/>
    </row>
    <row r="41" spans="1:8">
      <c r="A41" s="11"/>
      <c r="B41" s="12"/>
      <c r="C41" s="12">
        <v>16</v>
      </c>
      <c r="D41" s="12">
        <v>32305</v>
      </c>
      <c r="E41" s="13">
        <f t="shared" si="4"/>
        <v>5.2588706787005897E-2</v>
      </c>
      <c r="F41" s="13">
        <f t="shared" si="3"/>
        <v>9.0388484754681905E-2</v>
      </c>
      <c r="G41" s="14">
        <f t="shared" si="5"/>
        <v>4.7534135216857299E-3</v>
      </c>
    </row>
    <row r="42" spans="1:8">
      <c r="A42" s="11"/>
      <c r="B42" s="12"/>
      <c r="C42" s="12">
        <v>17</v>
      </c>
      <c r="D42" s="12">
        <v>33873</v>
      </c>
      <c r="E42" s="13">
        <f t="shared" si="4"/>
        <v>4.8537378114842801E-2</v>
      </c>
      <c r="F42" s="13">
        <f t="shared" si="3"/>
        <v>8.6204351548430896E-2</v>
      </c>
      <c r="G42" s="14">
        <f t="shared" si="5"/>
        <v>4.1841332062510202E-3</v>
      </c>
    </row>
    <row r="43" spans="1:8">
      <c r="A43" s="11"/>
      <c r="B43" s="12"/>
      <c r="C43" s="12">
        <v>18</v>
      </c>
      <c r="D43" s="12">
        <v>35396</v>
      </c>
      <c r="E43" s="13">
        <f t="shared" si="4"/>
        <v>4.4962064180910997E-2</v>
      </c>
      <c r="F43" s="13">
        <f t="shared" si="3"/>
        <v>8.2495197197423403E-2</v>
      </c>
      <c r="G43" s="14">
        <f t="shared" si="5"/>
        <v>3.7091543510074801E-3</v>
      </c>
    </row>
    <row r="44" spans="1:8">
      <c r="A44" s="11"/>
      <c r="B44" s="12"/>
      <c r="C44" s="12">
        <v>19</v>
      </c>
      <c r="D44" s="12">
        <v>36877</v>
      </c>
      <c r="E44" s="13">
        <f t="shared" si="4"/>
        <v>4.1840885975816401E-2</v>
      </c>
      <c r="F44" s="13">
        <f t="shared" si="3"/>
        <v>7.9182146053095398E-2</v>
      </c>
      <c r="G44" s="14">
        <f t="shared" si="5"/>
        <v>3.3130511443280101E-3</v>
      </c>
    </row>
    <row r="45" spans="1:8">
      <c r="A45" s="11"/>
      <c r="B45" s="12"/>
      <c r="C45" s="12">
        <v>20</v>
      </c>
      <c r="D45" s="12">
        <v>38316</v>
      </c>
      <c r="E45" s="13">
        <f t="shared" si="4"/>
        <v>3.9021612387124802E-2</v>
      </c>
      <c r="F45" s="13">
        <f t="shared" si="3"/>
        <v>7.6208372481469902E-2</v>
      </c>
      <c r="G45" s="14">
        <f t="shared" si="5"/>
        <v>2.9737735716255402E-3</v>
      </c>
    </row>
    <row r="46" spans="1:8">
      <c r="A46" s="11"/>
      <c r="B46" s="12"/>
      <c r="C46" s="12">
        <v>21</v>
      </c>
      <c r="D46" s="12">
        <v>39713</v>
      </c>
      <c r="E46" s="13">
        <f t="shared" si="4"/>
        <v>3.6459964505689599E-2</v>
      </c>
      <c r="F46" s="13">
        <f t="shared" si="3"/>
        <v>7.3527560244756096E-2</v>
      </c>
      <c r="G46" s="14">
        <f t="shared" si="5"/>
        <v>2.68081223671376E-3</v>
      </c>
    </row>
    <row r="47" spans="1:8">
      <c r="A47" s="11"/>
      <c r="B47" s="12"/>
      <c r="C47" s="12">
        <v>22</v>
      </c>
      <c r="D47" s="12">
        <v>41072</v>
      </c>
      <c r="E47" s="13">
        <f t="shared" si="4"/>
        <v>3.4220532319391601E-2</v>
      </c>
      <c r="F47" s="13">
        <f t="shared" si="3"/>
        <v>7.1094663030775204E-2</v>
      </c>
      <c r="G47" s="14">
        <f t="shared" si="5"/>
        <v>2.4328972139809101E-3</v>
      </c>
    </row>
    <row r="48" spans="1:8">
      <c r="A48" s="11"/>
      <c r="B48" s="12"/>
      <c r="C48" s="12">
        <v>23</v>
      </c>
      <c r="D48" s="12">
        <v>42392</v>
      </c>
      <c r="E48" s="13">
        <f t="shared" si="4"/>
        <v>3.2138683287884703E-2</v>
      </c>
      <c r="F48" s="13">
        <f t="shared" si="3"/>
        <v>6.8880920928477099E-2</v>
      </c>
      <c r="G48" s="14">
        <f t="shared" si="5"/>
        <v>2.2137421022981499E-3</v>
      </c>
    </row>
    <row r="49" spans="1:7">
      <c r="A49" s="11"/>
      <c r="B49" s="12"/>
      <c r="C49" s="12">
        <v>24</v>
      </c>
      <c r="D49" s="12">
        <v>43674</v>
      </c>
      <c r="E49" s="13">
        <f t="shared" si="4"/>
        <v>3.0241555010379399E-2</v>
      </c>
      <c r="F49" s="13">
        <f t="shared" si="3"/>
        <v>6.6859000778495201E-2</v>
      </c>
      <c r="G49" s="14">
        <f t="shared" si="5"/>
        <v>2.0219201499818598E-3</v>
      </c>
    </row>
    <row r="50" spans="1:7">
      <c r="A50" s="11"/>
      <c r="B50" s="12"/>
      <c r="C50" s="12">
        <v>25</v>
      </c>
      <c r="D50" s="12">
        <v>44921</v>
      </c>
      <c r="E50" s="13">
        <f t="shared" si="4"/>
        <v>2.85524568393094E-2</v>
      </c>
      <c r="F50" s="13">
        <f t="shared" si="3"/>
        <v>6.5003005275928893E-2</v>
      </c>
      <c r="G50" s="14">
        <f t="shared" si="5"/>
        <v>1.8559955025663601E-3</v>
      </c>
    </row>
    <row r="51" spans="1:7">
      <c r="A51" s="11"/>
      <c r="B51" s="12"/>
      <c r="C51" s="12">
        <v>26</v>
      </c>
      <c r="D51" s="12">
        <v>46132</v>
      </c>
      <c r="E51" s="13">
        <f t="shared" si="4"/>
        <v>2.6958438146969198E-2</v>
      </c>
      <c r="F51" s="13">
        <f t="shared" si="3"/>
        <v>6.3296627070146494E-2</v>
      </c>
      <c r="G51" s="14">
        <f t="shared" si="5"/>
        <v>1.7063782057823199E-3</v>
      </c>
    </row>
    <row r="52" spans="1:7">
      <c r="A52" s="11"/>
      <c r="B52" s="12"/>
      <c r="C52" s="12">
        <v>27</v>
      </c>
      <c r="D52" s="12">
        <v>47308</v>
      </c>
      <c r="E52" s="13">
        <f t="shared" si="4"/>
        <v>2.54920662446891E-2</v>
      </c>
      <c r="F52" s="13">
        <f t="shared" si="3"/>
        <v>6.1723175784222498E-2</v>
      </c>
      <c r="G52" s="14">
        <f t="shared" si="5"/>
        <v>1.573451285924E-3</v>
      </c>
    </row>
    <row r="53" spans="1:7">
      <c r="A53" s="11"/>
      <c r="B53" s="12"/>
      <c r="C53" s="12">
        <v>28</v>
      </c>
      <c r="D53" s="12">
        <v>48452</v>
      </c>
      <c r="E53" s="13">
        <f t="shared" si="4"/>
        <v>2.4181956540119998E-2</v>
      </c>
      <c r="F53" s="13">
        <f t="shared" si="3"/>
        <v>6.0265830099892698E-2</v>
      </c>
      <c r="G53" s="14">
        <f t="shared" si="5"/>
        <v>1.45734568432986E-3</v>
      </c>
    </row>
    <row r="54" spans="1:7">
      <c r="A54" s="11"/>
      <c r="B54" s="12"/>
      <c r="C54" s="12">
        <v>29</v>
      </c>
      <c r="D54" s="12">
        <v>49563</v>
      </c>
      <c r="E54" s="13">
        <f t="shared" si="4"/>
        <v>2.2929910014034501E-2</v>
      </c>
      <c r="F54" s="13">
        <f t="shared" si="3"/>
        <v>5.8914916369065602E-2</v>
      </c>
      <c r="G54" s="14">
        <f t="shared" si="5"/>
        <v>1.35091373082704E-3</v>
      </c>
    </row>
    <row r="55" spans="1:7">
      <c r="A55" s="11"/>
      <c r="B55" s="12"/>
      <c r="C55" s="12">
        <v>30</v>
      </c>
      <c r="D55" s="12">
        <v>50643</v>
      </c>
      <c r="E55" s="13">
        <f t="shared" si="4"/>
        <v>2.17904485200653E-2</v>
      </c>
      <c r="F55" s="13">
        <f t="shared" si="3"/>
        <v>5.7658511541575301E-2</v>
      </c>
      <c r="G55" s="14">
        <f t="shared" si="5"/>
        <v>1.2564048274902901E-3</v>
      </c>
    </row>
    <row r="56" spans="1:7">
      <c r="A56" s="11"/>
      <c r="B56" s="12"/>
      <c r="C56" s="12">
        <v>31</v>
      </c>
      <c r="D56" s="12">
        <v>51692</v>
      </c>
      <c r="E56" s="13">
        <f t="shared" si="4"/>
        <v>2.0713622810654999E-2</v>
      </c>
      <c r="F56" s="13">
        <f t="shared" si="3"/>
        <v>5.6488431478758802E-2</v>
      </c>
      <c r="G56" s="14">
        <f t="shared" si="5"/>
        <v>1.1700800628165399E-3</v>
      </c>
    </row>
    <row r="57" spans="1:7">
      <c r="A57" s="11"/>
      <c r="B57" s="12"/>
      <c r="C57" s="12">
        <v>32</v>
      </c>
      <c r="D57" s="12">
        <v>52711</v>
      </c>
      <c r="E57" s="13">
        <f t="shared" si="4"/>
        <v>1.9712914957827201E-2</v>
      </c>
      <c r="F57" s="13">
        <f t="shared" si="3"/>
        <v>5.53964068221054E-2</v>
      </c>
      <c r="G57" s="14">
        <f t="shared" si="5"/>
        <v>1.09202465665336E-3</v>
      </c>
    </row>
    <row r="58" spans="1:7">
      <c r="A58" s="11"/>
      <c r="B58" s="12"/>
      <c r="C58" s="12">
        <v>33</v>
      </c>
      <c r="D58" s="12">
        <v>53701</v>
      </c>
      <c r="E58" s="13">
        <f t="shared" si="4"/>
        <v>1.8781658477357702E-2</v>
      </c>
      <c r="F58" s="13">
        <f t="shared" si="3"/>
        <v>5.4375151300720702E-2</v>
      </c>
      <c r="G58" s="14">
        <f t="shared" si="5"/>
        <v>1.02125552138478E-3</v>
      </c>
    </row>
    <row r="59" spans="1:7">
      <c r="A59" s="11"/>
      <c r="B59" s="12"/>
      <c r="C59" s="12">
        <v>34</v>
      </c>
      <c r="D59" s="12">
        <v>54664</v>
      </c>
      <c r="E59" s="13">
        <f t="shared" si="4"/>
        <v>1.79326269529432E-2</v>
      </c>
      <c r="F59" s="13">
        <f t="shared" si="3"/>
        <v>5.3417239865359303E-2</v>
      </c>
      <c r="G59" s="14">
        <f t="shared" si="5"/>
        <v>9.5791143536137801E-4</v>
      </c>
    </row>
    <row r="60" spans="1:7">
      <c r="A60" s="11"/>
      <c r="B60" s="12"/>
      <c r="C60" s="12">
        <v>35</v>
      </c>
      <c r="D60" s="12">
        <v>55599</v>
      </c>
      <c r="E60" s="13">
        <f t="shared" si="4"/>
        <v>1.7104492902092702E-2</v>
      </c>
      <c r="F60" s="13">
        <f t="shared" si="3"/>
        <v>5.2518930196586301E-2</v>
      </c>
      <c r="G60" s="14">
        <f t="shared" si="5"/>
        <v>8.9830966877301605E-4</v>
      </c>
    </row>
    <row r="61" spans="1:7">
      <c r="A61" s="11"/>
      <c r="B61" s="12"/>
      <c r="C61" s="12">
        <v>36</v>
      </c>
      <c r="D61" s="12">
        <v>56508</v>
      </c>
      <c r="E61" s="13">
        <f t="shared" si="4"/>
        <v>1.6349214913937302E-2</v>
      </c>
      <c r="F61" s="13">
        <f t="shared" si="3"/>
        <v>5.1674099242585099E-2</v>
      </c>
      <c r="G61" s="14">
        <f t="shared" si="5"/>
        <v>8.4483095400114704E-4</v>
      </c>
    </row>
    <row r="62" spans="1:7">
      <c r="A62" s="11"/>
      <c r="B62" s="12"/>
      <c r="C62" s="12">
        <v>37</v>
      </c>
      <c r="D62" s="12">
        <v>57391</v>
      </c>
      <c r="E62" s="13">
        <f t="shared" si="4"/>
        <v>1.56261060380831E-2</v>
      </c>
      <c r="F62" s="13">
        <f t="shared" si="3"/>
        <v>5.0879057691972603E-2</v>
      </c>
      <c r="G62" s="14">
        <f t="shared" si="5"/>
        <v>7.9504155061251003E-4</v>
      </c>
    </row>
    <row r="63" spans="1:7">
      <c r="A63" s="15"/>
      <c r="B63" s="16"/>
      <c r="C63" s="16">
        <v>38</v>
      </c>
      <c r="D63" s="16">
        <v>58249</v>
      </c>
      <c r="E63" s="17">
        <f t="shared" si="4"/>
        <v>1.49500792807236E-2</v>
      </c>
      <c r="F63" s="17">
        <f t="shared" si="3"/>
        <v>5.0129615959072303E-2</v>
      </c>
      <c r="G63" s="18">
        <f t="shared" si="5"/>
        <v>7.4944173290034805E-4</v>
      </c>
    </row>
    <row r="64" spans="1:7">
      <c r="A64" s="6">
        <v>6</v>
      </c>
      <c r="B64" s="7">
        <v>0.8</v>
      </c>
      <c r="C64" s="8">
        <v>10</v>
      </c>
      <c r="D64" s="8">
        <v>13133</v>
      </c>
      <c r="E64" s="8"/>
      <c r="F64" s="9">
        <f>$A$64*365*$B$64/D64</f>
        <v>0.133404401126932</v>
      </c>
      <c r="G64" s="10"/>
    </row>
    <row r="65" spans="1:7">
      <c r="A65" s="11"/>
      <c r="B65" s="12"/>
      <c r="C65" s="12">
        <v>11</v>
      </c>
      <c r="D65" s="12">
        <v>14251</v>
      </c>
      <c r="E65" s="13">
        <f>D65/D64-1</f>
        <v>8.5129064189446393E-2</v>
      </c>
      <c r="F65" s="13">
        <f t="shared" ref="F65:F92" si="6">$A$64*365*$B$64/D65</f>
        <v>0.122938741140973</v>
      </c>
      <c r="G65" s="14">
        <f>F64-F65</f>
        <v>1.0465659985959601E-2</v>
      </c>
    </row>
    <row r="66" spans="1:7">
      <c r="A66" s="11"/>
      <c r="B66" s="12"/>
      <c r="C66" s="12">
        <v>12</v>
      </c>
      <c r="D66" s="12">
        <v>15337</v>
      </c>
      <c r="E66" s="13">
        <f t="shared" ref="E66:E92" si="7">D66/D65-1</f>
        <v>7.6205178583959005E-2</v>
      </c>
      <c r="F66" s="13">
        <f t="shared" si="6"/>
        <v>0.114233552846059</v>
      </c>
      <c r="G66" s="14">
        <f t="shared" ref="G66:G92" si="8">F65-F66</f>
        <v>8.7051882949140107E-3</v>
      </c>
    </row>
    <row r="67" spans="1:7">
      <c r="A67" s="11"/>
      <c r="B67" s="12"/>
      <c r="C67" s="12">
        <v>13</v>
      </c>
      <c r="D67" s="12">
        <v>16393</v>
      </c>
      <c r="E67" s="13">
        <f t="shared" si="7"/>
        <v>6.8853100345569504E-2</v>
      </c>
      <c r="F67" s="13">
        <f t="shared" si="6"/>
        <v>0.106874885621912</v>
      </c>
      <c r="G67" s="14">
        <f t="shared" si="8"/>
        <v>7.3586672241467603E-3</v>
      </c>
    </row>
    <row r="68" spans="1:7">
      <c r="A68" s="11"/>
      <c r="B68" s="12"/>
      <c r="C68" s="12">
        <v>14</v>
      </c>
      <c r="D68" s="12">
        <v>17418</v>
      </c>
      <c r="E68" s="13">
        <f t="shared" si="7"/>
        <v>6.2526688220581897E-2</v>
      </c>
      <c r="F68" s="13">
        <f t="shared" si="6"/>
        <v>0.10058560110230801</v>
      </c>
      <c r="G68" s="14">
        <f t="shared" si="8"/>
        <v>6.28928451960384E-3</v>
      </c>
    </row>
    <row r="69" spans="1:7">
      <c r="A69" s="11"/>
      <c r="B69" s="12"/>
      <c r="C69" s="12">
        <v>15</v>
      </c>
      <c r="D69" s="12">
        <v>18414</v>
      </c>
      <c r="E69" s="13">
        <f t="shared" si="7"/>
        <v>5.7182225284188697E-2</v>
      </c>
      <c r="F69" s="13">
        <f t="shared" si="6"/>
        <v>9.5144998370804798E-2</v>
      </c>
      <c r="G69" s="14">
        <f t="shared" si="8"/>
        <v>5.4406027315031203E-3</v>
      </c>
    </row>
    <row r="70" spans="1:7">
      <c r="A70" s="11"/>
      <c r="B70" s="12"/>
      <c r="C70" s="12">
        <v>16</v>
      </c>
      <c r="D70" s="12">
        <v>19383</v>
      </c>
      <c r="E70" s="13">
        <f t="shared" si="7"/>
        <v>5.2623004235907503E-2</v>
      </c>
      <c r="F70" s="13">
        <f t="shared" si="6"/>
        <v>9.0388484754681905E-2</v>
      </c>
      <c r="G70" s="14">
        <f t="shared" si="8"/>
        <v>4.7565136161228901E-3</v>
      </c>
    </row>
    <row r="71" spans="1:7">
      <c r="A71" s="11"/>
      <c r="B71" s="12"/>
      <c r="C71" s="12">
        <v>17</v>
      </c>
      <c r="D71" s="12">
        <v>20324</v>
      </c>
      <c r="E71" s="13">
        <f t="shared" si="7"/>
        <v>4.8547696435020403E-2</v>
      </c>
      <c r="F71" s="13">
        <f t="shared" si="6"/>
        <v>8.6203503247392205E-2</v>
      </c>
      <c r="G71" s="14">
        <f t="shared" si="8"/>
        <v>4.1849815072896902E-3</v>
      </c>
    </row>
    <row r="72" spans="1:7">
      <c r="A72" s="11"/>
      <c r="B72" s="12"/>
      <c r="C72" s="12">
        <v>18</v>
      </c>
      <c r="D72" s="12">
        <v>21238</v>
      </c>
      <c r="E72" s="13">
        <f t="shared" si="7"/>
        <v>4.4971462310568797E-2</v>
      </c>
      <c r="F72" s="13">
        <f t="shared" si="6"/>
        <v>8.2493643469253197E-2</v>
      </c>
      <c r="G72" s="14">
        <f t="shared" si="8"/>
        <v>3.70985977813902E-3</v>
      </c>
    </row>
    <row r="73" spans="1:7">
      <c r="A73" s="11"/>
      <c r="B73" s="12"/>
      <c r="C73" s="12">
        <v>19</v>
      </c>
      <c r="D73" s="12">
        <v>22126</v>
      </c>
      <c r="E73" s="13">
        <f t="shared" si="7"/>
        <v>4.1811846689895599E-2</v>
      </c>
      <c r="F73" s="13">
        <f t="shared" si="6"/>
        <v>7.9182861791557396E-2</v>
      </c>
      <c r="G73" s="14">
        <f t="shared" si="8"/>
        <v>3.3107816776957902E-3</v>
      </c>
    </row>
    <row r="74" spans="1:7">
      <c r="A74" s="11"/>
      <c r="B74" s="12"/>
      <c r="C74" s="12">
        <v>20</v>
      </c>
      <c r="D74" s="12">
        <v>22989</v>
      </c>
      <c r="E74" s="13">
        <f t="shared" si="7"/>
        <v>3.90038868299738E-2</v>
      </c>
      <c r="F74" s="13">
        <f t="shared" si="6"/>
        <v>7.6210361477228206E-2</v>
      </c>
      <c r="G74" s="14">
        <f t="shared" si="8"/>
        <v>2.9725003143292001E-3</v>
      </c>
    </row>
    <row r="75" spans="1:7">
      <c r="A75" s="11"/>
      <c r="B75" s="12"/>
      <c r="C75" s="12">
        <v>21</v>
      </c>
      <c r="D75" s="12">
        <v>23828</v>
      </c>
      <c r="E75" s="13">
        <f t="shared" si="7"/>
        <v>3.6495715342120101E-2</v>
      </c>
      <c r="F75" s="13">
        <f t="shared" si="6"/>
        <v>7.3526943092160499E-2</v>
      </c>
      <c r="G75" s="14">
        <f t="shared" si="8"/>
        <v>2.6834183850677502E-3</v>
      </c>
    </row>
    <row r="76" spans="1:7">
      <c r="A76" s="11"/>
      <c r="B76" s="12"/>
      <c r="C76" s="12">
        <v>22</v>
      </c>
      <c r="D76" s="12">
        <v>24643</v>
      </c>
      <c r="E76" s="13">
        <f t="shared" si="7"/>
        <v>3.4203458116501599E-2</v>
      </c>
      <c r="F76" s="13">
        <f t="shared" si="6"/>
        <v>7.1095240027594001E-2</v>
      </c>
      <c r="G76" s="14">
        <f t="shared" si="8"/>
        <v>2.4317030645664402E-3</v>
      </c>
    </row>
    <row r="77" spans="1:7">
      <c r="A77" s="11"/>
      <c r="B77" s="12"/>
      <c r="C77" s="12">
        <v>23</v>
      </c>
      <c r="D77" s="12">
        <v>25435</v>
      </c>
      <c r="E77" s="13">
        <f t="shared" si="7"/>
        <v>3.2138944122063001E-2</v>
      </c>
      <c r="F77" s="13">
        <f t="shared" si="6"/>
        <v>6.8881462551602102E-2</v>
      </c>
      <c r="G77" s="14">
        <f t="shared" si="8"/>
        <v>2.2137774759919101E-3</v>
      </c>
    </row>
    <row r="78" spans="1:7">
      <c r="A78" s="11"/>
      <c r="B78" s="12"/>
      <c r="C78" s="12">
        <v>24</v>
      </c>
      <c r="D78" s="12">
        <v>26205</v>
      </c>
      <c r="E78" s="13">
        <f t="shared" si="7"/>
        <v>3.0273245527816101E-2</v>
      </c>
      <c r="F78" s="13">
        <f t="shared" si="6"/>
        <v>6.68574699484831E-2</v>
      </c>
      <c r="G78" s="14">
        <f t="shared" si="8"/>
        <v>2.0239926031190201E-3</v>
      </c>
    </row>
    <row r="79" spans="1:7">
      <c r="A79" s="11"/>
      <c r="B79" s="12"/>
      <c r="C79" s="12">
        <v>25</v>
      </c>
      <c r="D79" s="12">
        <v>26952</v>
      </c>
      <c r="E79" s="13">
        <f t="shared" si="7"/>
        <v>2.85060103033772E-2</v>
      </c>
      <c r="F79" s="13">
        <f t="shared" si="6"/>
        <v>6.5004452359750706E-2</v>
      </c>
      <c r="G79" s="14">
        <f t="shared" si="8"/>
        <v>1.8530175887324499E-3</v>
      </c>
    </row>
    <row r="80" spans="1:7">
      <c r="A80" s="11"/>
      <c r="B80" s="12"/>
      <c r="C80" s="12">
        <v>26</v>
      </c>
      <c r="D80" s="12">
        <v>27679</v>
      </c>
      <c r="E80" s="13">
        <f t="shared" si="7"/>
        <v>2.6973879489462699E-2</v>
      </c>
      <c r="F80" s="13">
        <f t="shared" si="6"/>
        <v>6.3297084432241094E-2</v>
      </c>
      <c r="G80" s="14">
        <f t="shared" si="8"/>
        <v>1.7073679275096099E-3</v>
      </c>
    </row>
    <row r="81" spans="1:10">
      <c r="A81" s="11"/>
      <c r="B81" s="12"/>
      <c r="C81" s="12">
        <v>27</v>
      </c>
      <c r="D81" s="12">
        <v>28385</v>
      </c>
      <c r="E81" s="13">
        <f t="shared" si="7"/>
        <v>2.5506701831713701E-2</v>
      </c>
      <c r="F81" s="13">
        <f t="shared" si="6"/>
        <v>6.1722740884269899E-2</v>
      </c>
      <c r="G81" s="14">
        <f t="shared" si="8"/>
        <v>1.5743435479711901E-3</v>
      </c>
    </row>
    <row r="82" spans="1:10">
      <c r="A82" s="11"/>
      <c r="B82" s="12"/>
      <c r="C82" s="12">
        <v>28</v>
      </c>
      <c r="D82" s="12">
        <v>29071</v>
      </c>
      <c r="E82" s="13">
        <f t="shared" si="7"/>
        <v>2.4167694204685598E-2</v>
      </c>
      <c r="F82" s="13">
        <f t="shared" si="6"/>
        <v>6.0266244711224201E-2</v>
      </c>
      <c r="G82" s="14">
        <f t="shared" si="8"/>
        <v>1.45649617304562E-3</v>
      </c>
    </row>
    <row r="83" spans="1:10">
      <c r="A83" s="11"/>
      <c r="B83" s="12"/>
      <c r="C83" s="12">
        <v>29</v>
      </c>
      <c r="D83" s="12">
        <v>29738</v>
      </c>
      <c r="E83" s="13">
        <f t="shared" si="7"/>
        <v>2.2943827181727501E-2</v>
      </c>
      <c r="F83" s="13">
        <f t="shared" si="6"/>
        <v>5.8914520142578503E-2</v>
      </c>
      <c r="G83" s="14">
        <f t="shared" si="8"/>
        <v>1.35172456864573E-3</v>
      </c>
    </row>
    <row r="84" spans="1:10">
      <c r="A84" s="11"/>
      <c r="B84" s="12"/>
      <c r="C84" s="12">
        <v>30</v>
      </c>
      <c r="D84" s="12">
        <v>30385</v>
      </c>
      <c r="E84" s="13">
        <f t="shared" si="7"/>
        <v>2.1756674961328899E-2</v>
      </c>
      <c r="F84" s="13">
        <f t="shared" si="6"/>
        <v>5.7660029619878199E-2</v>
      </c>
      <c r="G84" s="14">
        <f t="shared" si="8"/>
        <v>1.25449052270029E-3</v>
      </c>
    </row>
    <row r="85" spans="1:10">
      <c r="A85" s="11"/>
      <c r="B85" s="12"/>
      <c r="C85" s="12">
        <v>31</v>
      </c>
      <c r="D85" s="12">
        <v>31015</v>
      </c>
      <c r="E85" s="13">
        <f t="shared" si="7"/>
        <v>2.0733914760572701E-2</v>
      </c>
      <c r="F85" s="13">
        <f t="shared" si="6"/>
        <v>5.6488795743994798E-2</v>
      </c>
      <c r="G85" s="14">
        <f t="shared" si="8"/>
        <v>1.1712338758833899E-3</v>
      </c>
    </row>
    <row r="86" spans="1:10">
      <c r="A86" s="11"/>
      <c r="B86" s="12"/>
      <c r="C86" s="12">
        <v>32</v>
      </c>
      <c r="D86" s="12">
        <v>31626</v>
      </c>
      <c r="E86" s="13">
        <f t="shared" si="7"/>
        <v>1.9700145091084999E-2</v>
      </c>
      <c r="F86" s="13">
        <f t="shared" si="6"/>
        <v>5.5397457787896003E-2</v>
      </c>
      <c r="G86" s="14">
        <f t="shared" si="8"/>
        <v>1.0913379560987999E-3</v>
      </c>
    </row>
    <row r="87" spans="1:10">
      <c r="A87" s="11"/>
      <c r="B87" s="12"/>
      <c r="C87" s="12">
        <v>33</v>
      </c>
      <c r="D87" s="12">
        <v>32221</v>
      </c>
      <c r="E87" s="13">
        <f t="shared" si="7"/>
        <v>1.8813634351482901E-2</v>
      </c>
      <c r="F87" s="13">
        <f t="shared" si="6"/>
        <v>5.4374476273238E-2</v>
      </c>
      <c r="G87" s="14">
        <f t="shared" si="8"/>
        <v>1.0229815146580901E-3</v>
      </c>
    </row>
    <row r="88" spans="1:10">
      <c r="A88" s="11"/>
      <c r="B88" s="12"/>
      <c r="C88" s="12">
        <v>34</v>
      </c>
      <c r="D88" s="12">
        <v>32798</v>
      </c>
      <c r="E88" s="13">
        <f t="shared" si="7"/>
        <v>1.79075758045995E-2</v>
      </c>
      <c r="F88" s="13">
        <f t="shared" si="6"/>
        <v>5.34178913348375E-2</v>
      </c>
      <c r="G88" s="14">
        <f t="shared" si="8"/>
        <v>9.5658493840045805E-4</v>
      </c>
    </row>
    <row r="89" spans="1:10">
      <c r="A89" s="11"/>
      <c r="B89" s="12"/>
      <c r="C89" s="12">
        <v>35</v>
      </c>
      <c r="D89" s="12">
        <v>33359</v>
      </c>
      <c r="E89" s="13">
        <f t="shared" si="7"/>
        <v>1.7104701506189399E-2</v>
      </c>
      <c r="F89" s="13">
        <f t="shared" si="6"/>
        <v>5.2519559938847098E-2</v>
      </c>
      <c r="G89" s="14">
        <f t="shared" si="8"/>
        <v>8.9833139599040197E-4</v>
      </c>
    </row>
    <row r="90" spans="1:10">
      <c r="A90" s="11"/>
      <c r="B90" s="12"/>
      <c r="C90" s="12">
        <v>36</v>
      </c>
      <c r="D90" s="12">
        <v>33905</v>
      </c>
      <c r="E90" s="13">
        <f t="shared" si="7"/>
        <v>1.63673971042297E-2</v>
      </c>
      <c r="F90" s="13">
        <f t="shared" si="6"/>
        <v>5.1673794425600897E-2</v>
      </c>
      <c r="G90" s="14">
        <f t="shared" si="8"/>
        <v>8.4576551324614497E-4</v>
      </c>
    </row>
    <row r="91" spans="1:10">
      <c r="A91" s="11"/>
      <c r="B91" s="12"/>
      <c r="C91" s="12">
        <v>37</v>
      </c>
      <c r="D91" s="12">
        <v>34435</v>
      </c>
      <c r="E91" s="13">
        <f t="shared" si="7"/>
        <v>1.5631912697242401E-2</v>
      </c>
      <c r="F91" s="13">
        <f t="shared" si="6"/>
        <v>5.0878466676346698E-2</v>
      </c>
      <c r="G91" s="14">
        <f t="shared" si="8"/>
        <v>7.9532774925420596E-4</v>
      </c>
    </row>
    <row r="92" spans="1:10">
      <c r="A92" s="15"/>
      <c r="B92" s="16"/>
      <c r="C92" s="16">
        <v>38</v>
      </c>
      <c r="D92" s="16">
        <v>34949</v>
      </c>
      <c r="E92" s="17">
        <f t="shared" si="7"/>
        <v>1.4926673442718299E-2</v>
      </c>
      <c r="F92" s="17">
        <f t="shared" si="6"/>
        <v>5.0130189704998697E-2</v>
      </c>
      <c r="G92" s="18">
        <f t="shared" si="8"/>
        <v>7.48276971348029E-4</v>
      </c>
    </row>
    <row r="93" spans="1:10">
      <c r="A93" s="6">
        <v>3</v>
      </c>
      <c r="B93" s="7">
        <v>0.75</v>
      </c>
      <c r="C93" s="8">
        <v>10</v>
      </c>
      <c r="D93" s="8">
        <v>6156</v>
      </c>
      <c r="E93" s="8"/>
      <c r="F93" s="9">
        <f>$A$93*365*$B$93/D93</f>
        <v>0.133406432748538</v>
      </c>
      <c r="G93" s="10"/>
      <c r="I93" s="2">
        <v>0.133406432748538</v>
      </c>
    </row>
    <row r="94" spans="1:10">
      <c r="A94" s="11"/>
      <c r="B94" s="12"/>
      <c r="C94" s="12">
        <v>11</v>
      </c>
      <c r="D94" s="12">
        <v>6680</v>
      </c>
      <c r="E94" s="13">
        <f>D94/D93-1</f>
        <v>8.5120207927225494E-2</v>
      </c>
      <c r="F94" s="13">
        <f t="shared" ref="F94:F121" si="9">$A$93*365*$B$93/D94</f>
        <v>0.122941616766467</v>
      </c>
      <c r="G94" s="14">
        <f>F93-F94</f>
        <v>1.0464815982070899E-2</v>
      </c>
      <c r="I94" s="2">
        <v>0.122941616766467</v>
      </c>
      <c r="J94" s="2">
        <v>1.0464815982070899E-2</v>
      </c>
    </row>
    <row r="95" spans="1:10">
      <c r="A95" s="11"/>
      <c r="B95" s="12"/>
      <c r="C95" s="12">
        <v>12</v>
      </c>
      <c r="D95" s="12">
        <v>7189</v>
      </c>
      <c r="E95" s="13">
        <f t="shared" ref="E95:E121" si="10">D95/D94-1</f>
        <v>7.6197604790419093E-2</v>
      </c>
      <c r="F95" s="13">
        <f t="shared" si="9"/>
        <v>0.114237028793991</v>
      </c>
      <c r="G95" s="14">
        <f t="shared" ref="G95:G121" si="11">F94-F95</f>
        <v>8.7045879724762399E-3</v>
      </c>
      <c r="I95" s="2">
        <v>0.114237028793991</v>
      </c>
      <c r="J95" s="2">
        <v>8.7045879724762399E-3</v>
      </c>
    </row>
    <row r="96" spans="1:10">
      <c r="A96" s="11"/>
      <c r="B96" s="12"/>
      <c r="C96" s="12">
        <v>13</v>
      </c>
      <c r="D96" s="12">
        <v>7684</v>
      </c>
      <c r="E96" s="13">
        <f t="shared" si="10"/>
        <v>6.8855195437473898E-2</v>
      </c>
      <c r="F96" s="13">
        <f t="shared" si="9"/>
        <v>0.106877928162415</v>
      </c>
      <c r="G96" s="14">
        <f t="shared" si="11"/>
        <v>7.3591006315754104E-3</v>
      </c>
      <c r="I96" s="2">
        <v>0.106877928162415</v>
      </c>
      <c r="J96" s="2">
        <v>7.3591006315754104E-3</v>
      </c>
    </row>
    <row r="97" spans="1:10">
      <c r="A97" s="11"/>
      <c r="B97" s="12"/>
      <c r="C97" s="12">
        <v>14</v>
      </c>
      <c r="D97" s="12">
        <v>8165</v>
      </c>
      <c r="E97" s="13">
        <f t="shared" si="10"/>
        <v>6.2597605413846805E-2</v>
      </c>
      <c r="F97" s="13">
        <f t="shared" si="9"/>
        <v>0.100581751377832</v>
      </c>
      <c r="G97" s="14">
        <f t="shared" si="11"/>
        <v>6.2961767845832002E-3</v>
      </c>
      <c r="I97" s="2">
        <v>0.100581751377832</v>
      </c>
      <c r="J97" s="2">
        <v>6.2961767845832002E-3</v>
      </c>
    </row>
    <row r="98" spans="1:10">
      <c r="A98" s="11"/>
      <c r="B98" s="12"/>
      <c r="C98" s="12">
        <v>15</v>
      </c>
      <c r="D98" s="12">
        <v>8632</v>
      </c>
      <c r="E98" s="13">
        <f t="shared" si="10"/>
        <v>5.7195345988977402E-2</v>
      </c>
      <c r="F98" s="13">
        <f t="shared" si="9"/>
        <v>9.5140176088971296E-2</v>
      </c>
      <c r="G98" s="14">
        <f t="shared" si="11"/>
        <v>5.4415752888609401E-3</v>
      </c>
      <c r="I98" s="2">
        <v>9.5140176088971296E-2</v>
      </c>
      <c r="J98" s="2">
        <v>5.4415752888609401E-3</v>
      </c>
    </row>
    <row r="99" spans="1:10">
      <c r="A99" s="11"/>
      <c r="B99" s="12"/>
      <c r="C99" s="12">
        <v>16</v>
      </c>
      <c r="D99" s="12">
        <v>9086</v>
      </c>
      <c r="E99" s="13">
        <f t="shared" si="10"/>
        <v>5.2594995366079797E-2</v>
      </c>
      <c r="F99" s="13">
        <f t="shared" si="9"/>
        <v>9.0386308606647606E-2</v>
      </c>
      <c r="G99" s="14">
        <f t="shared" si="11"/>
        <v>4.7538674823236803E-3</v>
      </c>
      <c r="I99" s="2">
        <v>9.0386308606647606E-2</v>
      </c>
      <c r="J99" s="2">
        <v>4.7538674823236803E-3</v>
      </c>
    </row>
    <row r="100" spans="1:10">
      <c r="A100" s="11"/>
      <c r="B100" s="12"/>
      <c r="C100" s="12">
        <v>17</v>
      </c>
      <c r="D100" s="12">
        <v>9527</v>
      </c>
      <c r="E100" s="13">
        <f t="shared" si="10"/>
        <v>4.8536209553158703E-2</v>
      </c>
      <c r="F100" s="13">
        <f t="shared" si="9"/>
        <v>8.6202372205311198E-2</v>
      </c>
      <c r="G100" s="14">
        <f t="shared" si="11"/>
        <v>4.1839364013363696E-3</v>
      </c>
      <c r="I100" s="2">
        <v>8.6202372205311198E-2</v>
      </c>
      <c r="J100" s="2">
        <v>4.1839364013363696E-3</v>
      </c>
    </row>
    <row r="101" spans="1:10">
      <c r="A101" s="11"/>
      <c r="B101" s="12"/>
      <c r="C101" s="12">
        <v>18</v>
      </c>
      <c r="D101" s="12">
        <v>9955</v>
      </c>
      <c r="E101" s="13">
        <f t="shared" si="10"/>
        <v>4.4924950141702599E-2</v>
      </c>
      <c r="F101" s="13">
        <f t="shared" si="9"/>
        <v>8.2496233048719197E-2</v>
      </c>
      <c r="G101" s="14">
        <f t="shared" si="11"/>
        <v>3.70613915659199E-3</v>
      </c>
      <c r="I101" s="2">
        <v>8.2496233048719197E-2</v>
      </c>
      <c r="J101" s="2">
        <v>3.70613915659199E-3</v>
      </c>
    </row>
    <row r="102" spans="1:10">
      <c r="A102" s="11"/>
      <c r="B102" s="12"/>
      <c r="C102" s="12">
        <v>19</v>
      </c>
      <c r="D102" s="12">
        <v>10372</v>
      </c>
      <c r="E102" s="13">
        <f t="shared" si="10"/>
        <v>4.1888498242089497E-2</v>
      </c>
      <c r="F102" s="13">
        <f t="shared" si="9"/>
        <v>7.9179521789433105E-2</v>
      </c>
      <c r="G102" s="14">
        <f t="shared" si="11"/>
        <v>3.3167112592861498E-3</v>
      </c>
      <c r="I102" s="2">
        <v>7.9179521789433105E-2</v>
      </c>
      <c r="J102" s="2">
        <v>3.3167112592861498E-3</v>
      </c>
    </row>
    <row r="103" spans="1:10">
      <c r="A103" s="11"/>
      <c r="B103" s="12"/>
      <c r="C103" s="12">
        <v>20</v>
      </c>
      <c r="D103" s="12">
        <v>10776</v>
      </c>
      <c r="E103" s="13">
        <f t="shared" si="10"/>
        <v>3.8951021982259998E-2</v>
      </c>
      <c r="F103" s="13">
        <f t="shared" si="9"/>
        <v>7.6211024498886407E-2</v>
      </c>
      <c r="G103" s="14">
        <f t="shared" si="11"/>
        <v>2.9684972905466701E-3</v>
      </c>
      <c r="I103" s="2">
        <v>7.6211024498886407E-2</v>
      </c>
      <c r="J103" s="2">
        <v>2.9684972905466701E-3</v>
      </c>
    </row>
    <row r="104" spans="1:10">
      <c r="A104" s="11"/>
      <c r="B104" s="12"/>
      <c r="C104" s="12">
        <v>21</v>
      </c>
      <c r="D104" s="12">
        <v>11169</v>
      </c>
      <c r="E104" s="13">
        <f t="shared" si="10"/>
        <v>3.6469933184855301E-2</v>
      </c>
      <c r="F104" s="13">
        <f t="shared" si="9"/>
        <v>7.3529411764705899E-2</v>
      </c>
      <c r="G104" s="14">
        <f t="shared" si="11"/>
        <v>2.68161273418054E-3</v>
      </c>
      <c r="I104" s="2">
        <v>7.3529411764705899E-2</v>
      </c>
      <c r="J104" s="2">
        <v>2.68161273418054E-3</v>
      </c>
    </row>
    <row r="105" spans="1:10">
      <c r="A105" s="11"/>
      <c r="B105" s="12"/>
      <c r="C105" s="12">
        <v>22</v>
      </c>
      <c r="D105" s="12">
        <v>11552</v>
      </c>
      <c r="E105" s="13">
        <f t="shared" si="10"/>
        <v>3.4291342107619201E-2</v>
      </c>
      <c r="F105" s="13">
        <f t="shared" si="9"/>
        <v>7.1091585872576205E-2</v>
      </c>
      <c r="G105" s="14">
        <f t="shared" si="11"/>
        <v>2.4378258921297102E-3</v>
      </c>
      <c r="I105" s="2">
        <v>7.1091585872576205E-2</v>
      </c>
      <c r="J105" s="2">
        <v>2.4378258921297102E-3</v>
      </c>
    </row>
    <row r="106" spans="1:10">
      <c r="A106" s="11"/>
      <c r="B106" s="12"/>
      <c r="C106" s="12">
        <v>23</v>
      </c>
      <c r="D106" s="12">
        <v>11923</v>
      </c>
      <c r="E106" s="13">
        <f t="shared" si="10"/>
        <v>3.2115650969529098E-2</v>
      </c>
      <c r="F106" s="13">
        <f t="shared" si="9"/>
        <v>6.8879476641784801E-2</v>
      </c>
      <c r="G106" s="14">
        <f t="shared" si="11"/>
        <v>2.2121092307913902E-3</v>
      </c>
      <c r="I106" s="2">
        <v>6.8879476641784801E-2</v>
      </c>
      <c r="J106" s="2">
        <v>2.2121092307913902E-3</v>
      </c>
    </row>
    <row r="107" spans="1:10">
      <c r="A107" s="11"/>
      <c r="B107" s="12"/>
      <c r="C107" s="12">
        <v>24</v>
      </c>
      <c r="D107" s="12">
        <v>12283</v>
      </c>
      <c r="E107" s="13">
        <f t="shared" si="10"/>
        <v>3.0193743185439999E-2</v>
      </c>
      <c r="F107" s="13">
        <f t="shared" si="9"/>
        <v>6.6860701782952003E-2</v>
      </c>
      <c r="G107" s="14">
        <f t="shared" si="11"/>
        <v>2.0187748588327398E-3</v>
      </c>
      <c r="I107" s="2">
        <v>6.6860701782952003E-2</v>
      </c>
      <c r="J107" s="2">
        <v>2.0187748588327398E-3</v>
      </c>
    </row>
    <row r="108" spans="1:10">
      <c r="A108" s="11"/>
      <c r="B108" s="12"/>
      <c r="C108" s="12">
        <v>25</v>
      </c>
      <c r="D108" s="12">
        <v>12634</v>
      </c>
      <c r="E108" s="13">
        <f t="shared" si="10"/>
        <v>2.8576080762028801E-2</v>
      </c>
      <c r="F108" s="13">
        <f t="shared" si="9"/>
        <v>6.5003166059838496E-2</v>
      </c>
      <c r="G108" s="14">
        <f t="shared" si="11"/>
        <v>1.85753572311352E-3</v>
      </c>
      <c r="I108" s="2">
        <v>6.5003166059838496E-2</v>
      </c>
      <c r="J108" s="2">
        <v>1.85753572311352E-3</v>
      </c>
    </row>
    <row r="109" spans="1:10">
      <c r="A109" s="11"/>
      <c r="B109" s="12"/>
      <c r="C109" s="12">
        <v>26</v>
      </c>
      <c r="D109" s="12">
        <v>12975</v>
      </c>
      <c r="E109" s="13">
        <f t="shared" si="10"/>
        <v>2.6990660123476399E-2</v>
      </c>
      <c r="F109" s="13">
        <f t="shared" si="9"/>
        <v>6.3294797687861296E-2</v>
      </c>
      <c r="G109" s="14">
        <f t="shared" si="11"/>
        <v>1.70836837197726E-3</v>
      </c>
      <c r="I109" s="2">
        <v>6.3294797687861296E-2</v>
      </c>
      <c r="J109" s="2">
        <v>1.70836837197726E-3</v>
      </c>
    </row>
    <row r="110" spans="1:10">
      <c r="A110" s="11"/>
      <c r="B110" s="12"/>
      <c r="C110" s="12">
        <v>27</v>
      </c>
      <c r="D110" s="12">
        <v>13306</v>
      </c>
      <c r="E110" s="13">
        <f t="shared" si="10"/>
        <v>2.5510597302504701E-2</v>
      </c>
      <c r="F110" s="13">
        <f t="shared" si="9"/>
        <v>6.1720276566962301E-2</v>
      </c>
      <c r="G110" s="14">
        <f t="shared" si="11"/>
        <v>1.57452112089899E-3</v>
      </c>
      <c r="I110" s="2">
        <v>6.1720276566962301E-2</v>
      </c>
      <c r="J110" s="2">
        <v>1.57452112089899E-3</v>
      </c>
    </row>
    <row r="111" spans="1:10">
      <c r="A111" s="11"/>
      <c r="B111" s="12"/>
      <c r="C111" s="12">
        <v>28</v>
      </c>
      <c r="D111" s="12">
        <v>13627</v>
      </c>
      <c r="E111" s="13">
        <f t="shared" si="10"/>
        <v>2.4124455133022599E-2</v>
      </c>
      <c r="F111" s="13">
        <f t="shared" si="9"/>
        <v>6.02663829162692E-2</v>
      </c>
      <c r="G111" s="14">
        <f t="shared" si="11"/>
        <v>1.4538936506931E-3</v>
      </c>
      <c r="I111" s="2">
        <v>6.02663829162692E-2</v>
      </c>
      <c r="J111" s="2">
        <v>1.4538936506931E-3</v>
      </c>
    </row>
    <row r="112" spans="1:10">
      <c r="A112" s="11"/>
      <c r="B112" s="12"/>
      <c r="C112" s="12">
        <v>29</v>
      </c>
      <c r="D112" s="12">
        <v>13940</v>
      </c>
      <c r="E112" s="13">
        <f t="shared" si="10"/>
        <v>2.2969105452410599E-2</v>
      </c>
      <c r="F112" s="13">
        <f t="shared" si="9"/>
        <v>5.8913199426111902E-2</v>
      </c>
      <c r="G112" s="14">
        <f t="shared" si="11"/>
        <v>1.35318349015726E-3</v>
      </c>
      <c r="I112" s="2">
        <v>5.8913199426111902E-2</v>
      </c>
      <c r="J112" s="2">
        <v>1.35318349015726E-3</v>
      </c>
    </row>
    <row r="113" spans="1:10">
      <c r="A113" s="11"/>
      <c r="B113" s="12"/>
      <c r="C113" s="12">
        <v>30</v>
      </c>
      <c r="D113" s="12">
        <v>14243</v>
      </c>
      <c r="E113" s="13">
        <f t="shared" si="10"/>
        <v>2.1736011477761798E-2</v>
      </c>
      <c r="F113" s="13">
        <f t="shared" si="9"/>
        <v>5.7659903110299802E-2</v>
      </c>
      <c r="G113" s="14">
        <f t="shared" si="11"/>
        <v>1.2532963158121101E-3</v>
      </c>
      <c r="I113" s="2">
        <v>5.7659903110299802E-2</v>
      </c>
      <c r="J113" s="2">
        <v>1.2532963158121101E-3</v>
      </c>
    </row>
    <row r="114" spans="1:10">
      <c r="A114" s="11"/>
      <c r="B114" s="12"/>
      <c r="C114" s="12">
        <v>31</v>
      </c>
      <c r="D114" s="12">
        <v>14538</v>
      </c>
      <c r="E114" s="13">
        <f t="shared" si="10"/>
        <v>2.0711928666713501E-2</v>
      </c>
      <c r="F114" s="13">
        <f t="shared" si="9"/>
        <v>5.6489888567891E-2</v>
      </c>
      <c r="G114" s="14">
        <f t="shared" si="11"/>
        <v>1.1700145424087499E-3</v>
      </c>
      <c r="I114" s="2">
        <v>5.6489888567891E-2</v>
      </c>
      <c r="J114" s="2">
        <v>1.1700145424087499E-3</v>
      </c>
    </row>
    <row r="115" spans="1:10">
      <c r="A115" s="11"/>
      <c r="B115" s="12"/>
      <c r="C115" s="12">
        <v>32</v>
      </c>
      <c r="D115" s="12">
        <v>14825</v>
      </c>
      <c r="E115" s="13">
        <f t="shared" si="10"/>
        <v>1.9741367450818399E-2</v>
      </c>
      <c r="F115" s="13">
        <f t="shared" si="9"/>
        <v>5.53962900505902E-2</v>
      </c>
      <c r="G115" s="14">
        <f t="shared" si="11"/>
        <v>1.0935985173008199E-3</v>
      </c>
      <c r="I115" s="2">
        <v>5.53962900505902E-2</v>
      </c>
      <c r="J115" s="2">
        <v>1.0935985173008199E-3</v>
      </c>
    </row>
    <row r="116" spans="1:10">
      <c r="A116" s="11"/>
      <c r="B116" s="12"/>
      <c r="C116" s="12">
        <v>33</v>
      </c>
      <c r="D116" s="12">
        <v>15104</v>
      </c>
      <c r="E116" s="13">
        <f t="shared" si="10"/>
        <v>1.8819561551433502E-2</v>
      </c>
      <c r="F116" s="13">
        <f t="shared" si="9"/>
        <v>5.4373013771186397E-2</v>
      </c>
      <c r="G116" s="14">
        <f t="shared" si="11"/>
        <v>1.0232762794037801E-3</v>
      </c>
      <c r="I116" s="2">
        <v>5.4373013771186397E-2</v>
      </c>
      <c r="J116" s="2">
        <v>1.0232762794037801E-3</v>
      </c>
    </row>
    <row r="117" spans="1:10">
      <c r="A117" s="11"/>
      <c r="B117" s="12"/>
      <c r="C117" s="12">
        <v>34</v>
      </c>
      <c r="D117" s="12">
        <v>15374</v>
      </c>
      <c r="E117" s="13">
        <f t="shared" si="10"/>
        <v>1.7876059322034E-2</v>
      </c>
      <c r="F117" s="13">
        <f t="shared" si="9"/>
        <v>5.3418108494861498E-2</v>
      </c>
      <c r="G117" s="14">
        <f t="shared" si="11"/>
        <v>9.54905276324983E-4</v>
      </c>
      <c r="I117" s="2">
        <v>5.3418108494861498E-2</v>
      </c>
      <c r="J117" s="2">
        <v>9.54905276324983E-4</v>
      </c>
    </row>
    <row r="118" spans="1:10">
      <c r="A118" s="11"/>
      <c r="B118" s="12"/>
      <c r="C118" s="12">
        <v>35</v>
      </c>
      <c r="D118" s="12">
        <v>15637</v>
      </c>
      <c r="E118" s="13">
        <f t="shared" si="10"/>
        <v>1.71068036945492E-2</v>
      </c>
      <c r="F118" s="13">
        <f t="shared" si="9"/>
        <v>5.2519664897358799E-2</v>
      </c>
      <c r="G118" s="14">
        <f t="shared" si="11"/>
        <v>8.9844359750262904E-4</v>
      </c>
      <c r="I118" s="2">
        <v>5.2519664897358799E-2</v>
      </c>
      <c r="J118" s="2">
        <v>8.9844359750262904E-4</v>
      </c>
    </row>
    <row r="119" spans="1:10">
      <c r="A119" s="11"/>
      <c r="B119" s="12"/>
      <c r="C119" s="12">
        <v>36</v>
      </c>
      <c r="D119" s="12">
        <v>15893</v>
      </c>
      <c r="E119" s="13">
        <f t="shared" si="10"/>
        <v>1.6371426744260498E-2</v>
      </c>
      <c r="F119" s="13">
        <f t="shared" si="9"/>
        <v>5.1673692820738699E-2</v>
      </c>
      <c r="G119" s="14">
        <f t="shared" si="11"/>
        <v>8.4597207662013402E-4</v>
      </c>
      <c r="I119" s="2">
        <v>5.1673692820738699E-2</v>
      </c>
      <c r="J119" s="2">
        <v>8.4597207662013402E-4</v>
      </c>
    </row>
    <row r="120" spans="1:10">
      <c r="A120" s="11"/>
      <c r="B120" s="12"/>
      <c r="C120" s="12">
        <v>37</v>
      </c>
      <c r="D120" s="12">
        <v>16141</v>
      </c>
      <c r="E120" s="13">
        <f t="shared" si="10"/>
        <v>1.5604354118165201E-2</v>
      </c>
      <c r="F120" s="13">
        <f t="shared" si="9"/>
        <v>5.0879747227557101E-2</v>
      </c>
      <c r="G120" s="14">
        <f t="shared" si="11"/>
        <v>7.9394559318154295E-4</v>
      </c>
      <c r="I120" s="2">
        <v>5.0879747227557101E-2</v>
      </c>
      <c r="J120" s="2">
        <v>7.9394559318154295E-4</v>
      </c>
    </row>
    <row r="121" spans="1:10">
      <c r="A121" s="15"/>
      <c r="B121" s="16"/>
      <c r="C121" s="16">
        <v>38</v>
      </c>
      <c r="D121" s="16">
        <v>16383</v>
      </c>
      <c r="E121" s="17">
        <f t="shared" si="10"/>
        <v>1.4992875286537401E-2</v>
      </c>
      <c r="F121" s="17">
        <f t="shared" si="9"/>
        <v>5.0128181651712102E-2</v>
      </c>
      <c r="G121" s="18">
        <f t="shared" si="11"/>
        <v>7.5156557584500595E-4</v>
      </c>
      <c r="I121" s="2">
        <v>5.0128181651712102E-2</v>
      </c>
      <c r="J121" s="2">
        <v>7.5156557584500595E-4</v>
      </c>
    </row>
  </sheetData>
  <sheetProtection password="CEE9" sheet="1" objects="1" scenarios="1"/>
  <phoneticPr fontId="46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M92"/>
  <sheetViews>
    <sheetView topLeftCell="J1" zoomScale="80" zoomScaleNormal="80" workbookViewId="0">
      <selection activeCell="R20" sqref="R20"/>
    </sheetView>
  </sheetViews>
  <sheetFormatPr defaultColWidth="8.875" defaultRowHeight="13.5"/>
  <cols>
    <col min="1" max="9" width="8.875" style="1"/>
    <col min="10" max="39" width="8.875" style="2"/>
    <col min="40" max="16384" width="8.875" style="1"/>
  </cols>
  <sheetData>
    <row r="1" spans="1:39">
      <c r="A1" s="2"/>
      <c r="B1" s="2"/>
      <c r="C1" s="2"/>
      <c r="D1" s="2"/>
      <c r="E1" s="2"/>
      <c r="F1" s="2"/>
      <c r="G1" s="2"/>
    </row>
    <row r="2" spans="1:39">
      <c r="A2" s="3"/>
      <c r="B2" s="3"/>
      <c r="C2" s="3"/>
      <c r="D2" s="3"/>
      <c r="E2" s="3"/>
      <c r="F2" s="3"/>
      <c r="G2" s="3"/>
    </row>
    <row r="3" spans="1:39">
      <c r="A3" s="4" t="s">
        <v>54</v>
      </c>
      <c r="B3" s="5">
        <v>0.06</v>
      </c>
      <c r="C3" s="4" t="s">
        <v>55</v>
      </c>
      <c r="D3" s="5">
        <v>0.03</v>
      </c>
      <c r="E3" s="4" t="s">
        <v>56</v>
      </c>
      <c r="F3" s="5">
        <v>0.1</v>
      </c>
      <c r="G3" s="2"/>
    </row>
    <row r="4" spans="1:39">
      <c r="A4" s="2"/>
      <c r="B4" s="2"/>
      <c r="C4" s="2"/>
      <c r="D4" s="2"/>
      <c r="E4" s="2"/>
      <c r="F4" s="2"/>
      <c r="G4" s="2"/>
      <c r="J4" s="2" t="s">
        <v>62</v>
      </c>
    </row>
    <row r="5" spans="1:39" ht="21">
      <c r="A5" s="2" t="s">
        <v>66</v>
      </c>
      <c r="B5" s="2" t="s">
        <v>67</v>
      </c>
      <c r="C5" s="2" t="s">
        <v>68</v>
      </c>
      <c r="D5" s="2" t="s">
        <v>69</v>
      </c>
      <c r="E5" s="2" t="s">
        <v>70</v>
      </c>
      <c r="F5" s="2" t="s">
        <v>57</v>
      </c>
      <c r="G5" s="2"/>
      <c r="J5" s="19" t="s">
        <v>58</v>
      </c>
      <c r="K5" s="12">
        <v>20</v>
      </c>
      <c r="L5" s="12">
        <v>21</v>
      </c>
      <c r="M5" s="12">
        <v>22</v>
      </c>
      <c r="N5" s="12">
        <v>23</v>
      </c>
      <c r="O5" s="12">
        <v>24</v>
      </c>
      <c r="P5" s="12">
        <v>25</v>
      </c>
      <c r="Q5" s="12">
        <v>26</v>
      </c>
      <c r="R5" s="12">
        <v>27</v>
      </c>
      <c r="S5" s="12">
        <v>28</v>
      </c>
      <c r="T5" s="12">
        <v>29</v>
      </c>
      <c r="U5" s="12">
        <v>30</v>
      </c>
      <c r="V5" s="12">
        <v>31</v>
      </c>
      <c r="W5" s="12">
        <v>32</v>
      </c>
      <c r="X5" s="12">
        <v>33</v>
      </c>
      <c r="Y5" s="12">
        <v>34</v>
      </c>
      <c r="Z5" s="12">
        <v>35</v>
      </c>
      <c r="AA5" s="12">
        <v>36</v>
      </c>
      <c r="AB5" s="12">
        <v>37</v>
      </c>
      <c r="AC5" s="12">
        <v>38</v>
      </c>
      <c r="AD5" s="12">
        <v>39</v>
      </c>
      <c r="AE5" s="12">
        <v>40</v>
      </c>
      <c r="AF5" s="12">
        <v>41</v>
      </c>
      <c r="AG5" s="12">
        <v>42</v>
      </c>
      <c r="AH5" s="12">
        <v>43</v>
      </c>
      <c r="AI5" s="12">
        <v>44</v>
      </c>
      <c r="AJ5" s="12">
        <v>45</v>
      </c>
      <c r="AK5" s="12">
        <v>46</v>
      </c>
      <c r="AL5" s="12">
        <v>47</v>
      </c>
      <c r="AM5" s="12">
        <v>48</v>
      </c>
    </row>
    <row r="6" spans="1:39">
      <c r="A6" s="6">
        <v>8</v>
      </c>
      <c r="B6" s="7">
        <v>0.8</v>
      </c>
      <c r="C6" s="8">
        <v>20</v>
      </c>
      <c r="D6" s="8">
        <v>32080</v>
      </c>
      <c r="E6" s="8"/>
      <c r="F6" s="9">
        <f>$A$6*365*$B$6/D6</f>
        <v>7.2817955112219404E-2</v>
      </c>
      <c r="G6" s="10"/>
      <c r="J6" s="12">
        <v>8</v>
      </c>
      <c r="K6" s="12"/>
      <c r="L6" s="13">
        <v>3.8497506234413899E-2</v>
      </c>
      <c r="M6" s="13">
        <v>3.61999099504728E-2</v>
      </c>
      <c r="N6" s="13">
        <v>3.40951884360245E-2</v>
      </c>
      <c r="O6" s="13">
        <v>3.2214689898593801E-2</v>
      </c>
      <c r="P6" s="13">
        <v>3.0449413808076399E-2</v>
      </c>
      <c r="Q6" s="13">
        <v>2.8838556755333099E-2</v>
      </c>
      <c r="R6" s="13">
        <v>2.73902470241905E-2</v>
      </c>
      <c r="S6" s="13">
        <v>2.6012208795315801E-2</v>
      </c>
      <c r="T6" s="13">
        <v>2.4769906991427601E-2</v>
      </c>
      <c r="U6" s="13">
        <v>2.3578757790468901E-2</v>
      </c>
      <c r="V6" s="13">
        <v>2.2503125434088202E-2</v>
      </c>
      <c r="W6" s="13">
        <v>2.1464474935470702E-2</v>
      </c>
      <c r="X6" s="13">
        <v>2.0547945205479499E-2</v>
      </c>
      <c r="Y6" s="13">
        <v>1.9634673443235301E-2</v>
      </c>
      <c r="Z6" s="13">
        <v>1.8809244861007501E-2</v>
      </c>
      <c r="AA6" s="13">
        <v>1.8022915447018398E-2</v>
      </c>
      <c r="AB6" s="13">
        <v>1.72725405627439E-2</v>
      </c>
      <c r="AC6" s="13">
        <v>1.6595667359835298E-2</v>
      </c>
      <c r="AD6" s="13">
        <v>1.59275514865054E-2</v>
      </c>
      <c r="AE6" s="13">
        <v>1.53064216596619E-2</v>
      </c>
      <c r="AF6" s="13">
        <v>1.4709846355269699E-2</v>
      </c>
      <c r="AG6" s="13">
        <v>1.41740351409814E-2</v>
      </c>
      <c r="AH6" s="13">
        <v>1.3639170049954101E-2</v>
      </c>
      <c r="AI6" s="13">
        <v>1.3123408025397699E-2</v>
      </c>
      <c r="AJ6" s="13">
        <v>1.26619176884257E-2</v>
      </c>
      <c r="AK6" s="13">
        <v>1.2197754749568201E-2</v>
      </c>
      <c r="AL6" s="13">
        <v>1.17663787280935E-2</v>
      </c>
      <c r="AM6" s="13">
        <v>1.13484646194926E-2</v>
      </c>
    </row>
    <row r="7" spans="1:39">
      <c r="A7" s="11"/>
      <c r="B7" s="12"/>
      <c r="C7" s="12">
        <v>21</v>
      </c>
      <c r="D7" s="12">
        <v>33315</v>
      </c>
      <c r="E7" s="13">
        <f>D7/D6-1</f>
        <v>3.8497506234413899E-2</v>
      </c>
      <c r="F7" s="13">
        <f t="shared" ref="F7:F34" si="0">$A$6*365*$B$6/D7</f>
        <v>7.0118565210865999E-2</v>
      </c>
      <c r="G7" s="14">
        <f>F6-F7</f>
        <v>2.6993899013534701E-3</v>
      </c>
      <c r="J7" s="12">
        <v>5</v>
      </c>
      <c r="K7" s="12"/>
      <c r="L7" s="13">
        <v>3.8503740648378998E-2</v>
      </c>
      <c r="M7" s="13">
        <v>3.6211699164345301E-2</v>
      </c>
      <c r="N7" s="13">
        <v>3.4065628476084499E-2</v>
      </c>
      <c r="O7" s="13">
        <v>3.2226256106853098E-2</v>
      </c>
      <c r="P7" s="13">
        <v>3.0438558402084301E-2</v>
      </c>
      <c r="Q7" s="13">
        <v>2.8865197421094699E-2</v>
      </c>
      <c r="R7" s="13">
        <v>2.7359108781127101E-2</v>
      </c>
      <c r="S7" s="13">
        <v>2.60325306968585E-2</v>
      </c>
      <c r="T7" s="13">
        <v>2.4750359404747999E-2</v>
      </c>
      <c r="U7" s="13">
        <v>2.3583832562372099E-2</v>
      </c>
      <c r="V7" s="13">
        <v>2.24848125648245E-2</v>
      </c>
      <c r="W7" s="13">
        <v>2.14831721189725E-2</v>
      </c>
      <c r="X7" s="13">
        <v>2.05348276351256E-2</v>
      </c>
      <c r="Y7" s="13">
        <v>1.9669852302345699E-2</v>
      </c>
      <c r="Z7" s="13">
        <v>1.8779182713609E-2</v>
      </c>
      <c r="AA7" s="13">
        <v>1.8031580355948099E-2</v>
      </c>
      <c r="AB7" s="13">
        <v>1.7285005422102501E-2</v>
      </c>
      <c r="AC7" s="13">
        <v>1.6571373195077E-2</v>
      </c>
      <c r="AD7" s="13">
        <v>1.59517000317764E-2</v>
      </c>
      <c r="AE7" s="13">
        <v>1.52946328037031E-2</v>
      </c>
      <c r="AF7" s="13">
        <v>1.4725362742983999E-2</v>
      </c>
      <c r="AG7" s="13">
        <v>1.41473633079328E-2</v>
      </c>
      <c r="AH7" s="13">
        <v>1.36506511001346E-2</v>
      </c>
      <c r="AI7" s="13">
        <v>1.31419627299842E-2</v>
      </c>
      <c r="AJ7" s="13">
        <v>1.26508482481198E-2</v>
      </c>
      <c r="AK7" s="13">
        <v>1.2204951065054599E-2</v>
      </c>
      <c r="AL7" s="13">
        <v>1.1744966442953E-2</v>
      </c>
      <c r="AM7" s="13">
        <v>1.1355651122916499E-2</v>
      </c>
    </row>
    <row r="8" spans="1:39">
      <c r="A8" s="11"/>
      <c r="B8" s="12"/>
      <c r="C8" s="12">
        <v>22</v>
      </c>
      <c r="D8" s="12">
        <v>34521</v>
      </c>
      <c r="E8" s="13">
        <f t="shared" ref="E8:E34" si="1">D8/D7-1</f>
        <v>3.61999099504728E-2</v>
      </c>
      <c r="F8" s="13">
        <f t="shared" si="0"/>
        <v>6.7668955128762198E-2</v>
      </c>
      <c r="G8" s="14">
        <f t="shared" ref="G8:G34" si="2">F7-F8</f>
        <v>2.44961008210377E-3</v>
      </c>
      <c r="J8" s="12">
        <v>3</v>
      </c>
      <c r="K8" s="12"/>
      <c r="L8" s="13">
        <v>3.8482000354672898E-2</v>
      </c>
      <c r="M8" s="13">
        <v>3.6202185792349802E-2</v>
      </c>
      <c r="N8" s="13">
        <v>3.4113381674357297E-2</v>
      </c>
      <c r="O8" s="13">
        <v>3.2191235059760799E-2</v>
      </c>
      <c r="P8" s="13">
        <v>3.0492511965416001E-2</v>
      </c>
      <c r="Q8" s="13">
        <v>2.8841111693759899E-2</v>
      </c>
      <c r="R8" s="13">
        <v>2.73773117809815E-2</v>
      </c>
      <c r="S8" s="13">
        <v>2.6009922041105599E-2</v>
      </c>
      <c r="T8" s="13">
        <v>2.4728880292878501E-2</v>
      </c>
      <c r="U8" s="13">
        <v>2.35928547354229E-2</v>
      </c>
      <c r="V8" s="13">
        <v>2.2522225880803302E-2</v>
      </c>
      <c r="W8" s="13">
        <v>2.14465125265666E-2</v>
      </c>
      <c r="X8" s="13">
        <v>2.05548549810846E-2</v>
      </c>
      <c r="Y8" s="13">
        <v>1.9646608179908501E-2</v>
      </c>
      <c r="Z8" s="13">
        <v>1.8783325254483799E-2</v>
      </c>
      <c r="AA8" s="13">
        <v>1.80206970381824E-2</v>
      </c>
      <c r="AB8" s="13">
        <v>1.7292749897762399E-2</v>
      </c>
      <c r="AC8" s="13">
        <v>1.6596795497616699E-2</v>
      </c>
      <c r="AD8" s="13">
        <v>1.5930403344254902E-2</v>
      </c>
      <c r="AE8" s="13">
        <v>1.52913701067616E-2</v>
      </c>
      <c r="AF8" s="13">
        <v>1.47324607043102E-2</v>
      </c>
      <c r="AG8" s="13">
        <v>1.4194732297063899E-2</v>
      </c>
      <c r="AH8" s="13">
        <v>1.36235431855676E-2</v>
      </c>
      <c r="AI8" s="13">
        <v>1.31254265763638E-2</v>
      </c>
      <c r="AJ8" s="13">
        <v>1.26444525055709E-2</v>
      </c>
      <c r="AK8" s="13">
        <v>1.22306944373369E-2</v>
      </c>
      <c r="AL8" s="13">
        <v>1.17290192113246E-2</v>
      </c>
      <c r="AM8" s="13">
        <v>1.1393164101539E-2</v>
      </c>
    </row>
    <row r="9" spans="1:39">
      <c r="A9" s="11"/>
      <c r="B9" s="12"/>
      <c r="C9" s="12">
        <v>23</v>
      </c>
      <c r="D9" s="12">
        <v>35698</v>
      </c>
      <c r="E9" s="13">
        <f t="shared" si="1"/>
        <v>3.40951884360245E-2</v>
      </c>
      <c r="F9" s="13">
        <f t="shared" si="0"/>
        <v>6.5437839654882604E-2</v>
      </c>
      <c r="G9" s="14">
        <f t="shared" si="2"/>
        <v>2.2311154738795698E-3</v>
      </c>
    </row>
    <row r="10" spans="1:39">
      <c r="A10" s="11"/>
      <c r="B10" s="12"/>
      <c r="C10" s="12">
        <v>24</v>
      </c>
      <c r="D10" s="12">
        <v>36848</v>
      </c>
      <c r="E10" s="13">
        <f t="shared" si="1"/>
        <v>3.2214689898593801E-2</v>
      </c>
      <c r="F10" s="13">
        <f t="shared" si="0"/>
        <v>6.3395570994355194E-2</v>
      </c>
      <c r="G10" s="14">
        <f t="shared" si="2"/>
        <v>2.0422686605274399E-3</v>
      </c>
    </row>
    <row r="11" spans="1:39">
      <c r="A11" s="11"/>
      <c r="B11" s="12"/>
      <c r="C11" s="12">
        <v>25</v>
      </c>
      <c r="D11" s="12">
        <v>37970</v>
      </c>
      <c r="E11" s="13">
        <f t="shared" si="1"/>
        <v>3.0449413808076399E-2</v>
      </c>
      <c r="F11" s="13">
        <f t="shared" si="0"/>
        <v>6.1522254411377403E-2</v>
      </c>
      <c r="G11" s="14">
        <f t="shared" si="2"/>
        <v>1.87331658297779E-3</v>
      </c>
      <c r="J11" s="20" t="s">
        <v>57</v>
      </c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</row>
    <row r="12" spans="1:39" ht="21">
      <c r="A12" s="11"/>
      <c r="B12" s="12"/>
      <c r="C12" s="12">
        <v>26</v>
      </c>
      <c r="D12" s="12">
        <v>39065</v>
      </c>
      <c r="E12" s="13">
        <f t="shared" si="1"/>
        <v>2.8838556755333099E-2</v>
      </c>
      <c r="F12" s="13">
        <f t="shared" si="0"/>
        <v>5.9797772942531698E-2</v>
      </c>
      <c r="G12" s="14">
        <f t="shared" si="2"/>
        <v>1.72448146884573E-3</v>
      </c>
      <c r="J12" s="21" t="s">
        <v>58</v>
      </c>
      <c r="K12" s="22">
        <v>20</v>
      </c>
      <c r="L12" s="23">
        <v>21</v>
      </c>
      <c r="M12" s="23">
        <v>22</v>
      </c>
      <c r="N12" s="23">
        <v>23</v>
      </c>
      <c r="O12" s="23">
        <v>24</v>
      </c>
      <c r="P12" s="23">
        <v>25</v>
      </c>
      <c r="Q12" s="23">
        <v>26</v>
      </c>
      <c r="R12" s="23">
        <v>27</v>
      </c>
      <c r="S12" s="23">
        <v>28</v>
      </c>
      <c r="T12" s="23">
        <v>29</v>
      </c>
      <c r="U12" s="23">
        <v>30</v>
      </c>
      <c r="V12" s="23">
        <v>31</v>
      </c>
      <c r="W12" s="23">
        <v>32</v>
      </c>
      <c r="X12" s="23">
        <v>33</v>
      </c>
      <c r="Y12" s="23">
        <v>34</v>
      </c>
      <c r="Z12" s="23">
        <v>35</v>
      </c>
      <c r="AA12" s="23">
        <v>36</v>
      </c>
      <c r="AB12" s="23">
        <v>37</v>
      </c>
      <c r="AC12" s="23">
        <v>38</v>
      </c>
      <c r="AD12" s="23">
        <v>39</v>
      </c>
      <c r="AE12" s="23">
        <v>40</v>
      </c>
      <c r="AF12" s="23">
        <v>41</v>
      </c>
      <c r="AG12" s="23">
        <v>42</v>
      </c>
      <c r="AH12" s="23">
        <v>43</v>
      </c>
      <c r="AI12" s="23">
        <v>44</v>
      </c>
      <c r="AJ12" s="23">
        <v>45</v>
      </c>
      <c r="AK12" s="23">
        <v>46</v>
      </c>
      <c r="AL12" s="23">
        <v>47</v>
      </c>
      <c r="AM12" s="23">
        <v>48</v>
      </c>
    </row>
    <row r="13" spans="1:39">
      <c r="A13" s="11"/>
      <c r="B13" s="12"/>
      <c r="C13" s="12">
        <v>27</v>
      </c>
      <c r="D13" s="12">
        <v>40135</v>
      </c>
      <c r="E13" s="13">
        <f t="shared" si="1"/>
        <v>2.73902470241905E-2</v>
      </c>
      <c r="F13" s="13">
        <f t="shared" si="0"/>
        <v>5.8203562974959502E-2</v>
      </c>
      <c r="G13" s="14">
        <f t="shared" si="2"/>
        <v>1.59420996757217E-3</v>
      </c>
      <c r="J13" s="23">
        <v>8</v>
      </c>
      <c r="K13" s="24">
        <v>7.2817955112219404E-2</v>
      </c>
      <c r="L13" s="24">
        <v>7.0118565210865999E-2</v>
      </c>
      <c r="M13" s="24">
        <v>6.7668955128762198E-2</v>
      </c>
      <c r="N13" s="24">
        <v>6.5437839654882604E-2</v>
      </c>
      <c r="O13" s="24">
        <v>6.3395570994355194E-2</v>
      </c>
      <c r="P13" s="24">
        <v>6.1522254411377403E-2</v>
      </c>
      <c r="Q13" s="24">
        <v>5.9797772942531698E-2</v>
      </c>
      <c r="R13" s="24">
        <v>5.8203562974959502E-2</v>
      </c>
      <c r="S13" s="24">
        <v>5.6727943854877498E-2</v>
      </c>
      <c r="T13" s="24">
        <v>5.5356762008578399E-2</v>
      </c>
      <c r="U13" s="24">
        <v>5.4081585405380397E-2</v>
      </c>
      <c r="V13" s="24">
        <v>5.2891364397953201E-2</v>
      </c>
      <c r="W13" s="24">
        <v>5.1779935275080902E-2</v>
      </c>
      <c r="X13" s="24">
        <v>5.0737386242696698E-2</v>
      </c>
      <c r="Y13" s="24">
        <v>4.9760357865587398E-2</v>
      </c>
      <c r="Z13" s="24">
        <v>4.8841682696328499E-2</v>
      </c>
      <c r="AA13" s="24">
        <v>4.7976997330047198E-2</v>
      </c>
      <c r="AB13" s="24">
        <v>4.7162383153984397E-2</v>
      </c>
      <c r="AC13" s="24">
        <v>4.6392469167676198E-2</v>
      </c>
      <c r="AD13" s="24">
        <v>4.5665135372886301E-2</v>
      </c>
      <c r="AE13" s="24">
        <v>4.4976702992029001E-2</v>
      </c>
      <c r="AF13" s="24">
        <v>4.4324693560016698E-2</v>
      </c>
      <c r="AG13" s="24">
        <v>4.3705214316451198E-2</v>
      </c>
      <c r="AH13" s="24">
        <v>4.3117132415371601E-2</v>
      </c>
      <c r="AI13" s="24">
        <v>4.2558618302392097E-2</v>
      </c>
      <c r="AJ13" s="24">
        <v>4.20264824409902E-2</v>
      </c>
      <c r="AK13" s="24">
        <v>4.1520031282215299E-2</v>
      </c>
      <c r="AL13" s="24">
        <v>4.1037172370177802E-2</v>
      </c>
      <c r="AM13" s="24">
        <v>4.0576689247872201E-2</v>
      </c>
    </row>
    <row r="14" spans="1:39">
      <c r="A14" s="11"/>
      <c r="B14" s="12"/>
      <c r="C14" s="12">
        <v>28</v>
      </c>
      <c r="D14" s="12">
        <v>41179</v>
      </c>
      <c r="E14" s="13">
        <f t="shared" si="1"/>
        <v>2.6012208795315801E-2</v>
      </c>
      <c r="F14" s="13">
        <f t="shared" si="0"/>
        <v>5.6727943854877498E-2</v>
      </c>
      <c r="G14" s="14">
        <f t="shared" si="2"/>
        <v>1.4756191200820301E-3</v>
      </c>
      <c r="J14" s="23">
        <v>5</v>
      </c>
      <c r="K14" s="24">
        <v>7.2817955112219404E-2</v>
      </c>
      <c r="L14" s="24">
        <v>7.0118144270483101E-2</v>
      </c>
      <c r="M14" s="24">
        <v>6.7667779013718996E-2</v>
      </c>
      <c r="N14" s="24">
        <v>6.5438572901259498E-2</v>
      </c>
      <c r="O14" s="24">
        <v>6.3395570994355194E-2</v>
      </c>
      <c r="P14" s="24">
        <v>6.1522902532552402E-2</v>
      </c>
      <c r="Q14" s="24">
        <v>5.9796854521625198E-2</v>
      </c>
      <c r="R14" s="24">
        <v>5.8204433104768E-2</v>
      </c>
      <c r="S14" s="24">
        <v>5.6727668337413099E-2</v>
      </c>
      <c r="T14" s="24">
        <v>5.5357549101387703E-2</v>
      </c>
      <c r="U14" s="24">
        <v>5.40820862349978E-2</v>
      </c>
      <c r="V14" s="24">
        <v>5.2892801507082601E-2</v>
      </c>
      <c r="W14" s="24">
        <v>5.1780394382181898E-2</v>
      </c>
      <c r="X14" s="24">
        <v>5.0738488271068603E-2</v>
      </c>
      <c r="Y14" s="24">
        <v>4.9759721890869399E-2</v>
      </c>
      <c r="Z14" s="24">
        <v>4.8842499665462301E-2</v>
      </c>
      <c r="AA14" s="24">
        <v>4.7977391475797701E-2</v>
      </c>
      <c r="AB14" s="24">
        <v>4.7162192718932697E-2</v>
      </c>
      <c r="AC14" s="24">
        <v>4.6393390530664103E-2</v>
      </c>
      <c r="AD14" s="24">
        <v>4.5664956837232602E-2</v>
      </c>
      <c r="AE14" s="24">
        <v>4.4977049382335703E-2</v>
      </c>
      <c r="AF14" s="24">
        <v>4.4324357145025702E-2</v>
      </c>
      <c r="AG14" s="24">
        <v>4.3706032031133102E-2</v>
      </c>
      <c r="AH14" s="24">
        <v>4.3117450754555399E-2</v>
      </c>
      <c r="AI14" s="24">
        <v>4.2558153092753501E-2</v>
      </c>
      <c r="AJ14" s="24">
        <v>4.20264824409902E-2</v>
      </c>
      <c r="AK14" s="24">
        <v>4.1519736093732197E-2</v>
      </c>
      <c r="AL14" s="24">
        <v>4.10377491075695E-2</v>
      </c>
      <c r="AM14" s="24">
        <v>4.0576971179233499E-2</v>
      </c>
    </row>
    <row r="15" spans="1:39">
      <c r="A15" s="11"/>
      <c r="B15" s="12"/>
      <c r="C15" s="12">
        <v>29</v>
      </c>
      <c r="D15" s="12">
        <v>42199</v>
      </c>
      <c r="E15" s="13">
        <f t="shared" si="1"/>
        <v>2.4769906991427601E-2</v>
      </c>
      <c r="F15" s="13">
        <f t="shared" si="0"/>
        <v>5.5356762008578399E-2</v>
      </c>
      <c r="G15" s="14">
        <f t="shared" si="2"/>
        <v>1.37118184629908E-3</v>
      </c>
      <c r="J15" s="23">
        <v>3</v>
      </c>
      <c r="K15" s="24">
        <v>7.2818762191877995E-2</v>
      </c>
      <c r="L15" s="24">
        <v>7.0120389344262304E-2</v>
      </c>
      <c r="M15" s="24">
        <v>6.7670566908371796E-2</v>
      </c>
      <c r="N15" s="24">
        <v>6.5438247011952194E-2</v>
      </c>
      <c r="O15" s="24">
        <v>6.3397406206577106E-2</v>
      </c>
      <c r="P15" s="24">
        <v>6.1521462281818901E-2</v>
      </c>
      <c r="Q15" s="24">
        <v>5.9796854521625198E-2</v>
      </c>
      <c r="R15" s="24">
        <v>5.8203401842664801E-2</v>
      </c>
      <c r="S15" s="24">
        <v>5.6727913241693698E-2</v>
      </c>
      <c r="T15" s="24">
        <v>5.5358948432760402E-2</v>
      </c>
      <c r="U15" s="24">
        <v>5.4082976621666098E-2</v>
      </c>
      <c r="V15" s="24">
        <v>5.28917369743028E-2</v>
      </c>
      <c r="W15" s="24">
        <v>5.1781210592685999E-2</v>
      </c>
      <c r="X15" s="24">
        <v>5.0738292351414797E-2</v>
      </c>
      <c r="Y15" s="24">
        <v>4.9760664081434799E-2</v>
      </c>
      <c r="Z15" s="24">
        <v>4.8843225883192599E-2</v>
      </c>
      <c r="AA15" s="24">
        <v>4.7978617748437202E-2</v>
      </c>
      <c r="AB15" s="24">
        <v>4.7163039108711897E-2</v>
      </c>
      <c r="AC15" s="24">
        <v>4.6393062930742301E-2</v>
      </c>
      <c r="AD15" s="24">
        <v>4.56655916370107E-2</v>
      </c>
      <c r="AE15" s="24">
        <v>4.4977819157675701E-2</v>
      </c>
      <c r="AF15" s="24">
        <v>4.4324805699481898E-2</v>
      </c>
      <c r="AG15" s="24">
        <v>4.3704432973231899E-2</v>
      </c>
      <c r="AH15" s="24">
        <v>4.3117026303354899E-2</v>
      </c>
      <c r="AI15" s="24">
        <v>4.25584287713116E-2</v>
      </c>
      <c r="AJ15" s="24">
        <v>4.2027020111560301E-2</v>
      </c>
      <c r="AK15" s="24">
        <v>4.1519211324570302E-2</v>
      </c>
      <c r="AL15" s="24">
        <v>4.1037877273635802E-2</v>
      </c>
      <c r="AM15" s="24">
        <v>4.0575592885375503E-2</v>
      </c>
    </row>
    <row r="16" spans="1:39">
      <c r="A16" s="11"/>
      <c r="B16" s="12"/>
      <c r="C16" s="12">
        <v>30</v>
      </c>
      <c r="D16" s="12">
        <v>43194</v>
      </c>
      <c r="E16" s="13">
        <f t="shared" si="1"/>
        <v>2.3578757790468901E-2</v>
      </c>
      <c r="F16" s="13">
        <f t="shared" si="0"/>
        <v>5.4081585405380397E-2</v>
      </c>
      <c r="G16" s="14">
        <f t="shared" si="2"/>
        <v>1.27517660319803E-3</v>
      </c>
    </row>
    <row r="17" spans="1:39">
      <c r="A17" s="11"/>
      <c r="B17" s="12"/>
      <c r="C17" s="12">
        <v>31</v>
      </c>
      <c r="D17" s="12">
        <v>44166</v>
      </c>
      <c r="E17" s="13">
        <f t="shared" si="1"/>
        <v>2.2503125434088202E-2</v>
      </c>
      <c r="F17" s="13">
        <f t="shared" si="0"/>
        <v>5.2891364397953201E-2</v>
      </c>
      <c r="G17" s="14">
        <f t="shared" si="2"/>
        <v>1.1902210074271999E-3</v>
      </c>
    </row>
    <row r="18" spans="1:39">
      <c r="A18" s="11"/>
      <c r="B18" s="12"/>
      <c r="C18" s="12">
        <v>32</v>
      </c>
      <c r="D18" s="12">
        <v>45114</v>
      </c>
      <c r="E18" s="13">
        <f t="shared" si="1"/>
        <v>2.1464474935470702E-2</v>
      </c>
      <c r="F18" s="13">
        <f t="shared" si="0"/>
        <v>5.1779935275080902E-2</v>
      </c>
      <c r="G18" s="14">
        <f t="shared" si="2"/>
        <v>1.11142912287227E-3</v>
      </c>
      <c r="J18" s="2" t="s">
        <v>60</v>
      </c>
    </row>
    <row r="19" spans="1:39" ht="21">
      <c r="A19" s="11"/>
      <c r="B19" s="12"/>
      <c r="C19" s="12">
        <v>33</v>
      </c>
      <c r="D19" s="12">
        <v>46041</v>
      </c>
      <c r="E19" s="13">
        <f t="shared" si="1"/>
        <v>2.0547945205479499E-2</v>
      </c>
      <c r="F19" s="13">
        <f t="shared" si="0"/>
        <v>5.0737386242696698E-2</v>
      </c>
      <c r="G19" s="14">
        <f t="shared" si="2"/>
        <v>1.04254903238418E-3</v>
      </c>
      <c r="J19" s="19" t="s">
        <v>58</v>
      </c>
      <c r="K19" s="8">
        <v>20</v>
      </c>
      <c r="L19" s="12">
        <v>21</v>
      </c>
      <c r="M19" s="12">
        <v>22</v>
      </c>
      <c r="N19" s="12">
        <v>23</v>
      </c>
      <c r="O19" s="12">
        <v>24</v>
      </c>
      <c r="P19" s="12">
        <v>25</v>
      </c>
      <c r="Q19" s="12">
        <v>26</v>
      </c>
      <c r="R19" s="12">
        <v>27</v>
      </c>
      <c r="S19" s="12">
        <v>28</v>
      </c>
      <c r="T19" s="12">
        <v>29</v>
      </c>
      <c r="U19" s="12">
        <v>30</v>
      </c>
      <c r="V19" s="12">
        <v>31</v>
      </c>
      <c r="W19" s="12">
        <v>32</v>
      </c>
      <c r="X19" s="12">
        <v>33</v>
      </c>
      <c r="Y19" s="12">
        <v>34</v>
      </c>
      <c r="Z19" s="12">
        <v>35</v>
      </c>
      <c r="AA19" s="12">
        <v>36</v>
      </c>
      <c r="AB19" s="12">
        <v>37</v>
      </c>
      <c r="AC19" s="12">
        <v>38</v>
      </c>
      <c r="AD19" s="12">
        <v>39</v>
      </c>
      <c r="AE19" s="12">
        <v>40</v>
      </c>
      <c r="AF19" s="12">
        <v>41</v>
      </c>
      <c r="AG19" s="12">
        <v>42</v>
      </c>
      <c r="AH19" s="12">
        <v>43</v>
      </c>
      <c r="AI19" s="12">
        <v>44</v>
      </c>
      <c r="AJ19" s="12">
        <v>45</v>
      </c>
      <c r="AK19" s="12">
        <v>46</v>
      </c>
      <c r="AL19" s="12">
        <v>47</v>
      </c>
      <c r="AM19" s="12">
        <v>48</v>
      </c>
    </row>
    <row r="20" spans="1:39">
      <c r="A20" s="11"/>
      <c r="B20" s="12"/>
      <c r="C20" s="12">
        <v>34</v>
      </c>
      <c r="D20" s="12">
        <v>46945</v>
      </c>
      <c r="E20" s="13">
        <f t="shared" si="1"/>
        <v>1.9634673443235301E-2</v>
      </c>
      <c r="F20" s="13">
        <f t="shared" si="0"/>
        <v>4.9760357865587398E-2</v>
      </c>
      <c r="G20" s="14">
        <f t="shared" si="2"/>
        <v>9.7702837710933509E-4</v>
      </c>
      <c r="J20" s="12">
        <v>8</v>
      </c>
      <c r="K20" s="12"/>
      <c r="L20" s="25">
        <v>2.6993899013534701E-3</v>
      </c>
      <c r="M20" s="25">
        <v>2.44961008210377E-3</v>
      </c>
      <c r="N20" s="25">
        <v>2.2311154738795698E-3</v>
      </c>
      <c r="O20" s="25">
        <v>2.0422686605274399E-3</v>
      </c>
      <c r="P20" s="25">
        <v>1.87331658297779E-3</v>
      </c>
      <c r="Q20" s="25">
        <v>1.72448146884573E-3</v>
      </c>
      <c r="R20" s="25">
        <v>1.59420996757217E-3</v>
      </c>
      <c r="S20" s="25">
        <v>1.4756191200820301E-3</v>
      </c>
      <c r="T20" s="25">
        <v>1.37118184629908E-3</v>
      </c>
      <c r="U20" s="25">
        <v>1.27517660319803E-3</v>
      </c>
      <c r="V20" s="25">
        <v>1.1902210074271999E-3</v>
      </c>
      <c r="W20" s="25">
        <v>1.11142912287227E-3</v>
      </c>
      <c r="X20" s="25">
        <v>1.04254903238418E-3</v>
      </c>
      <c r="Y20" s="25">
        <v>9.7702837710933509E-4</v>
      </c>
      <c r="Z20" s="25">
        <v>9.1867516925887805E-4</v>
      </c>
      <c r="AA20" s="25">
        <v>8.6468536628127302E-4</v>
      </c>
      <c r="AB20" s="25">
        <v>8.1461417606286401E-4</v>
      </c>
      <c r="AC20" s="25">
        <v>7.6991398630817099E-4</v>
      </c>
      <c r="AD20" s="25">
        <v>7.2733379478987599E-4</v>
      </c>
      <c r="AE20" s="25">
        <v>6.8843238085736897E-4</v>
      </c>
      <c r="AF20" s="25">
        <v>6.5200943201226098E-4</v>
      </c>
      <c r="AG20" s="25">
        <v>6.1947924356550005E-4</v>
      </c>
      <c r="AH20" s="25">
        <v>5.8808190107964597E-4</v>
      </c>
      <c r="AI20" s="25">
        <v>5.5851411297944803E-4</v>
      </c>
      <c r="AJ20" s="25">
        <v>5.3213586140189002E-4</v>
      </c>
      <c r="AK20" s="25">
        <v>5.0645115877486597E-4</v>
      </c>
      <c r="AL20" s="25">
        <v>4.8285891203756598E-4</v>
      </c>
      <c r="AM20" s="25">
        <v>4.6048312230562898E-4</v>
      </c>
    </row>
    <row r="21" spans="1:39">
      <c r="A21" s="11"/>
      <c r="B21" s="12"/>
      <c r="C21" s="12">
        <v>35</v>
      </c>
      <c r="D21" s="12">
        <v>47828</v>
      </c>
      <c r="E21" s="13">
        <f t="shared" si="1"/>
        <v>1.8809244861007501E-2</v>
      </c>
      <c r="F21" s="13">
        <f t="shared" si="0"/>
        <v>4.8841682696328499E-2</v>
      </c>
      <c r="G21" s="14">
        <f t="shared" si="2"/>
        <v>9.1867516925887805E-4</v>
      </c>
      <c r="J21" s="12">
        <v>5</v>
      </c>
      <c r="K21" s="12"/>
      <c r="L21" s="25">
        <v>2.6998108417363E-3</v>
      </c>
      <c r="M21" s="25">
        <v>2.4503652567641901E-3</v>
      </c>
      <c r="N21" s="25">
        <v>2.2292061124594802E-3</v>
      </c>
      <c r="O21" s="25">
        <v>2.04300190690428E-3</v>
      </c>
      <c r="P21" s="25">
        <v>1.87266846180283E-3</v>
      </c>
      <c r="Q21" s="25">
        <v>1.7260480109271999E-3</v>
      </c>
      <c r="R21" s="25">
        <v>1.59242141685718E-3</v>
      </c>
      <c r="S21" s="25">
        <v>1.4767647673549101E-3</v>
      </c>
      <c r="T21" s="25">
        <v>1.3701192360253301E-3</v>
      </c>
      <c r="U21" s="25">
        <v>1.27546286638995E-3</v>
      </c>
      <c r="V21" s="25">
        <v>1.18928472791521E-3</v>
      </c>
      <c r="W21" s="25">
        <v>1.1124071249007E-3</v>
      </c>
      <c r="X21" s="25">
        <v>1.0419061111132299E-3</v>
      </c>
      <c r="Y21" s="25">
        <v>9.7876638019920399E-4</v>
      </c>
      <c r="Z21" s="25">
        <v>9.1722222540710496E-4</v>
      </c>
      <c r="AA21" s="25">
        <v>8.6510818966462099E-4</v>
      </c>
      <c r="AB21" s="25">
        <v>8.1519875686499705E-4</v>
      </c>
      <c r="AC21" s="25">
        <v>7.6880218826858699E-4</v>
      </c>
      <c r="AD21" s="25">
        <v>7.2843369343154201E-4</v>
      </c>
      <c r="AE21" s="25">
        <v>6.87907454896858E-4</v>
      </c>
      <c r="AF21" s="25">
        <v>6.5269223731007097E-4</v>
      </c>
      <c r="AG21" s="25">
        <v>6.1832511389258598E-4</v>
      </c>
      <c r="AH21" s="25">
        <v>5.88581276577682E-4</v>
      </c>
      <c r="AI21" s="25">
        <v>5.5929766180193297E-4</v>
      </c>
      <c r="AJ21" s="25">
        <v>5.3167065176323901E-4</v>
      </c>
      <c r="AK21" s="25">
        <v>5.0674634725798905E-4</v>
      </c>
      <c r="AL21" s="25">
        <v>4.81986986162725E-4</v>
      </c>
      <c r="AM21" s="25">
        <v>4.6077792833601499E-4</v>
      </c>
    </row>
    <row r="22" spans="1:39">
      <c r="A22" s="11"/>
      <c r="B22" s="12"/>
      <c r="C22" s="12">
        <v>36</v>
      </c>
      <c r="D22" s="12">
        <v>48690</v>
      </c>
      <c r="E22" s="13">
        <f t="shared" si="1"/>
        <v>1.8022915447018398E-2</v>
      </c>
      <c r="F22" s="13">
        <f t="shared" si="0"/>
        <v>4.7976997330047198E-2</v>
      </c>
      <c r="G22" s="14">
        <f t="shared" si="2"/>
        <v>8.6468536628127302E-4</v>
      </c>
      <c r="J22" s="12">
        <v>3</v>
      </c>
      <c r="K22" s="12"/>
      <c r="L22" s="25">
        <v>2.6983728476156999E-3</v>
      </c>
      <c r="M22" s="25">
        <v>2.4498224358905098E-3</v>
      </c>
      <c r="N22" s="25">
        <v>2.23231989641959E-3</v>
      </c>
      <c r="O22" s="25">
        <v>2.0408408053750699E-3</v>
      </c>
      <c r="P22" s="25">
        <v>1.8759439247582499E-3</v>
      </c>
      <c r="Q22" s="25">
        <v>1.7246077601937001E-3</v>
      </c>
      <c r="R22" s="25">
        <v>1.5934526789603801E-3</v>
      </c>
      <c r="S22" s="25">
        <v>1.4754886009710601E-3</v>
      </c>
      <c r="T22" s="25">
        <v>1.3689648089333501E-3</v>
      </c>
      <c r="U22" s="25">
        <v>1.27597181109425E-3</v>
      </c>
      <c r="V22" s="25">
        <v>1.1912396473632899E-3</v>
      </c>
      <c r="W22" s="25">
        <v>1.1105263816168201E-3</v>
      </c>
      <c r="X22" s="25">
        <v>1.0429182412712E-3</v>
      </c>
      <c r="Y22" s="25">
        <v>9.7762826997999791E-4</v>
      </c>
      <c r="Z22" s="25">
        <v>9.1743819824222799E-4</v>
      </c>
      <c r="AA22" s="25">
        <v>8.6460813475535596E-4</v>
      </c>
      <c r="AB22" s="25">
        <v>8.1557863972534005E-4</v>
      </c>
      <c r="AC22" s="25">
        <v>7.69976177969596E-4</v>
      </c>
      <c r="AD22" s="25">
        <v>7.2747129373160896E-4</v>
      </c>
      <c r="AE22" s="25">
        <v>6.8777247933501202E-4</v>
      </c>
      <c r="AF22" s="25">
        <v>6.5301345819380303E-4</v>
      </c>
      <c r="AG22" s="25">
        <v>6.2037272624999905E-4</v>
      </c>
      <c r="AH22" s="25">
        <v>5.8740666987700701E-4</v>
      </c>
      <c r="AI22" s="25">
        <v>5.5859753204325795E-4</v>
      </c>
      <c r="AJ22" s="25">
        <v>5.3140865975129204E-4</v>
      </c>
      <c r="AK22" s="25">
        <v>5.0780878699003401E-4</v>
      </c>
      <c r="AL22" s="25">
        <v>4.8133405093445802E-4</v>
      </c>
      <c r="AM22" s="25">
        <v>4.6228438826031998E-4</v>
      </c>
    </row>
    <row r="23" spans="1:39">
      <c r="A23" s="11"/>
      <c r="B23" s="12"/>
      <c r="C23" s="12">
        <v>37</v>
      </c>
      <c r="D23" s="12">
        <v>49531</v>
      </c>
      <c r="E23" s="13">
        <f t="shared" si="1"/>
        <v>1.72725405627439E-2</v>
      </c>
      <c r="F23" s="13">
        <f t="shared" si="0"/>
        <v>4.7162383153984397E-2</v>
      </c>
      <c r="G23" s="14">
        <f t="shared" si="2"/>
        <v>8.1461417606286401E-4</v>
      </c>
    </row>
    <row r="24" spans="1:39">
      <c r="A24" s="11"/>
      <c r="B24" s="12"/>
      <c r="C24" s="12">
        <v>38</v>
      </c>
      <c r="D24" s="12">
        <v>50353</v>
      </c>
      <c r="E24" s="13">
        <f t="shared" si="1"/>
        <v>1.6595667359835298E-2</v>
      </c>
      <c r="F24" s="13">
        <f t="shared" si="0"/>
        <v>4.6392469167676198E-2</v>
      </c>
      <c r="G24" s="14">
        <f t="shared" si="2"/>
        <v>7.6991398630817099E-4</v>
      </c>
    </row>
    <row r="25" spans="1:39">
      <c r="A25" s="11"/>
      <c r="B25" s="12"/>
      <c r="C25" s="12">
        <v>39</v>
      </c>
      <c r="D25" s="12">
        <v>51155</v>
      </c>
      <c r="E25" s="13">
        <f t="shared" si="1"/>
        <v>1.59275514865054E-2</v>
      </c>
      <c r="F25" s="13">
        <f t="shared" si="0"/>
        <v>4.5665135372886301E-2</v>
      </c>
      <c r="G25" s="14">
        <f t="shared" si="2"/>
        <v>7.2733379478987599E-4</v>
      </c>
    </row>
    <row r="26" spans="1:39">
      <c r="A26" s="11"/>
      <c r="B26" s="12"/>
      <c r="C26" s="12">
        <v>40</v>
      </c>
      <c r="D26" s="12">
        <v>51938</v>
      </c>
      <c r="E26" s="13">
        <f t="shared" si="1"/>
        <v>1.53064216596619E-2</v>
      </c>
      <c r="F26" s="13">
        <f t="shared" si="0"/>
        <v>4.4976702992029001E-2</v>
      </c>
      <c r="G26" s="14">
        <f t="shared" si="2"/>
        <v>6.8843238085736897E-4</v>
      </c>
    </row>
    <row r="27" spans="1:39">
      <c r="A27" s="11"/>
      <c r="B27" s="12"/>
      <c r="C27" s="12">
        <v>41</v>
      </c>
      <c r="D27" s="12">
        <v>52702</v>
      </c>
      <c r="E27" s="13">
        <f t="shared" si="1"/>
        <v>1.4709846355269699E-2</v>
      </c>
      <c r="F27" s="13">
        <f t="shared" si="0"/>
        <v>4.4324693560016698E-2</v>
      </c>
      <c r="G27" s="14">
        <f t="shared" si="2"/>
        <v>6.5200943201226098E-4</v>
      </c>
    </row>
    <row r="28" spans="1:39">
      <c r="A28" s="11"/>
      <c r="B28" s="12"/>
      <c r="C28" s="12">
        <v>42</v>
      </c>
      <c r="D28" s="12">
        <v>53449</v>
      </c>
      <c r="E28" s="13">
        <f t="shared" si="1"/>
        <v>1.41740351409814E-2</v>
      </c>
      <c r="F28" s="13">
        <f t="shared" si="0"/>
        <v>4.3705214316451198E-2</v>
      </c>
      <c r="G28" s="14">
        <f t="shared" si="2"/>
        <v>6.1947924356550005E-4</v>
      </c>
    </row>
    <row r="29" spans="1:39">
      <c r="A29" s="11"/>
      <c r="B29" s="12"/>
      <c r="C29" s="12">
        <v>43</v>
      </c>
      <c r="D29" s="12">
        <v>54178</v>
      </c>
      <c r="E29" s="13">
        <f t="shared" si="1"/>
        <v>1.3639170049954101E-2</v>
      </c>
      <c r="F29" s="13">
        <f t="shared" si="0"/>
        <v>4.3117132415371601E-2</v>
      </c>
      <c r="G29" s="14">
        <f t="shared" si="2"/>
        <v>5.8808190107964597E-4</v>
      </c>
    </row>
    <row r="30" spans="1:39">
      <c r="A30" s="11"/>
      <c r="B30" s="12"/>
      <c r="C30" s="12">
        <v>44</v>
      </c>
      <c r="D30" s="12">
        <v>54889</v>
      </c>
      <c r="E30" s="13">
        <f t="shared" si="1"/>
        <v>1.3123408025397699E-2</v>
      </c>
      <c r="F30" s="13">
        <f t="shared" si="0"/>
        <v>4.2558618302392097E-2</v>
      </c>
      <c r="G30" s="14">
        <f t="shared" si="2"/>
        <v>5.5851411297944803E-4</v>
      </c>
    </row>
    <row r="31" spans="1:39">
      <c r="A31" s="11"/>
      <c r="B31" s="12"/>
      <c r="C31" s="12">
        <v>45</v>
      </c>
      <c r="D31" s="12">
        <v>55584</v>
      </c>
      <c r="E31" s="13">
        <f t="shared" si="1"/>
        <v>1.26619176884257E-2</v>
      </c>
      <c r="F31" s="13">
        <f t="shared" si="0"/>
        <v>4.20264824409902E-2</v>
      </c>
      <c r="G31" s="14">
        <f t="shared" si="2"/>
        <v>5.3213586140189002E-4</v>
      </c>
    </row>
    <row r="32" spans="1:39">
      <c r="A32" s="11"/>
      <c r="B32" s="12"/>
      <c r="C32" s="12">
        <v>46</v>
      </c>
      <c r="D32" s="12">
        <v>56262</v>
      </c>
      <c r="E32" s="13">
        <f t="shared" si="1"/>
        <v>1.2197754749568201E-2</v>
      </c>
      <c r="F32" s="13">
        <f t="shared" si="0"/>
        <v>4.1520031282215299E-2</v>
      </c>
      <c r="G32" s="14">
        <f t="shared" si="2"/>
        <v>5.0645115877486597E-4</v>
      </c>
    </row>
    <row r="33" spans="1:7">
      <c r="A33" s="11"/>
      <c r="B33" s="12"/>
      <c r="C33" s="12">
        <v>47</v>
      </c>
      <c r="D33" s="12">
        <v>56924</v>
      </c>
      <c r="E33" s="13">
        <f t="shared" si="1"/>
        <v>1.17663787280935E-2</v>
      </c>
      <c r="F33" s="13">
        <f t="shared" si="0"/>
        <v>4.1037172370177802E-2</v>
      </c>
      <c r="G33" s="14">
        <f t="shared" si="2"/>
        <v>4.8285891203756598E-4</v>
      </c>
    </row>
    <row r="34" spans="1:7">
      <c r="A34" s="15"/>
      <c r="B34" s="16"/>
      <c r="C34" s="12">
        <v>48</v>
      </c>
      <c r="D34" s="16">
        <v>57570</v>
      </c>
      <c r="E34" s="17">
        <f t="shared" si="1"/>
        <v>1.13484646194926E-2</v>
      </c>
      <c r="F34" s="17">
        <f t="shared" si="0"/>
        <v>4.0576689247872201E-2</v>
      </c>
      <c r="G34" s="18">
        <f t="shared" si="2"/>
        <v>4.6048312230562898E-4</v>
      </c>
    </row>
    <row r="35" spans="1:7">
      <c r="A35" s="6">
        <v>5</v>
      </c>
      <c r="B35" s="7">
        <v>0.8</v>
      </c>
      <c r="C35" s="8">
        <v>20</v>
      </c>
      <c r="D35" s="8">
        <v>20050</v>
      </c>
      <c r="E35" s="8"/>
      <c r="F35" s="9">
        <f>$A$35*365*$B$35/D35</f>
        <v>7.2817955112219404E-2</v>
      </c>
      <c r="G35" s="10"/>
    </row>
    <row r="36" spans="1:7">
      <c r="A36" s="11"/>
      <c r="B36" s="12"/>
      <c r="C36" s="12">
        <v>21</v>
      </c>
      <c r="D36" s="12">
        <v>20822</v>
      </c>
      <c r="E36" s="13">
        <f>D36/D35-1</f>
        <v>3.8503740648378998E-2</v>
      </c>
      <c r="F36" s="13">
        <f t="shared" ref="F36:F63" si="3">$A$35*365*$B$35/D36</f>
        <v>7.0118144270483101E-2</v>
      </c>
      <c r="G36" s="14">
        <f>F35-F36</f>
        <v>2.6998108417363E-3</v>
      </c>
    </row>
    <row r="37" spans="1:7">
      <c r="A37" s="11"/>
      <c r="B37" s="12"/>
      <c r="C37" s="12">
        <v>22</v>
      </c>
      <c r="D37" s="12">
        <v>21576</v>
      </c>
      <c r="E37" s="13">
        <f t="shared" ref="E37:E63" si="4">D37/D36-1</f>
        <v>3.6211699164345301E-2</v>
      </c>
      <c r="F37" s="13">
        <f t="shared" si="3"/>
        <v>6.7667779013718996E-2</v>
      </c>
      <c r="G37" s="14">
        <f t="shared" ref="G37:G63" si="5">F36-F37</f>
        <v>2.4503652567641901E-3</v>
      </c>
    </row>
    <row r="38" spans="1:7">
      <c r="A38" s="11"/>
      <c r="B38" s="12"/>
      <c r="C38" s="12">
        <v>23</v>
      </c>
      <c r="D38" s="12">
        <v>22311</v>
      </c>
      <c r="E38" s="13">
        <f t="shared" si="4"/>
        <v>3.4065628476084499E-2</v>
      </c>
      <c r="F38" s="13">
        <f t="shared" si="3"/>
        <v>6.5438572901259498E-2</v>
      </c>
      <c r="G38" s="14">
        <f t="shared" si="5"/>
        <v>2.2292061124594802E-3</v>
      </c>
    </row>
    <row r="39" spans="1:7">
      <c r="A39" s="11"/>
      <c r="B39" s="12"/>
      <c r="C39" s="12">
        <v>24</v>
      </c>
      <c r="D39" s="12">
        <v>23030</v>
      </c>
      <c r="E39" s="13">
        <f t="shared" si="4"/>
        <v>3.2226256106853098E-2</v>
      </c>
      <c r="F39" s="13">
        <f t="shared" si="3"/>
        <v>6.3395570994355194E-2</v>
      </c>
      <c r="G39" s="14">
        <f t="shared" si="5"/>
        <v>2.04300190690428E-3</v>
      </c>
    </row>
    <row r="40" spans="1:7">
      <c r="A40" s="11"/>
      <c r="B40" s="12"/>
      <c r="C40" s="12">
        <v>25</v>
      </c>
      <c r="D40" s="12">
        <v>23731</v>
      </c>
      <c r="E40" s="13">
        <f t="shared" si="4"/>
        <v>3.0438558402084301E-2</v>
      </c>
      <c r="F40" s="13">
        <f t="shared" si="3"/>
        <v>6.1522902532552402E-2</v>
      </c>
      <c r="G40" s="14">
        <f t="shared" si="5"/>
        <v>1.87266846180283E-3</v>
      </c>
    </row>
    <row r="41" spans="1:7">
      <c r="A41" s="11"/>
      <c r="B41" s="12"/>
      <c r="C41" s="12">
        <v>26</v>
      </c>
      <c r="D41" s="12">
        <v>24416</v>
      </c>
      <c r="E41" s="13">
        <f t="shared" si="4"/>
        <v>2.8865197421094699E-2</v>
      </c>
      <c r="F41" s="13">
        <f t="shared" si="3"/>
        <v>5.9796854521625198E-2</v>
      </c>
      <c r="G41" s="14">
        <f t="shared" si="5"/>
        <v>1.7260480109271999E-3</v>
      </c>
    </row>
    <row r="42" spans="1:7">
      <c r="A42" s="11"/>
      <c r="B42" s="12"/>
      <c r="C42" s="12">
        <v>27</v>
      </c>
      <c r="D42" s="12">
        <v>25084</v>
      </c>
      <c r="E42" s="13">
        <f t="shared" si="4"/>
        <v>2.7359108781127101E-2</v>
      </c>
      <c r="F42" s="13">
        <f t="shared" si="3"/>
        <v>5.8204433104768E-2</v>
      </c>
      <c r="G42" s="14">
        <f t="shared" si="5"/>
        <v>1.59242141685718E-3</v>
      </c>
    </row>
    <row r="43" spans="1:7">
      <c r="A43" s="11"/>
      <c r="B43" s="12"/>
      <c r="C43" s="12">
        <v>28</v>
      </c>
      <c r="D43" s="12">
        <v>25737</v>
      </c>
      <c r="E43" s="13">
        <f t="shared" si="4"/>
        <v>2.60325306968585E-2</v>
      </c>
      <c r="F43" s="13">
        <f t="shared" si="3"/>
        <v>5.6727668337413099E-2</v>
      </c>
      <c r="G43" s="14">
        <f t="shared" si="5"/>
        <v>1.4767647673549101E-3</v>
      </c>
    </row>
    <row r="44" spans="1:7">
      <c r="A44" s="11"/>
      <c r="B44" s="12"/>
      <c r="C44" s="12">
        <v>29</v>
      </c>
      <c r="D44" s="12">
        <v>26374</v>
      </c>
      <c r="E44" s="13">
        <f t="shared" si="4"/>
        <v>2.4750359404747999E-2</v>
      </c>
      <c r="F44" s="13">
        <f t="shared" si="3"/>
        <v>5.5357549101387703E-2</v>
      </c>
      <c r="G44" s="14">
        <f t="shared" si="5"/>
        <v>1.3701192360253301E-3</v>
      </c>
    </row>
    <row r="45" spans="1:7">
      <c r="A45" s="11"/>
      <c r="B45" s="12"/>
      <c r="C45" s="12">
        <v>30</v>
      </c>
      <c r="D45" s="12">
        <v>26996</v>
      </c>
      <c r="E45" s="13">
        <f t="shared" si="4"/>
        <v>2.3583832562372099E-2</v>
      </c>
      <c r="F45" s="13">
        <f t="shared" si="3"/>
        <v>5.40820862349978E-2</v>
      </c>
      <c r="G45" s="14">
        <f t="shared" si="5"/>
        <v>1.27546286638995E-3</v>
      </c>
    </row>
    <row r="46" spans="1:7">
      <c r="A46" s="11"/>
      <c r="B46" s="12"/>
      <c r="C46" s="12">
        <v>31</v>
      </c>
      <c r="D46" s="12">
        <v>27603</v>
      </c>
      <c r="E46" s="13">
        <f t="shared" si="4"/>
        <v>2.24848125648245E-2</v>
      </c>
      <c r="F46" s="13">
        <f t="shared" si="3"/>
        <v>5.2892801507082601E-2</v>
      </c>
      <c r="G46" s="14">
        <f t="shared" si="5"/>
        <v>1.18928472791521E-3</v>
      </c>
    </row>
    <row r="47" spans="1:7">
      <c r="A47" s="11"/>
      <c r="B47" s="12"/>
      <c r="C47" s="12">
        <v>32</v>
      </c>
      <c r="D47" s="12">
        <v>28196</v>
      </c>
      <c r="E47" s="13">
        <f t="shared" si="4"/>
        <v>2.14831721189725E-2</v>
      </c>
      <c r="F47" s="13">
        <f t="shared" si="3"/>
        <v>5.1780394382181898E-2</v>
      </c>
      <c r="G47" s="14">
        <f t="shared" si="5"/>
        <v>1.1124071249007E-3</v>
      </c>
    </row>
    <row r="48" spans="1:7">
      <c r="A48" s="11"/>
      <c r="B48" s="12"/>
      <c r="C48" s="12">
        <v>33</v>
      </c>
      <c r="D48" s="12">
        <v>28775</v>
      </c>
      <c r="E48" s="13">
        <f t="shared" si="4"/>
        <v>2.05348276351256E-2</v>
      </c>
      <c r="F48" s="13">
        <f t="shared" si="3"/>
        <v>5.0738488271068603E-2</v>
      </c>
      <c r="G48" s="14">
        <f t="shared" si="5"/>
        <v>1.0419061111132299E-3</v>
      </c>
    </row>
    <row r="49" spans="1:7">
      <c r="A49" s="11"/>
      <c r="B49" s="12"/>
      <c r="C49" s="12">
        <v>34</v>
      </c>
      <c r="D49" s="12">
        <v>29341</v>
      </c>
      <c r="E49" s="13">
        <f t="shared" si="4"/>
        <v>1.9669852302345699E-2</v>
      </c>
      <c r="F49" s="13">
        <f t="shared" si="3"/>
        <v>4.9759721890869399E-2</v>
      </c>
      <c r="G49" s="14">
        <f t="shared" si="5"/>
        <v>9.7876638019920399E-4</v>
      </c>
    </row>
    <row r="50" spans="1:7">
      <c r="A50" s="11"/>
      <c r="B50" s="12"/>
      <c r="C50" s="12">
        <v>35</v>
      </c>
      <c r="D50" s="12">
        <v>29892</v>
      </c>
      <c r="E50" s="13">
        <f t="shared" si="4"/>
        <v>1.8779182713609E-2</v>
      </c>
      <c r="F50" s="13">
        <f t="shared" si="3"/>
        <v>4.8842499665462301E-2</v>
      </c>
      <c r="G50" s="14">
        <f t="shared" si="5"/>
        <v>9.1722222540710496E-4</v>
      </c>
    </row>
    <row r="51" spans="1:7">
      <c r="A51" s="11"/>
      <c r="B51" s="12"/>
      <c r="C51" s="12">
        <v>36</v>
      </c>
      <c r="D51" s="12">
        <v>30431</v>
      </c>
      <c r="E51" s="13">
        <f t="shared" si="4"/>
        <v>1.8031580355948099E-2</v>
      </c>
      <c r="F51" s="13">
        <f t="shared" si="3"/>
        <v>4.7977391475797701E-2</v>
      </c>
      <c r="G51" s="14">
        <f t="shared" si="5"/>
        <v>8.6510818966462099E-4</v>
      </c>
    </row>
    <row r="52" spans="1:7">
      <c r="A52" s="11"/>
      <c r="B52" s="12"/>
      <c r="C52" s="12">
        <v>37</v>
      </c>
      <c r="D52" s="12">
        <v>30957</v>
      </c>
      <c r="E52" s="13">
        <f t="shared" si="4"/>
        <v>1.7285005422102501E-2</v>
      </c>
      <c r="F52" s="13">
        <f t="shared" si="3"/>
        <v>4.7162192718932697E-2</v>
      </c>
      <c r="G52" s="14">
        <f t="shared" si="5"/>
        <v>8.1519875686499705E-4</v>
      </c>
    </row>
    <row r="53" spans="1:7">
      <c r="A53" s="11"/>
      <c r="B53" s="12"/>
      <c r="C53" s="12">
        <v>38</v>
      </c>
      <c r="D53" s="12">
        <v>31470</v>
      </c>
      <c r="E53" s="13">
        <f t="shared" si="4"/>
        <v>1.6571373195077E-2</v>
      </c>
      <c r="F53" s="13">
        <f t="shared" si="3"/>
        <v>4.6393390530664103E-2</v>
      </c>
      <c r="G53" s="14">
        <f t="shared" si="5"/>
        <v>7.6880218826858699E-4</v>
      </c>
    </row>
    <row r="54" spans="1:7">
      <c r="A54" s="11"/>
      <c r="B54" s="12"/>
      <c r="C54" s="12">
        <v>39</v>
      </c>
      <c r="D54" s="12">
        <v>31972</v>
      </c>
      <c r="E54" s="13">
        <f t="shared" si="4"/>
        <v>1.59517000317764E-2</v>
      </c>
      <c r="F54" s="13">
        <f t="shared" si="3"/>
        <v>4.5664956837232602E-2</v>
      </c>
      <c r="G54" s="14">
        <f t="shared" si="5"/>
        <v>7.2843369343154201E-4</v>
      </c>
    </row>
    <row r="55" spans="1:7">
      <c r="A55" s="11"/>
      <c r="B55" s="12"/>
      <c r="C55" s="12">
        <v>40</v>
      </c>
      <c r="D55" s="12">
        <v>32461</v>
      </c>
      <c r="E55" s="13">
        <f t="shared" si="4"/>
        <v>1.52946328037031E-2</v>
      </c>
      <c r="F55" s="13">
        <f t="shared" si="3"/>
        <v>4.4977049382335703E-2</v>
      </c>
      <c r="G55" s="14">
        <f t="shared" si="5"/>
        <v>6.87907454896858E-4</v>
      </c>
    </row>
    <row r="56" spans="1:7">
      <c r="A56" s="11"/>
      <c r="B56" s="12"/>
      <c r="C56" s="12">
        <v>41</v>
      </c>
      <c r="D56" s="12">
        <v>32939</v>
      </c>
      <c r="E56" s="13">
        <f t="shared" si="4"/>
        <v>1.4725362742983999E-2</v>
      </c>
      <c r="F56" s="13">
        <f t="shared" si="3"/>
        <v>4.4324357145025702E-2</v>
      </c>
      <c r="G56" s="14">
        <f t="shared" si="5"/>
        <v>6.5269223731007097E-4</v>
      </c>
    </row>
    <row r="57" spans="1:7">
      <c r="A57" s="11"/>
      <c r="B57" s="12"/>
      <c r="C57" s="12">
        <v>42</v>
      </c>
      <c r="D57" s="12">
        <v>33405</v>
      </c>
      <c r="E57" s="13">
        <f t="shared" si="4"/>
        <v>1.41473633079328E-2</v>
      </c>
      <c r="F57" s="13">
        <f t="shared" si="3"/>
        <v>4.3706032031133102E-2</v>
      </c>
      <c r="G57" s="14">
        <f t="shared" si="5"/>
        <v>6.1832511389258598E-4</v>
      </c>
    </row>
    <row r="58" spans="1:7">
      <c r="A58" s="11"/>
      <c r="B58" s="12"/>
      <c r="C58" s="12">
        <v>43</v>
      </c>
      <c r="D58" s="12">
        <v>33861</v>
      </c>
      <c r="E58" s="13">
        <f t="shared" si="4"/>
        <v>1.36506511001346E-2</v>
      </c>
      <c r="F58" s="13">
        <f t="shared" si="3"/>
        <v>4.3117450754555399E-2</v>
      </c>
      <c r="G58" s="14">
        <f t="shared" si="5"/>
        <v>5.88581276577682E-4</v>
      </c>
    </row>
    <row r="59" spans="1:7">
      <c r="A59" s="11"/>
      <c r="B59" s="12"/>
      <c r="C59" s="12">
        <v>44</v>
      </c>
      <c r="D59" s="12">
        <v>34306</v>
      </c>
      <c r="E59" s="13">
        <f t="shared" si="4"/>
        <v>1.31419627299842E-2</v>
      </c>
      <c r="F59" s="13">
        <f t="shared" si="3"/>
        <v>4.2558153092753501E-2</v>
      </c>
      <c r="G59" s="14">
        <f t="shared" si="5"/>
        <v>5.5929766180193297E-4</v>
      </c>
    </row>
    <row r="60" spans="1:7">
      <c r="A60" s="11"/>
      <c r="B60" s="12"/>
      <c r="C60" s="12">
        <v>45</v>
      </c>
      <c r="D60" s="12">
        <v>34740</v>
      </c>
      <c r="E60" s="13">
        <f t="shared" si="4"/>
        <v>1.26508482481198E-2</v>
      </c>
      <c r="F60" s="13">
        <f t="shared" si="3"/>
        <v>4.20264824409902E-2</v>
      </c>
      <c r="G60" s="14">
        <f t="shared" si="5"/>
        <v>5.3167065176323901E-4</v>
      </c>
    </row>
    <row r="61" spans="1:7">
      <c r="A61" s="11"/>
      <c r="B61" s="12"/>
      <c r="C61" s="12">
        <v>46</v>
      </c>
      <c r="D61" s="12">
        <v>35164</v>
      </c>
      <c r="E61" s="13">
        <f t="shared" si="4"/>
        <v>1.2204951065054599E-2</v>
      </c>
      <c r="F61" s="13">
        <f t="shared" si="3"/>
        <v>4.1519736093732197E-2</v>
      </c>
      <c r="G61" s="14">
        <f t="shared" si="5"/>
        <v>5.0674634725798905E-4</v>
      </c>
    </row>
    <row r="62" spans="1:7">
      <c r="A62" s="11"/>
      <c r="B62" s="12"/>
      <c r="C62" s="12">
        <v>47</v>
      </c>
      <c r="D62" s="12">
        <v>35577</v>
      </c>
      <c r="E62" s="13">
        <f t="shared" si="4"/>
        <v>1.1744966442953E-2</v>
      </c>
      <c r="F62" s="13">
        <f t="shared" si="3"/>
        <v>4.10377491075695E-2</v>
      </c>
      <c r="G62" s="14">
        <f t="shared" si="5"/>
        <v>4.81986986162725E-4</v>
      </c>
    </row>
    <row r="63" spans="1:7">
      <c r="A63" s="15"/>
      <c r="B63" s="16"/>
      <c r="C63" s="12">
        <v>48</v>
      </c>
      <c r="D63" s="16">
        <v>35981</v>
      </c>
      <c r="E63" s="17">
        <f t="shared" si="4"/>
        <v>1.1355651122916499E-2</v>
      </c>
      <c r="F63" s="17">
        <f t="shared" si="3"/>
        <v>4.0576971179233499E-2</v>
      </c>
      <c r="G63" s="18">
        <f t="shared" si="5"/>
        <v>4.6077792833601499E-4</v>
      </c>
    </row>
    <row r="64" spans="1:7">
      <c r="A64" s="6">
        <v>3</v>
      </c>
      <c r="B64" s="7">
        <v>0.75</v>
      </c>
      <c r="C64" s="8">
        <v>20</v>
      </c>
      <c r="D64" s="8">
        <v>11278</v>
      </c>
      <c r="E64" s="8"/>
      <c r="F64" s="9">
        <f>$A$64*365*$B$64/D64</f>
        <v>7.2818762191877995E-2</v>
      </c>
      <c r="G64" s="10"/>
    </row>
    <row r="65" spans="1:7">
      <c r="A65" s="11"/>
      <c r="B65" s="12"/>
      <c r="C65" s="12">
        <v>21</v>
      </c>
      <c r="D65" s="12">
        <v>11712</v>
      </c>
      <c r="E65" s="13">
        <f>D65/D64-1</f>
        <v>3.8482000354672898E-2</v>
      </c>
      <c r="F65" s="13">
        <f t="shared" ref="F65:F92" si="6">$A$64*365*$B$64/D65</f>
        <v>7.0120389344262304E-2</v>
      </c>
      <c r="G65" s="14">
        <f>F64-F65</f>
        <v>2.6983728476156999E-3</v>
      </c>
    </row>
    <row r="66" spans="1:7">
      <c r="A66" s="11"/>
      <c r="B66" s="12"/>
      <c r="C66" s="12">
        <v>22</v>
      </c>
      <c r="D66" s="12">
        <v>12136</v>
      </c>
      <c r="E66" s="13">
        <f t="shared" ref="E66:E92" si="7">D66/D65-1</f>
        <v>3.6202185792349802E-2</v>
      </c>
      <c r="F66" s="13">
        <f t="shared" si="6"/>
        <v>6.7670566908371796E-2</v>
      </c>
      <c r="G66" s="14">
        <f t="shared" ref="G66:G92" si="8">F65-F66</f>
        <v>2.4498224358905098E-3</v>
      </c>
    </row>
    <row r="67" spans="1:7">
      <c r="A67" s="11"/>
      <c r="B67" s="12"/>
      <c r="C67" s="12">
        <v>23</v>
      </c>
      <c r="D67" s="12">
        <v>12550</v>
      </c>
      <c r="E67" s="13">
        <f t="shared" si="7"/>
        <v>3.4113381674357297E-2</v>
      </c>
      <c r="F67" s="13">
        <f t="shared" si="6"/>
        <v>6.5438247011952194E-2</v>
      </c>
      <c r="G67" s="14">
        <f t="shared" si="8"/>
        <v>2.23231989641959E-3</v>
      </c>
    </row>
    <row r="68" spans="1:7">
      <c r="A68" s="11"/>
      <c r="B68" s="12"/>
      <c r="C68" s="12">
        <v>24</v>
      </c>
      <c r="D68" s="12">
        <v>12954</v>
      </c>
      <c r="E68" s="13">
        <f t="shared" si="7"/>
        <v>3.2191235059760799E-2</v>
      </c>
      <c r="F68" s="13">
        <f t="shared" si="6"/>
        <v>6.3397406206577106E-2</v>
      </c>
      <c r="G68" s="14">
        <f t="shared" si="8"/>
        <v>2.0408408053750699E-3</v>
      </c>
    </row>
    <row r="69" spans="1:7">
      <c r="A69" s="11"/>
      <c r="B69" s="12"/>
      <c r="C69" s="12">
        <v>25</v>
      </c>
      <c r="D69" s="12">
        <v>13349</v>
      </c>
      <c r="E69" s="13">
        <f t="shared" si="7"/>
        <v>3.0492511965416001E-2</v>
      </c>
      <c r="F69" s="13">
        <f t="shared" si="6"/>
        <v>6.1521462281818901E-2</v>
      </c>
      <c r="G69" s="14">
        <f t="shared" si="8"/>
        <v>1.8759439247582499E-3</v>
      </c>
    </row>
    <row r="70" spans="1:7">
      <c r="A70" s="11"/>
      <c r="B70" s="12"/>
      <c r="C70" s="12">
        <v>26</v>
      </c>
      <c r="D70" s="12">
        <v>13734</v>
      </c>
      <c r="E70" s="13">
        <f t="shared" si="7"/>
        <v>2.8841111693759899E-2</v>
      </c>
      <c r="F70" s="13">
        <f t="shared" si="6"/>
        <v>5.9796854521625198E-2</v>
      </c>
      <c r="G70" s="14">
        <f t="shared" si="8"/>
        <v>1.7246077601937001E-3</v>
      </c>
    </row>
    <row r="71" spans="1:7">
      <c r="A71" s="11"/>
      <c r="B71" s="12"/>
      <c r="C71" s="12">
        <v>27</v>
      </c>
      <c r="D71" s="12">
        <v>14110</v>
      </c>
      <c r="E71" s="13">
        <f t="shared" si="7"/>
        <v>2.73773117809815E-2</v>
      </c>
      <c r="F71" s="13">
        <f t="shared" si="6"/>
        <v>5.8203401842664801E-2</v>
      </c>
      <c r="G71" s="14">
        <f t="shared" si="8"/>
        <v>1.5934526789603801E-3</v>
      </c>
    </row>
    <row r="72" spans="1:7">
      <c r="A72" s="11"/>
      <c r="B72" s="12"/>
      <c r="C72" s="12">
        <v>28</v>
      </c>
      <c r="D72" s="12">
        <v>14477</v>
      </c>
      <c r="E72" s="13">
        <f t="shared" si="7"/>
        <v>2.6009922041105599E-2</v>
      </c>
      <c r="F72" s="13">
        <f t="shared" si="6"/>
        <v>5.6727913241693698E-2</v>
      </c>
      <c r="G72" s="14">
        <f t="shared" si="8"/>
        <v>1.4754886009710601E-3</v>
      </c>
    </row>
    <row r="73" spans="1:7">
      <c r="A73" s="11"/>
      <c r="B73" s="12"/>
      <c r="C73" s="12">
        <v>29</v>
      </c>
      <c r="D73" s="12">
        <v>14835</v>
      </c>
      <c r="E73" s="13">
        <f t="shared" si="7"/>
        <v>2.4728880292878501E-2</v>
      </c>
      <c r="F73" s="13">
        <f t="shared" si="6"/>
        <v>5.5358948432760402E-2</v>
      </c>
      <c r="G73" s="14">
        <f t="shared" si="8"/>
        <v>1.3689648089333501E-3</v>
      </c>
    </row>
    <row r="74" spans="1:7">
      <c r="A74" s="11"/>
      <c r="B74" s="12"/>
      <c r="C74" s="12">
        <v>30</v>
      </c>
      <c r="D74" s="12">
        <v>15185</v>
      </c>
      <c r="E74" s="13">
        <f t="shared" si="7"/>
        <v>2.35928547354229E-2</v>
      </c>
      <c r="F74" s="13">
        <f t="shared" si="6"/>
        <v>5.4082976621666098E-2</v>
      </c>
      <c r="G74" s="14">
        <f t="shared" si="8"/>
        <v>1.27597181109425E-3</v>
      </c>
    </row>
    <row r="75" spans="1:7">
      <c r="A75" s="11"/>
      <c r="B75" s="12"/>
      <c r="C75" s="12">
        <v>31</v>
      </c>
      <c r="D75" s="12">
        <v>15527</v>
      </c>
      <c r="E75" s="13">
        <f t="shared" si="7"/>
        <v>2.2522225880803302E-2</v>
      </c>
      <c r="F75" s="13">
        <f t="shared" si="6"/>
        <v>5.28917369743028E-2</v>
      </c>
      <c r="G75" s="14">
        <f t="shared" si="8"/>
        <v>1.1912396473632899E-3</v>
      </c>
    </row>
    <row r="76" spans="1:7">
      <c r="A76" s="11"/>
      <c r="B76" s="12"/>
      <c r="C76" s="12">
        <v>32</v>
      </c>
      <c r="D76" s="12">
        <v>15860</v>
      </c>
      <c r="E76" s="13">
        <f t="shared" si="7"/>
        <v>2.14465125265666E-2</v>
      </c>
      <c r="F76" s="13">
        <f t="shared" si="6"/>
        <v>5.1781210592685999E-2</v>
      </c>
      <c r="G76" s="14">
        <f t="shared" si="8"/>
        <v>1.1105263816168201E-3</v>
      </c>
    </row>
    <row r="77" spans="1:7">
      <c r="A77" s="11"/>
      <c r="B77" s="12"/>
      <c r="C77" s="12">
        <v>33</v>
      </c>
      <c r="D77" s="12">
        <v>16186</v>
      </c>
      <c r="E77" s="13">
        <f t="shared" si="7"/>
        <v>2.05548549810846E-2</v>
      </c>
      <c r="F77" s="13">
        <f t="shared" si="6"/>
        <v>5.0738292351414797E-2</v>
      </c>
      <c r="G77" s="14">
        <f t="shared" si="8"/>
        <v>1.0429182412712E-3</v>
      </c>
    </row>
    <row r="78" spans="1:7">
      <c r="A78" s="11"/>
      <c r="B78" s="12"/>
      <c r="C78" s="12">
        <v>34</v>
      </c>
      <c r="D78" s="12">
        <v>16504</v>
      </c>
      <c r="E78" s="13">
        <f t="shared" si="7"/>
        <v>1.9646608179908501E-2</v>
      </c>
      <c r="F78" s="13">
        <f t="shared" si="6"/>
        <v>4.9760664081434799E-2</v>
      </c>
      <c r="G78" s="14">
        <f t="shared" si="8"/>
        <v>9.7762826997999791E-4</v>
      </c>
    </row>
    <row r="79" spans="1:7">
      <c r="A79" s="11"/>
      <c r="B79" s="12"/>
      <c r="C79" s="12">
        <v>35</v>
      </c>
      <c r="D79" s="12">
        <v>16814</v>
      </c>
      <c r="E79" s="13">
        <f t="shared" si="7"/>
        <v>1.8783325254483799E-2</v>
      </c>
      <c r="F79" s="13">
        <f t="shared" si="6"/>
        <v>4.8843225883192599E-2</v>
      </c>
      <c r="G79" s="14">
        <f t="shared" si="8"/>
        <v>9.1743819824222799E-4</v>
      </c>
    </row>
    <row r="80" spans="1:7">
      <c r="A80" s="11"/>
      <c r="B80" s="12"/>
      <c r="C80" s="12">
        <v>36</v>
      </c>
      <c r="D80" s="12">
        <v>17117</v>
      </c>
      <c r="E80" s="13">
        <f t="shared" si="7"/>
        <v>1.80206970381824E-2</v>
      </c>
      <c r="F80" s="13">
        <f t="shared" si="6"/>
        <v>4.7978617748437202E-2</v>
      </c>
      <c r="G80" s="14">
        <f t="shared" si="8"/>
        <v>8.6460813475535596E-4</v>
      </c>
    </row>
    <row r="81" spans="1:7">
      <c r="A81" s="11"/>
      <c r="B81" s="12"/>
      <c r="C81" s="12">
        <v>37</v>
      </c>
      <c r="D81" s="12">
        <v>17413</v>
      </c>
      <c r="E81" s="13">
        <f t="shared" si="7"/>
        <v>1.7292749897762399E-2</v>
      </c>
      <c r="F81" s="13">
        <f t="shared" si="6"/>
        <v>4.7163039108711897E-2</v>
      </c>
      <c r="G81" s="14">
        <f t="shared" si="8"/>
        <v>8.1557863972534005E-4</v>
      </c>
    </row>
    <row r="82" spans="1:7">
      <c r="A82" s="11"/>
      <c r="B82" s="12"/>
      <c r="C82" s="12">
        <v>38</v>
      </c>
      <c r="D82" s="12">
        <v>17702</v>
      </c>
      <c r="E82" s="13">
        <f t="shared" si="7"/>
        <v>1.6596795497616699E-2</v>
      </c>
      <c r="F82" s="13">
        <f t="shared" si="6"/>
        <v>4.6393062930742301E-2</v>
      </c>
      <c r="G82" s="14">
        <f t="shared" si="8"/>
        <v>7.69976177969596E-4</v>
      </c>
    </row>
    <row r="83" spans="1:7">
      <c r="A83" s="11"/>
      <c r="B83" s="12"/>
      <c r="C83" s="12">
        <v>39</v>
      </c>
      <c r="D83" s="12">
        <v>17984</v>
      </c>
      <c r="E83" s="13">
        <f t="shared" si="7"/>
        <v>1.5930403344254902E-2</v>
      </c>
      <c r="F83" s="13">
        <f t="shared" si="6"/>
        <v>4.56655916370107E-2</v>
      </c>
      <c r="G83" s="14">
        <f t="shared" si="8"/>
        <v>7.2747129373160896E-4</v>
      </c>
    </row>
    <row r="84" spans="1:7">
      <c r="A84" s="11"/>
      <c r="B84" s="12"/>
      <c r="C84" s="12">
        <v>40</v>
      </c>
      <c r="D84" s="12">
        <v>18259</v>
      </c>
      <c r="E84" s="13">
        <f t="shared" si="7"/>
        <v>1.52913701067616E-2</v>
      </c>
      <c r="F84" s="13">
        <f t="shared" si="6"/>
        <v>4.4977819157675701E-2</v>
      </c>
      <c r="G84" s="14">
        <f t="shared" si="8"/>
        <v>6.8777247933501202E-4</v>
      </c>
    </row>
    <row r="85" spans="1:7">
      <c r="A85" s="11"/>
      <c r="B85" s="12"/>
      <c r="C85" s="12">
        <v>41</v>
      </c>
      <c r="D85" s="12">
        <v>18528</v>
      </c>
      <c r="E85" s="13">
        <f t="shared" si="7"/>
        <v>1.47324607043102E-2</v>
      </c>
      <c r="F85" s="13">
        <f t="shared" si="6"/>
        <v>4.4324805699481898E-2</v>
      </c>
      <c r="G85" s="14">
        <f t="shared" si="8"/>
        <v>6.5301345819380303E-4</v>
      </c>
    </row>
    <row r="86" spans="1:7">
      <c r="A86" s="11"/>
      <c r="B86" s="12"/>
      <c r="C86" s="12">
        <v>42</v>
      </c>
      <c r="D86" s="12">
        <v>18791</v>
      </c>
      <c r="E86" s="13">
        <f t="shared" si="7"/>
        <v>1.4194732297063899E-2</v>
      </c>
      <c r="F86" s="13">
        <f t="shared" si="6"/>
        <v>4.3704432973231899E-2</v>
      </c>
      <c r="G86" s="14">
        <f t="shared" si="8"/>
        <v>6.2037272624999905E-4</v>
      </c>
    </row>
    <row r="87" spans="1:7">
      <c r="A87" s="11"/>
      <c r="B87" s="12"/>
      <c r="C87" s="12">
        <v>43</v>
      </c>
      <c r="D87" s="12">
        <v>19047</v>
      </c>
      <c r="E87" s="13">
        <f t="shared" si="7"/>
        <v>1.36235431855676E-2</v>
      </c>
      <c r="F87" s="13">
        <f t="shared" si="6"/>
        <v>4.3117026303354899E-2</v>
      </c>
      <c r="G87" s="14">
        <f t="shared" si="8"/>
        <v>5.8740666987700701E-4</v>
      </c>
    </row>
    <row r="88" spans="1:7">
      <c r="A88" s="11"/>
      <c r="B88" s="12"/>
      <c r="C88" s="12">
        <v>44</v>
      </c>
      <c r="D88" s="12">
        <v>19297</v>
      </c>
      <c r="E88" s="13">
        <f t="shared" si="7"/>
        <v>1.31254265763638E-2</v>
      </c>
      <c r="F88" s="13">
        <f t="shared" si="6"/>
        <v>4.25584287713116E-2</v>
      </c>
      <c r="G88" s="14">
        <f t="shared" si="8"/>
        <v>5.5859753204325795E-4</v>
      </c>
    </row>
    <row r="89" spans="1:7">
      <c r="A89" s="11"/>
      <c r="B89" s="12"/>
      <c r="C89" s="12">
        <v>45</v>
      </c>
      <c r="D89" s="12">
        <v>19541</v>
      </c>
      <c r="E89" s="13">
        <f t="shared" si="7"/>
        <v>1.26444525055709E-2</v>
      </c>
      <c r="F89" s="13">
        <f t="shared" si="6"/>
        <v>4.2027020111560301E-2</v>
      </c>
      <c r="G89" s="14">
        <f t="shared" si="8"/>
        <v>5.3140865975129204E-4</v>
      </c>
    </row>
    <row r="90" spans="1:7">
      <c r="A90" s="11"/>
      <c r="B90" s="12"/>
      <c r="C90" s="12">
        <v>46</v>
      </c>
      <c r="D90" s="12">
        <v>19780</v>
      </c>
      <c r="E90" s="13">
        <f t="shared" si="7"/>
        <v>1.22306944373369E-2</v>
      </c>
      <c r="F90" s="13">
        <f t="shared" si="6"/>
        <v>4.1519211324570302E-2</v>
      </c>
      <c r="G90" s="14">
        <f t="shared" si="8"/>
        <v>5.0780878699003401E-4</v>
      </c>
    </row>
    <row r="91" spans="1:7">
      <c r="A91" s="11"/>
      <c r="B91" s="12"/>
      <c r="C91" s="12">
        <v>47</v>
      </c>
      <c r="D91" s="12">
        <v>20012</v>
      </c>
      <c r="E91" s="13">
        <f t="shared" si="7"/>
        <v>1.17290192113246E-2</v>
      </c>
      <c r="F91" s="13">
        <f t="shared" si="6"/>
        <v>4.1037877273635802E-2</v>
      </c>
      <c r="G91" s="14">
        <f t="shared" si="8"/>
        <v>4.8133405093445802E-4</v>
      </c>
    </row>
    <row r="92" spans="1:7">
      <c r="A92" s="15"/>
      <c r="B92" s="16"/>
      <c r="C92" s="12">
        <v>48</v>
      </c>
      <c r="D92" s="16">
        <v>20240</v>
      </c>
      <c r="E92" s="17">
        <f t="shared" si="7"/>
        <v>1.1393164101539E-2</v>
      </c>
      <c r="F92" s="17">
        <f t="shared" si="6"/>
        <v>4.0575592885375503E-2</v>
      </c>
      <c r="G92" s="18">
        <f t="shared" si="8"/>
        <v>4.6228438826031998E-4</v>
      </c>
    </row>
  </sheetData>
  <sheetProtection password="CEE9" sheet="1" objects="1" scenarios="1"/>
  <phoneticPr fontId="46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N8:O74"/>
  <sheetViews>
    <sheetView workbookViewId="0">
      <selection activeCell="A122" sqref="A122"/>
    </sheetView>
  </sheetViews>
  <sheetFormatPr defaultRowHeight="13.5"/>
  <sheetData>
    <row r="8" spans="15:15">
      <c r="O8" s="217" t="s">
        <v>114</v>
      </c>
    </row>
    <row r="37" spans="15:15">
      <c r="O37" s="217" t="s">
        <v>115</v>
      </c>
    </row>
    <row r="55" spans="15:15">
      <c r="O55" s="217" t="s">
        <v>116</v>
      </c>
    </row>
    <row r="74" spans="14:14">
      <c r="N74" s="217" t="s">
        <v>117</v>
      </c>
    </row>
  </sheetData>
  <phoneticPr fontId="45" type="noConversion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10" workbookViewId="0">
      <selection activeCell="A148" sqref="A148"/>
    </sheetView>
  </sheetViews>
  <sheetFormatPr defaultRowHeight="13.5"/>
  <sheetData/>
  <phoneticPr fontId="45" type="noConversion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26"/>
  <sheetViews>
    <sheetView tabSelected="1" view="pageBreakPreview" zoomScaleNormal="80" zoomScaleSheetLayoutView="100" workbookViewId="0">
      <selection activeCell="G6" sqref="G6"/>
    </sheetView>
  </sheetViews>
  <sheetFormatPr defaultColWidth="9" defaultRowHeight="13.5"/>
  <cols>
    <col min="1" max="1" width="25" style="158" customWidth="1"/>
    <col min="2" max="9" width="15.75" style="158" customWidth="1"/>
    <col min="10" max="16384" width="9" style="158"/>
  </cols>
  <sheetData>
    <row r="1" spans="1:11" ht="16.5">
      <c r="A1" s="154" t="s">
        <v>81</v>
      </c>
      <c r="B1" s="154">
        <f>SUM(B14:B23)</f>
        <v>35.380000000000003</v>
      </c>
      <c r="C1" s="155"/>
      <c r="D1" s="155"/>
      <c r="E1" s="155"/>
      <c r="F1" s="155"/>
      <c r="G1" s="156"/>
      <c r="H1" s="157"/>
      <c r="I1" s="157"/>
      <c r="J1" s="157"/>
      <c r="K1" s="157"/>
    </row>
    <row r="2" spans="1:11" ht="16.5">
      <c r="A2" s="154" t="s">
        <v>82</v>
      </c>
      <c r="B2" s="154">
        <f>SUM(C14:C23)</f>
        <v>0</v>
      </c>
      <c r="C2" s="155"/>
      <c r="D2" s="155"/>
      <c r="E2" s="155"/>
      <c r="F2" s="155"/>
      <c r="G2" s="156"/>
      <c r="H2" s="157"/>
      <c r="I2" s="157"/>
      <c r="J2" s="157"/>
      <c r="K2" s="157"/>
    </row>
    <row r="3" spans="1:11" ht="16.5">
      <c r="A3" s="154" t="s">
        <v>83</v>
      </c>
      <c r="B3" s="159">
        <v>45958</v>
      </c>
      <c r="C3" s="155"/>
      <c r="D3" s="155"/>
      <c r="E3" s="155"/>
      <c r="F3" s="155"/>
      <c r="G3" s="156"/>
      <c r="H3" s="157"/>
      <c r="I3" s="157"/>
      <c r="J3" s="157"/>
      <c r="K3" s="157"/>
    </row>
    <row r="4" spans="1:11" ht="33">
      <c r="A4" s="154" t="s">
        <v>84</v>
      </c>
      <c r="B4" s="154" t="s">
        <v>85</v>
      </c>
      <c r="C4" s="154" t="s">
        <v>86</v>
      </c>
      <c r="D4" s="154" t="s">
        <v>87</v>
      </c>
      <c r="E4" s="155"/>
      <c r="F4" s="156"/>
      <c r="G4" s="156"/>
      <c r="H4" s="157"/>
      <c r="I4" s="157"/>
      <c r="J4" s="157"/>
      <c r="K4" s="157"/>
    </row>
    <row r="5" spans="1:11" ht="16.5">
      <c r="A5" s="154" t="s">
        <v>88</v>
      </c>
      <c r="B5" s="154">
        <f>SUM(D14:D23)</f>
        <v>141.41</v>
      </c>
      <c r="C5" s="154">
        <f>E14</f>
        <v>39968</v>
      </c>
      <c r="D5" s="154" t="e">
        <f>ROUND(B5*10000/$B$2,0)</f>
        <v>#DIV/0!</v>
      </c>
      <c r="E5" s="155"/>
      <c r="F5" s="156"/>
      <c r="G5" s="156"/>
      <c r="H5" s="157"/>
      <c r="I5" s="157"/>
      <c r="J5" s="157"/>
      <c r="K5" s="157"/>
    </row>
    <row r="6" spans="1:11" ht="16.5">
      <c r="A6" s="154" t="s">
        <v>89</v>
      </c>
      <c r="B6" s="154">
        <f>SUM(G14:G23)</f>
        <v>141.41</v>
      </c>
      <c r="C6" s="154">
        <f>IF(B6=G14,[1]结果表!H108,ROUND(B6*10000/$B$1,0))</f>
        <v>0</v>
      </c>
      <c r="D6" s="154" t="e">
        <f>ROUND(B6*10000/$B$2,0)</f>
        <v>#DIV/0!</v>
      </c>
      <c r="E6" s="155"/>
      <c r="F6" s="156"/>
      <c r="G6" s="156">
        <f>D14*10000</f>
        <v>1414100</v>
      </c>
      <c r="H6" s="157"/>
      <c r="I6" s="157"/>
      <c r="J6" s="157"/>
      <c r="K6" s="157"/>
    </row>
    <row r="7" spans="1:11" ht="16.5">
      <c r="A7" s="154" t="s">
        <v>90</v>
      </c>
      <c r="B7" s="154">
        <f>SUM(H14:H23)</f>
        <v>0</v>
      </c>
      <c r="C7" s="154" t="str">
        <f>IF(B7=H14,[1]结果表!H110,ROUND(B7*10000/$B$1,0))</f>
        <v>——</v>
      </c>
      <c r="D7" s="154" t="e">
        <f>ROUND(B7*10000/$B$2,0)</f>
        <v>#DIV/0!</v>
      </c>
      <c r="E7" s="155"/>
      <c r="F7" s="156"/>
      <c r="G7" s="156"/>
      <c r="H7" s="157"/>
      <c r="I7" s="157"/>
      <c r="J7" s="157"/>
      <c r="K7" s="157"/>
    </row>
    <row r="8" spans="1:11" ht="16.5">
      <c r="A8" s="154" t="s">
        <v>91</v>
      </c>
      <c r="B8" s="154">
        <f>SUM(I14:I23)</f>
        <v>0</v>
      </c>
      <c r="C8" s="154" t="str">
        <f>IF(B8=I14,[1]结果表!H112,ROUND(B8*10000/$B$1,0))</f>
        <v>——</v>
      </c>
      <c r="D8" s="154" t="e">
        <f>ROUND(B8*10000/$B$2,0)</f>
        <v>#DIV/0!</v>
      </c>
      <c r="E8" s="155"/>
      <c r="F8" s="156"/>
      <c r="G8" s="156"/>
      <c r="H8" s="157"/>
      <c r="I8" s="157"/>
      <c r="J8" s="157"/>
      <c r="K8" s="157"/>
    </row>
    <row r="9" spans="1:11" ht="16.5">
      <c r="A9" s="154" t="s">
        <v>92</v>
      </c>
      <c r="B9" s="160"/>
      <c r="C9" s="155"/>
      <c r="D9" s="155"/>
      <c r="E9" s="155"/>
      <c r="F9" s="156"/>
      <c r="G9" s="156"/>
      <c r="H9" s="157"/>
      <c r="I9" s="157"/>
      <c r="J9" s="157"/>
      <c r="K9" s="157"/>
    </row>
    <row r="10" spans="1:11" ht="16.5">
      <c r="A10" s="154" t="s">
        <v>93</v>
      </c>
      <c r="B10" s="154">
        <f>IF(E10="",0,ROUND(B1*(E10*365/G10)/10000,0))</f>
        <v>0</v>
      </c>
      <c r="C10" s="154" t="s">
        <v>94</v>
      </c>
      <c r="D10" s="154" t="s">
        <v>93</v>
      </c>
      <c r="E10" s="161"/>
      <c r="F10" s="162" t="s">
        <v>95</v>
      </c>
      <c r="G10" s="163"/>
      <c r="H10" s="157"/>
      <c r="I10" s="157"/>
      <c r="J10" s="157"/>
      <c r="K10" s="157"/>
    </row>
    <row r="11" spans="1:11" ht="16.5">
      <c r="A11" s="154" t="s">
        <v>96</v>
      </c>
      <c r="B11" s="160"/>
      <c r="C11" s="155"/>
      <c r="D11" s="155"/>
      <c r="E11" s="155"/>
      <c r="F11" s="156"/>
      <c r="G11" s="156"/>
      <c r="H11" s="157"/>
      <c r="I11" s="157"/>
      <c r="J11" s="157"/>
      <c r="K11" s="157"/>
    </row>
    <row r="12" spans="1:11" ht="16.5">
      <c r="A12" s="155"/>
      <c r="B12" s="155"/>
      <c r="C12" s="155"/>
      <c r="D12" s="155"/>
      <c r="E12" s="155"/>
      <c r="F12" s="156"/>
      <c r="G12" s="156"/>
      <c r="H12" s="157"/>
      <c r="I12" s="157"/>
      <c r="J12" s="157"/>
      <c r="K12" s="157"/>
    </row>
    <row r="13" spans="1:11" ht="33">
      <c r="A13" s="164" t="s">
        <v>97</v>
      </c>
      <c r="B13" s="165" t="s">
        <v>98</v>
      </c>
      <c r="C13" s="165" t="s">
        <v>99</v>
      </c>
      <c r="D13" s="165" t="s">
        <v>100</v>
      </c>
      <c r="E13" s="154" t="s">
        <v>86</v>
      </c>
      <c r="F13" s="154" t="s">
        <v>87</v>
      </c>
      <c r="G13" s="165" t="s">
        <v>101</v>
      </c>
      <c r="H13" s="165" t="s">
        <v>102</v>
      </c>
      <c r="I13" s="165" t="s">
        <v>103</v>
      </c>
      <c r="J13" s="156"/>
      <c r="K13" s="157"/>
    </row>
    <row r="14" spans="1:11" ht="16.5">
      <c r="A14" s="166" t="s">
        <v>104</v>
      </c>
      <c r="B14" s="167">
        <f>商业!J2</f>
        <v>35.380000000000003</v>
      </c>
      <c r="C14" s="167"/>
      <c r="D14" s="167">
        <f>ROUND(E14*B14/10000,2)</f>
        <v>141.41</v>
      </c>
      <c r="E14" s="167">
        <f>商业!E2</f>
        <v>39968</v>
      </c>
      <c r="F14" s="167" t="e">
        <f>ROUND(D14*10000/C14,0)</f>
        <v>#DIV/0!</v>
      </c>
      <c r="G14" s="167">
        <f>D14</f>
        <v>141.41</v>
      </c>
      <c r="H14" s="167"/>
      <c r="I14" s="167"/>
      <c r="J14" s="156"/>
      <c r="K14" s="157"/>
    </row>
    <row r="15" spans="1:11" ht="16.5">
      <c r="A15" s="166" t="s">
        <v>105</v>
      </c>
      <c r="B15" s="168"/>
      <c r="C15" s="168"/>
      <c r="D15" s="168"/>
      <c r="E15" s="167" t="e">
        <f t="shared" ref="E15:E23" si="0">ROUND(D15*10000/B15,0)</f>
        <v>#DIV/0!</v>
      </c>
      <c r="F15" s="167" t="e">
        <f t="shared" ref="F15:F23" si="1">ROUND(D15*10000/C15,0)</f>
        <v>#DIV/0!</v>
      </c>
      <c r="G15" s="169"/>
      <c r="H15" s="169"/>
      <c r="I15" s="168"/>
      <c r="J15" s="156"/>
      <c r="K15" s="157"/>
    </row>
    <row r="16" spans="1:11" ht="16.5">
      <c r="A16" s="166" t="s">
        <v>106</v>
      </c>
      <c r="B16" s="168"/>
      <c r="C16" s="168"/>
      <c r="D16" s="168"/>
      <c r="E16" s="167" t="e">
        <f t="shared" si="0"/>
        <v>#DIV/0!</v>
      </c>
      <c r="F16" s="167" t="e">
        <f t="shared" si="1"/>
        <v>#DIV/0!</v>
      </c>
      <c r="G16" s="169"/>
      <c r="H16" s="169"/>
      <c r="I16" s="168"/>
      <c r="J16" s="157"/>
      <c r="K16" s="157"/>
    </row>
    <row r="17" spans="1:11" ht="16.5">
      <c r="A17" s="166" t="s">
        <v>107</v>
      </c>
      <c r="B17" s="168"/>
      <c r="C17" s="168"/>
      <c r="D17" s="168"/>
      <c r="E17" s="167" t="e">
        <f t="shared" si="0"/>
        <v>#DIV/0!</v>
      </c>
      <c r="F17" s="167" t="e">
        <f t="shared" si="1"/>
        <v>#DIV/0!</v>
      </c>
      <c r="G17" s="169"/>
      <c r="H17" s="169"/>
      <c r="I17" s="168"/>
      <c r="J17" s="157"/>
      <c r="K17" s="157"/>
    </row>
    <row r="18" spans="1:11" ht="16.5">
      <c r="A18" s="166" t="s">
        <v>108</v>
      </c>
      <c r="B18" s="168"/>
      <c r="C18" s="168"/>
      <c r="D18" s="168"/>
      <c r="E18" s="167" t="e">
        <f t="shared" si="0"/>
        <v>#DIV/0!</v>
      </c>
      <c r="F18" s="167" t="e">
        <f t="shared" si="1"/>
        <v>#DIV/0!</v>
      </c>
      <c r="G18" s="168"/>
      <c r="H18" s="168"/>
      <c r="I18" s="168"/>
      <c r="J18" s="157"/>
      <c r="K18" s="157"/>
    </row>
    <row r="19" spans="1:11" ht="16.5">
      <c r="A19" s="166" t="s">
        <v>109</v>
      </c>
      <c r="B19" s="168"/>
      <c r="C19" s="168"/>
      <c r="D19" s="168"/>
      <c r="E19" s="167" t="e">
        <f t="shared" si="0"/>
        <v>#DIV/0!</v>
      </c>
      <c r="F19" s="167" t="e">
        <f t="shared" si="1"/>
        <v>#DIV/0!</v>
      </c>
      <c r="G19" s="168"/>
      <c r="H19" s="168"/>
      <c r="I19" s="168"/>
      <c r="J19" s="157"/>
      <c r="K19" s="157"/>
    </row>
    <row r="20" spans="1:11" ht="16.5">
      <c r="A20" s="166" t="s">
        <v>110</v>
      </c>
      <c r="B20" s="168"/>
      <c r="C20" s="168"/>
      <c r="D20" s="168"/>
      <c r="E20" s="167" t="e">
        <f t="shared" si="0"/>
        <v>#DIV/0!</v>
      </c>
      <c r="F20" s="167" t="e">
        <f t="shared" si="1"/>
        <v>#DIV/0!</v>
      </c>
      <c r="G20" s="168"/>
      <c r="H20" s="168"/>
      <c r="I20" s="168"/>
      <c r="J20" s="157"/>
      <c r="K20" s="157"/>
    </row>
    <row r="21" spans="1:11" ht="16.5">
      <c r="A21" s="166" t="s">
        <v>111</v>
      </c>
      <c r="B21" s="168"/>
      <c r="C21" s="168"/>
      <c r="D21" s="168"/>
      <c r="E21" s="167" t="e">
        <f t="shared" si="0"/>
        <v>#DIV/0!</v>
      </c>
      <c r="F21" s="167" t="e">
        <f t="shared" si="1"/>
        <v>#DIV/0!</v>
      </c>
      <c r="G21" s="168"/>
      <c r="H21" s="168"/>
      <c r="I21" s="168"/>
      <c r="J21" s="157"/>
      <c r="K21" s="157"/>
    </row>
    <row r="22" spans="1:11" ht="16.5">
      <c r="A22" s="166" t="s">
        <v>112</v>
      </c>
      <c r="B22" s="168"/>
      <c r="C22" s="168"/>
      <c r="D22" s="168"/>
      <c r="E22" s="167" t="e">
        <f t="shared" si="0"/>
        <v>#DIV/0!</v>
      </c>
      <c r="F22" s="167" t="e">
        <f t="shared" si="1"/>
        <v>#DIV/0!</v>
      </c>
      <c r="G22" s="168"/>
      <c r="H22" s="168"/>
      <c r="I22" s="168"/>
      <c r="J22" s="157"/>
      <c r="K22" s="157"/>
    </row>
    <row r="23" spans="1:11" ht="16.5">
      <c r="A23" s="166" t="s">
        <v>113</v>
      </c>
      <c r="B23" s="168"/>
      <c r="C23" s="168"/>
      <c r="D23" s="168"/>
      <c r="E23" s="160" t="e">
        <f t="shared" si="0"/>
        <v>#DIV/0!</v>
      </c>
      <c r="F23" s="160" t="e">
        <f t="shared" si="1"/>
        <v>#DIV/0!</v>
      </c>
      <c r="G23" s="168"/>
      <c r="H23" s="168"/>
      <c r="I23" s="168"/>
      <c r="J23" s="157"/>
      <c r="K23" s="157"/>
    </row>
    <row r="24" spans="1:11">
      <c r="A24" s="157"/>
      <c r="B24" s="157"/>
      <c r="C24" s="157"/>
      <c r="D24" s="157"/>
      <c r="E24" s="157"/>
      <c r="F24" s="157"/>
      <c r="G24" s="157"/>
      <c r="H24" s="157"/>
      <c r="I24" s="157"/>
      <c r="J24" s="157"/>
      <c r="K24" s="157"/>
    </row>
    <row r="25" spans="1:11">
      <c r="A25" s="157"/>
      <c r="B25" s="157"/>
      <c r="C25" s="157"/>
      <c r="D25" s="157"/>
      <c r="E25" s="157"/>
      <c r="F25" s="157"/>
      <c r="G25" s="157"/>
      <c r="H25" s="157"/>
      <c r="I25" s="157"/>
      <c r="J25" s="157"/>
      <c r="K25" s="157"/>
    </row>
    <row r="26" spans="1:11">
      <c r="A26" s="157"/>
      <c r="B26" s="157"/>
      <c r="C26" s="157"/>
      <c r="D26" s="157"/>
      <c r="E26" s="157"/>
      <c r="F26" s="157"/>
      <c r="G26" s="157"/>
      <c r="H26" s="157"/>
      <c r="I26" s="157"/>
      <c r="J26" s="157"/>
      <c r="K26" s="157"/>
    </row>
  </sheetData>
  <sheetProtection password="CEE9" sheet="1" objects="1" scenarios="1" formatCells="0" formatColumns="0" formatRows="0"/>
  <phoneticPr fontId="46" type="noConversion"/>
  <pageMargins left="0.7" right="0.7" top="0.75" bottom="0.75" header="0.3" footer="0.3"/>
  <pageSetup paperSize="9" scale="83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  <rangeList sheetStid="3" master="" otherUserPermission="visible"/>
  <rangeList sheetStid="4" master="" otherUserPermission="visible"/>
  <rangeList sheetStid="5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7</vt:i4>
      </vt:variant>
      <vt:variant>
        <vt:lpstr>命名范围</vt:lpstr>
      </vt:variant>
      <vt:variant>
        <vt:i4>1</vt:i4>
      </vt:variant>
    </vt:vector>
  </HeadingPairs>
  <TitlesOfParts>
    <vt:vector size="8" baseType="lpstr">
      <vt:lpstr>商业</vt:lpstr>
      <vt:lpstr>办公研发等</vt:lpstr>
      <vt:lpstr>商业-逐年试算</vt:lpstr>
      <vt:lpstr>办公-逐年试算</vt:lpstr>
      <vt:lpstr>租金</vt:lpstr>
      <vt:lpstr>售价</vt:lpstr>
      <vt:lpstr>系统读取表</vt:lpstr>
      <vt:lpstr>系统读取表!Print_Area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崔锴</dc:creator>
  <cp:lastModifiedBy>微软用户</cp:lastModifiedBy>
  <dcterms:created xsi:type="dcterms:W3CDTF">2023-02-28T09:12:00Z</dcterms:created>
  <dcterms:modified xsi:type="dcterms:W3CDTF">2025-10-28T07:07:48Z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29D0BAA65E014E4EAA56E69D4576E6F1_12</vt:lpwstr>
  </property>
  <property fmtid="{D5CDD505-2E9C-101B-9397-08002B2CF9AE}" pid="3" name="KSOProductBuildVer">
    <vt:lpwstr>2052-12.1.0.22529</vt:lpwstr>
  </property>
</Properties>
</file>