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-1-0717北保-顺河家园\"/>
    </mc:Choice>
  </mc:AlternateContent>
  <xr:revisionPtr revIDLastSave="0" documentId="13_ncr:1_{89D280AC-E422-43D7-9D5E-BEA1C8C81E08}" xr6:coauthVersionLast="47" xr6:coauthVersionMax="47" xr10:uidLastSave="{00000000-0000-0000-0000-000000000000}"/>
  <bookViews>
    <workbookView xWindow="15" yWindow="0" windowWidth="38385" windowHeight="21000" activeTab="2" xr2:uid="{DC225132-AAA9-4575-9460-F4B13E004929}"/>
  </bookViews>
  <sheets>
    <sheet name="系统读取表" sheetId="2" r:id="rId1"/>
    <sheet name="比较法" sheetId="3" r:id="rId2"/>
    <sheet name="顺河家园询价" sheetId="1" r:id="rId3"/>
  </sheets>
  <externalReferences>
    <externalReference r:id="rId4"/>
    <externalReference r:id="rId5"/>
  </externalReferences>
  <definedNames>
    <definedName name="备注">#REF!</definedName>
    <definedName name="产权证登记日期">#REF!</definedName>
    <definedName name="产权证号">#REF!</definedName>
    <definedName name="成本分析">#REF!</definedName>
    <definedName name="成本分析1">#REF!</definedName>
    <definedName name="厨">#REF!</definedName>
    <definedName name="单元">#REF!</definedName>
    <definedName name="调配对象">#REF!</definedName>
    <definedName name="调配依据">#REF!</definedName>
    <definedName name="房号">#REF!</definedName>
    <definedName name="房间">#REF!</definedName>
    <definedName name="房间号">#REF!</definedName>
    <definedName name="房屋产权性质">[2]楼层测算!$N$2:$N$9</definedName>
    <definedName name="房屋朝向">[2]楼层测算!$A$117:$A$126</definedName>
    <definedName name="房屋交付日期">#REF!</definedName>
    <definedName name="房屋情况">#REF!</definedName>
    <definedName name="房屋使用情况">#REF!</definedName>
    <definedName name="房屋性质">#REF!</definedName>
    <definedName name="房屋装修">[2]楼层测算!$K$2:$K$5</definedName>
    <definedName name="房屋坐落">#REF!</definedName>
    <definedName name="管理单位">#REF!</definedName>
    <definedName name="户型结构">#REF!</definedName>
    <definedName name="建筑面积">#REF!</definedName>
    <definedName name="教委">#REF!</definedName>
    <definedName name="居室">#REF!</definedName>
    <definedName name="扣缴日期">#REF!</definedName>
    <definedName name="楼栋">#REF!</definedName>
    <definedName name="楼号">#REF!</definedName>
    <definedName name="区域成熟度">#REF!</definedName>
    <definedName name="取得方式">#REF!</definedName>
    <definedName name="取得依据">#REF!</definedName>
    <definedName name="权利人">#REF!</definedName>
    <definedName name="身份证号码">#REF!</definedName>
    <definedName name="收购_回购价格">#REF!</definedName>
    <definedName name="所在楼层">[2]楼层测算!$L$2:$L$6</definedName>
    <definedName name="所在区">#REF!</definedName>
    <definedName name="厅">#REF!</definedName>
    <definedName name="卫">#REF!</definedName>
    <definedName name="项目名称">#REF!</definedName>
    <definedName name="序号">#REF!</definedName>
    <definedName name="租户名称">#REF!</definedName>
    <definedName name="租户银行账户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24" i="3" s="1"/>
  <c r="E5" i="3"/>
  <c r="E24" i="3" s="1"/>
  <c r="E25" i="3" s="1"/>
  <c r="G5" i="3"/>
  <c r="G24" i="3" s="1"/>
  <c r="I4" i="3"/>
  <c r="G4" i="3"/>
  <c r="E4" i="3"/>
  <c r="H7" i="3"/>
  <c r="J7" i="3"/>
  <c r="H16" i="3"/>
  <c r="J16" i="3" s="1"/>
  <c r="H19" i="3"/>
  <c r="J19" i="3"/>
  <c r="I23" i="3"/>
  <c r="E29" i="3"/>
  <c r="I31" i="3"/>
  <c r="B38" i="3"/>
  <c r="D38" i="3"/>
  <c r="E38" i="3"/>
  <c r="F38" i="3"/>
  <c r="G38" i="3" s="1"/>
  <c r="H38" i="3" s="1"/>
  <c r="I38" i="3" s="1"/>
  <c r="J38" i="3" s="1"/>
  <c r="K38" i="3" s="1"/>
  <c r="B2" i="2"/>
  <c r="D6" i="2"/>
  <c r="C7" i="2"/>
  <c r="D7" i="2"/>
  <c r="C8" i="2"/>
  <c r="D8" i="2"/>
  <c r="B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G29" i="3" l="1"/>
  <c r="G25" i="3"/>
  <c r="G28" i="3" s="1"/>
  <c r="I29" i="3"/>
  <c r="I25" i="3"/>
  <c r="I28" i="3" s="1"/>
  <c r="E28" i="3"/>
  <c r="A26" i="3"/>
  <c r="C28" i="3" l="1"/>
  <c r="B28" i="3" s="1"/>
  <c r="D14" i="2"/>
  <c r="B29" i="3" l="1"/>
  <c r="B5" i="2"/>
  <c r="F14" i="2"/>
  <c r="B6" i="2"/>
  <c r="C6" i="2" s="1"/>
  <c r="B9" i="2" l="1"/>
  <c r="C5" i="2"/>
  <c r="B8" i="2"/>
  <c r="D5" i="2"/>
  <c r="B7" i="2"/>
  <c r="B11" i="2"/>
  <c r="R36" i="1" l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P57" i="1"/>
  <c r="R57" i="1"/>
  <c r="R62" i="1"/>
  <c r="R63" i="1" s="1"/>
</calcChain>
</file>

<file path=xl/sharedStrings.xml><?xml version="1.0" encoding="utf-8"?>
<sst xmlns="http://schemas.openxmlformats.org/spreadsheetml/2006/main" count="153" uniqueCount="101">
  <si>
    <t>怡安园</t>
    <phoneticPr fontId="1" type="noConversion"/>
  </si>
  <si>
    <t>融城园</t>
    <phoneticPr fontId="1" type="noConversion"/>
  </si>
  <si>
    <t>金善名居</t>
    <phoneticPr fontId="1" type="noConversion"/>
  </si>
  <si>
    <t>怀柔城区</t>
    <phoneticPr fontId="1" type="noConversion"/>
  </si>
  <si>
    <t>滨河馨居</t>
    <phoneticPr fontId="1" type="noConversion"/>
  </si>
  <si>
    <t>胜悦居</t>
    <phoneticPr fontId="1" type="noConversion"/>
  </si>
  <si>
    <t>杨宋镇</t>
    <phoneticPr fontId="1" type="noConversion"/>
  </si>
  <si>
    <t>安乐馨居</t>
    <phoneticPr fontId="1" type="noConversion"/>
  </si>
  <si>
    <t>梦想家园</t>
    <phoneticPr fontId="1" type="noConversion"/>
  </si>
  <si>
    <t>公租房项目</t>
    <phoneticPr fontId="1" type="noConversion"/>
  </si>
  <si>
    <t>2019年数据</t>
    <phoneticPr fontId="1" type="noConversion"/>
  </si>
  <si>
    <t>租金标准</t>
    <phoneticPr fontId="1" type="noConversion"/>
  </si>
  <si>
    <t>项目名称</t>
    <phoneticPr fontId="1" type="noConversion"/>
  </si>
  <si>
    <t>位置</t>
    <phoneticPr fontId="1" type="noConversion"/>
  </si>
  <si>
    <t>估价对象10</t>
  </si>
  <si>
    <t>估价对象9</t>
  </si>
  <si>
    <t>估价对象8</t>
  </si>
  <si>
    <t>估价对象7</t>
  </si>
  <si>
    <t>估价对象6</t>
  </si>
  <si>
    <t>估价对象5</t>
  </si>
  <si>
    <t>估价对象4</t>
  </si>
  <si>
    <t>估价对象3</t>
  </si>
  <si>
    <t>估价对象2</t>
  </si>
  <si>
    <t>估价对象1（结果表）</t>
  </si>
  <si>
    <t>抵押净值（万元）</t>
  </si>
  <si>
    <t>抵押价值-已注销（万元）</t>
  </si>
  <si>
    <t>抵押价值（万元）</t>
  </si>
  <si>
    <t>地面单价（元/平方米）</t>
  </si>
  <si>
    <t>楼面单价（元/平方米）</t>
  </si>
  <si>
    <t>市场价值（万元）</t>
  </si>
  <si>
    <t>（分摊）土地面积（m2）</t>
  </si>
  <si>
    <t>（规划）建筑面积（m2）</t>
  </si>
  <si>
    <t>项目名称</t>
  </si>
  <si>
    <t>重置成新价</t>
  </si>
  <si>
    <t>租金</t>
  </si>
  <si>
    <t>总投</t>
  </si>
  <si>
    <t>抵押净值</t>
  </si>
  <si>
    <t>抵押价值-已注销</t>
  </si>
  <si>
    <t>抵押价值</t>
  </si>
  <si>
    <t>市场价值</t>
    <phoneticPr fontId="4" type="noConversion"/>
  </si>
  <si>
    <t>总价（万元）</t>
  </si>
  <si>
    <t>价值类型</t>
  </si>
  <si>
    <t>2022/6至2023/5</t>
    <phoneticPr fontId="4" type="noConversion"/>
  </si>
  <si>
    <t>价值时点/估价期日</t>
  </si>
  <si>
    <t>北</t>
    <phoneticPr fontId="1" type="noConversion"/>
  </si>
  <si>
    <t>西北</t>
    <phoneticPr fontId="1" type="noConversion"/>
  </si>
  <si>
    <t>东北</t>
    <phoneticPr fontId="1" type="noConversion"/>
  </si>
  <si>
    <t>西</t>
    <phoneticPr fontId="1" type="noConversion"/>
  </si>
  <si>
    <t>东</t>
    <phoneticPr fontId="1" type="noConversion"/>
  </si>
  <si>
    <t>东西</t>
    <phoneticPr fontId="1" type="noConversion"/>
  </si>
  <si>
    <t>西南</t>
    <phoneticPr fontId="1" type="noConversion"/>
  </si>
  <si>
    <t>东南</t>
    <phoneticPr fontId="1" type="noConversion"/>
  </si>
  <si>
    <t>南</t>
    <phoneticPr fontId="1" type="noConversion"/>
  </si>
  <si>
    <t>南北</t>
    <phoneticPr fontId="1" type="noConversion"/>
  </si>
  <si>
    <t>_____</t>
  </si>
  <si>
    <r>
      <rPr>
        <sz val="10"/>
        <rFont val="仿宋_GB2312"/>
        <family val="3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</si>
  <si>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r>
      <rPr>
        <sz val="10"/>
        <rFont val="仿宋_GB2312"/>
        <family val="3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</si>
  <si>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有家具家电；虽然使用较长时间，但功能正常，一般</t>
    <phoneticPr fontId="4" type="noConversion"/>
  </si>
  <si>
    <t>设备</t>
  </si>
  <si>
    <t>较好</t>
    <phoneticPr fontId="4" type="noConversion"/>
  </si>
  <si>
    <t>室内装饰装修维护情况</t>
    <phoneticPr fontId="4" type="noConversion"/>
  </si>
  <si>
    <t>简单装修</t>
    <phoneticPr fontId="4" type="noConversion"/>
  </si>
  <si>
    <t>装修</t>
  </si>
  <si>
    <t>成新度</t>
    <phoneticPr fontId="4" type="noConversion"/>
  </si>
  <si>
    <t>建筑面积</t>
    <phoneticPr fontId="4" type="noConversion"/>
  </si>
  <si>
    <t>一居室</t>
    <phoneticPr fontId="10" type="noConversion"/>
  </si>
  <si>
    <t>户型</t>
  </si>
  <si>
    <t>两梯四户</t>
    <phoneticPr fontId="4" type="noConversion"/>
  </si>
  <si>
    <t>电梯配备情况</t>
    <phoneticPr fontId="4" type="noConversion"/>
  </si>
  <si>
    <t>高层板楼</t>
    <phoneticPr fontId="4" type="noConversion"/>
  </si>
  <si>
    <t>建筑类型</t>
    <phoneticPr fontId="4" type="noConversion"/>
  </si>
  <si>
    <t>南</t>
    <phoneticPr fontId="4" type="noConversion"/>
  </si>
  <si>
    <t>朝向</t>
    <phoneticPr fontId="10" type="noConversion"/>
  </si>
  <si>
    <t>中楼层</t>
    <phoneticPr fontId="4" type="noConversion"/>
  </si>
  <si>
    <t>楼层</t>
    <phoneticPr fontId="4" type="noConversion"/>
  </si>
  <si>
    <r>
      <rPr>
        <sz val="11"/>
        <color indexed="8"/>
        <rFont val="仿宋_GB2312"/>
        <family val="3"/>
        <charset val="134"/>
      </rPr>
      <t>实物状况</t>
    </r>
  </si>
  <si>
    <t>公共配套</t>
  </si>
  <si>
    <t>自然环境</t>
  </si>
  <si>
    <t>商业设施</t>
  </si>
  <si>
    <t>交通条件</t>
  </si>
  <si>
    <t>居住区成熟度</t>
  </si>
  <si>
    <r>
      <rPr>
        <sz val="11"/>
        <color indexed="8"/>
        <rFont val="仿宋_GB2312"/>
        <family val="3"/>
        <charset val="134"/>
      </rPr>
      <t>区域状况</t>
    </r>
  </si>
  <si>
    <r>
      <rPr>
        <sz val="10"/>
        <rFont val="仿宋_GB2312"/>
        <family val="3"/>
        <charset val="134"/>
      </rPr>
      <t>正常</t>
    </r>
  </si>
  <si>
    <r>
      <rPr>
        <sz val="10"/>
        <rFont val="仿宋_GB2312"/>
        <family val="3"/>
        <charset val="134"/>
      </rPr>
      <t>交易情况</t>
    </r>
  </si>
  <si>
    <r>
      <rPr>
        <sz val="10"/>
        <rFont val="仿宋_GB2312"/>
        <family val="3"/>
        <charset val="134"/>
      </rPr>
      <t>交易时间</t>
    </r>
  </si>
  <si>
    <r>
      <rPr>
        <sz val="10"/>
        <rFont val="仿宋_GB2312"/>
        <family val="3"/>
        <charset val="134"/>
      </rPr>
      <t>待估</t>
    </r>
  </si>
  <si>
    <r>
      <rPr>
        <sz val="10"/>
        <rFont val="仿宋_GB2312"/>
        <family val="3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family val="3"/>
        <charset val="134"/>
      </rPr>
      <t>月）</t>
    </r>
  </si>
  <si>
    <r>
      <rPr>
        <sz val="10"/>
        <rFont val="仿宋_GB2312"/>
        <family val="3"/>
        <charset val="134"/>
      </rPr>
      <t>小区名称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</si>
  <si>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</si>
  <si>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2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</si>
  <si>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1</t>
    </r>
  </si>
  <si>
    <r>
      <rPr>
        <sz val="10"/>
        <rFont val="仿宋_GB2312"/>
        <family val="3"/>
        <charset val="134"/>
      </rPr>
      <t>估价对象</t>
    </r>
  </si>
  <si>
    <r>
      <rPr>
        <sz val="10"/>
        <rFont val="仿宋_GB2312"/>
        <family val="3"/>
        <charset val="134"/>
      </rPr>
      <t>项目</t>
    </r>
  </si>
  <si>
    <t>估价对象</t>
  </si>
  <si>
    <t>顺河家园</t>
    <phoneticPr fontId="4" type="noConversion"/>
  </si>
  <si>
    <t>一般</t>
    <phoneticPr fontId="4" type="noConversion"/>
  </si>
  <si>
    <t>临路状况</t>
    <phoneticPr fontId="1" type="noConversion"/>
  </si>
  <si>
    <t>次干道</t>
    <phoneticPr fontId="4" type="noConversion"/>
  </si>
  <si>
    <t>次干道</t>
    <phoneticPr fontId="1" type="noConversion"/>
  </si>
  <si>
    <t>主干道</t>
    <phoneticPr fontId="1" type="noConversion"/>
  </si>
  <si>
    <t>高速路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</si>
</sst>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0_);[Red]\(0.0000\)"/>
    <numFmt numFmtId="179" formatCode="yyyy&quot;年&quot;m&quot;月&quot;d&quot;日&quot;;@"/>
    <numFmt numFmtId="180" formatCode="0.00_ 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666666"/>
      <name val="微软雅黑"/>
      <family val="2"/>
      <charset val="134"/>
    </font>
    <font>
      <sz val="9"/>
      <name val="等线"/>
      <family val="3"/>
      <charset val="134"/>
    </font>
    <font>
      <sz val="10.5"/>
      <color theme="1"/>
      <name val="Arial"/>
      <family val="2"/>
    </font>
    <font>
      <sz val="11"/>
      <color rgb="FF000000"/>
      <name val="等线"/>
      <family val="3"/>
      <charset val="134"/>
    </font>
    <font>
      <sz val="11"/>
      <color theme="1"/>
      <name val="Arial"/>
      <family val="2"/>
    </font>
    <font>
      <sz val="10"/>
      <name val="Arial"/>
      <family val="2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sz val="10"/>
      <name val="宋体"/>
      <family val="3"/>
      <charset val="134"/>
    </font>
    <font>
      <b/>
      <sz val="10.5"/>
      <name val="宋体"/>
      <family val="3"/>
      <charset val="134"/>
    </font>
    <font>
      <sz val="10"/>
      <color rgb="FFFF0000"/>
      <name val="仿宋_GB2312"/>
      <family val="3"/>
      <charset val="134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/>
    <xf numFmtId="0" fontId="6" fillId="0" borderId="0"/>
    <xf numFmtId="0" fontId="2" fillId="0" borderId="0">
      <alignment vertical="center"/>
    </xf>
  </cellStyleXfs>
  <cellXfs count="52">
    <xf numFmtId="0" fontId="0" fillId="0" borderId="0" xfId="0"/>
    <xf numFmtId="176" fontId="0" fillId="0" borderId="0" xfId="0" applyNumberFormat="1"/>
    <xf numFmtId="1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2" fillId="0" borderId="0" xfId="1">
      <alignment vertical="center"/>
    </xf>
    <xf numFmtId="0" fontId="2" fillId="0" borderId="1" xfId="2" applyBorder="1" applyProtection="1">
      <protection locked="0"/>
    </xf>
    <xf numFmtId="0" fontId="3" fillId="3" borderId="1" xfId="2" applyFont="1" applyFill="1" applyBorder="1" applyAlignment="1">
      <alignment horizontal="center" vertical="center" wrapText="1"/>
    </xf>
    <xf numFmtId="0" fontId="2" fillId="3" borderId="1" xfId="2" applyFill="1" applyBorder="1"/>
    <xf numFmtId="0" fontId="3" fillId="3" borderId="2" xfId="2" applyFont="1" applyFill="1" applyBorder="1" applyAlignment="1">
      <alignment horizontal="center" vertical="center" wrapText="1"/>
    </xf>
    <xf numFmtId="0" fontId="3" fillId="0" borderId="1" xfId="2" applyFont="1" applyBorder="1" applyAlignment="1" applyProtection="1">
      <alignment horizontal="left" vertical="center" wrapText="1"/>
      <protection locked="0"/>
    </xf>
    <xf numFmtId="0" fontId="2" fillId="2" borderId="1" xfId="2" applyFill="1" applyBorder="1" applyProtection="1">
      <protection locked="0"/>
    </xf>
    <xf numFmtId="0" fontId="2" fillId="3" borderId="1" xfId="2" applyFill="1" applyBorder="1" applyAlignment="1">
      <alignment vertical="center"/>
    </xf>
    <xf numFmtId="0" fontId="2" fillId="0" borderId="0" xfId="2"/>
    <xf numFmtId="0" fontId="3" fillId="0" borderId="0" xfId="2" applyFont="1" applyAlignment="1">
      <alignment horizontal="left" vertical="center" wrapText="1"/>
    </xf>
    <xf numFmtId="0" fontId="3" fillId="4" borderId="1" xfId="2" applyFont="1" applyFill="1" applyBorder="1" applyAlignment="1" applyProtection="1">
      <alignment horizontal="center" vertical="center" wrapText="1"/>
      <protection locked="0"/>
    </xf>
    <xf numFmtId="1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6" fillId="0" borderId="0" xfId="3"/>
    <xf numFmtId="2" fontId="2" fillId="0" borderId="0" xfId="1" applyNumberFormat="1">
      <alignment vertical="center"/>
    </xf>
    <xf numFmtId="4" fontId="2" fillId="2" borderId="0" xfId="1" applyNumberFormat="1" applyFill="1">
      <alignment vertical="center"/>
    </xf>
    <xf numFmtId="0" fontId="2" fillId="2" borderId="0" xfId="1" applyFill="1">
      <alignment vertical="center"/>
    </xf>
    <xf numFmtId="177" fontId="2" fillId="0" borderId="0" xfId="1" applyNumberFormat="1">
      <alignment vertical="center"/>
    </xf>
    <xf numFmtId="0" fontId="7" fillId="0" borderId="0" xfId="1" applyFont="1">
      <alignment vertical="center"/>
    </xf>
    <xf numFmtId="0" fontId="8" fillId="0" borderId="0" xfId="4" applyFont="1" applyAlignment="1">
      <alignment horizontal="left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vertical="center" wrapText="1"/>
    </xf>
    <xf numFmtId="0" fontId="9" fillId="0" borderId="3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10" fontId="9" fillId="0" borderId="1" xfId="4" applyNumberFormat="1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179" fontId="8" fillId="0" borderId="1" xfId="4" applyNumberFormat="1" applyFont="1" applyBorder="1" applyAlignment="1">
      <alignment horizontal="center" vertical="center" wrapText="1"/>
    </xf>
    <xf numFmtId="180" fontId="8" fillId="0" borderId="8" xfId="4" applyNumberFormat="1" applyFont="1" applyBorder="1" applyAlignment="1">
      <alignment horizontal="center" vertical="center" wrapText="1"/>
    </xf>
    <xf numFmtId="180" fontId="8" fillId="0" borderId="9" xfId="4" applyNumberFormat="1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180" fontId="8" fillId="0" borderId="1" xfId="4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</cellXfs>
  <cellStyles count="5">
    <cellStyle name="常规" xfId="0" builtinId="0"/>
    <cellStyle name="常规 2" xfId="1" xr:uid="{118D06A4-216D-4B38-9E24-9DC89A0BF49C}"/>
    <cellStyle name="常规 3" xfId="3" xr:uid="{22A25ABE-6072-492C-ADC1-22A9C491B155}"/>
    <cellStyle name="常规 3 2" xfId="4" xr:uid="{045ABEB1-966E-4523-9A4C-B9E77DB7D8F9}"/>
    <cellStyle name="常规 9" xfId="2" xr:uid="{6AE49AC1-7C84-4DF2-8560-960233688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419100</xdr:colOff>
      <xdr:row>0</xdr:row>
      <xdr:rowOff>0</xdr:rowOff>
    </xdr:from>
    <xdr:ext cx="7057143" cy="4457143"/>
    <xdr:pic>
      <xdr:nvPicPr>
        <xdr:cNvPr id="2" name="图片 1">
          <a:extLst>
            <a:ext uri="{FF2B5EF4-FFF2-40B4-BE49-F238E27FC236}">
              <a16:creationId xmlns:a16="http://schemas.microsoft.com/office/drawing/2014/main" id="{A605E4B4-8FB0-4477-AC96-B5CA64EB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0"/>
          <a:ext cx="7057143" cy="4457143"/>
        </a:xfrm>
        <a:prstGeom prst="rect">
          <a:avLst/>
        </a:prstGeom>
      </xdr:spPr>
    </xdr:pic>
    <xdr:clientData/>
  </xdr:oneCellAnchor>
  <xdr:oneCellAnchor>
    <xdr:from>
      <xdr:col>20</xdr:col>
      <xdr:colOff>552449</xdr:colOff>
      <xdr:row>0</xdr:row>
      <xdr:rowOff>0</xdr:rowOff>
    </xdr:from>
    <xdr:ext cx="9218687" cy="6092602"/>
    <xdr:pic>
      <xdr:nvPicPr>
        <xdr:cNvPr id="3" name="图片 2">
          <a:extLst>
            <a:ext uri="{FF2B5EF4-FFF2-40B4-BE49-F238E27FC236}">
              <a16:creationId xmlns:a16="http://schemas.microsoft.com/office/drawing/2014/main" id="{4F923497-DE4C-419F-9E3F-6807BEBC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06574" y="0"/>
          <a:ext cx="9218687" cy="6092602"/>
        </a:xfrm>
        <a:prstGeom prst="rect">
          <a:avLst/>
        </a:prstGeom>
      </xdr:spPr>
    </xdr:pic>
    <xdr:clientData/>
  </xdr:oneCellAnchor>
  <xdr:oneCellAnchor>
    <xdr:from>
      <xdr:col>1</xdr:col>
      <xdr:colOff>533400</xdr:colOff>
      <xdr:row>24</xdr:row>
      <xdr:rowOff>95250</xdr:rowOff>
    </xdr:from>
    <xdr:ext cx="6571620" cy="7933042"/>
    <xdr:pic>
      <xdr:nvPicPr>
        <xdr:cNvPr id="4" name="图片 3">
          <a:extLst>
            <a:ext uri="{FF2B5EF4-FFF2-40B4-BE49-F238E27FC236}">
              <a16:creationId xmlns:a16="http://schemas.microsoft.com/office/drawing/2014/main" id="{2233238D-8F00-4146-AB27-EF15A29B2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4438650"/>
          <a:ext cx="6571620" cy="7933042"/>
        </a:xfrm>
        <a:prstGeom prst="rect">
          <a:avLst/>
        </a:prstGeom>
      </xdr:spPr>
    </xdr:pic>
    <xdr:clientData/>
  </xdr:oneCellAnchor>
  <xdr:oneCellAnchor>
    <xdr:from>
      <xdr:col>21</xdr:col>
      <xdr:colOff>323850</xdr:colOff>
      <xdr:row>30</xdr:row>
      <xdr:rowOff>114300</xdr:rowOff>
    </xdr:from>
    <xdr:ext cx="8180952" cy="9638095"/>
    <xdr:pic>
      <xdr:nvPicPr>
        <xdr:cNvPr id="5" name="图片 4">
          <a:extLst>
            <a:ext uri="{FF2B5EF4-FFF2-40B4-BE49-F238E27FC236}">
              <a16:creationId xmlns:a16="http://schemas.microsoft.com/office/drawing/2014/main" id="{0C11029D-8971-4546-B973-C2543370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25650" y="5543550"/>
          <a:ext cx="8180952" cy="9638095"/>
        </a:xfrm>
        <a:prstGeom prst="rect">
          <a:avLst/>
        </a:prstGeom>
      </xdr:spPr>
    </xdr:pic>
    <xdr:clientData/>
  </xdr:oneCellAnchor>
  <xdr:oneCellAnchor>
    <xdr:from>
      <xdr:col>0</xdr:col>
      <xdr:colOff>466725</xdr:colOff>
      <xdr:row>37</xdr:row>
      <xdr:rowOff>133350</xdr:rowOff>
    </xdr:from>
    <xdr:ext cx="8876190" cy="11476190"/>
    <xdr:pic>
      <xdr:nvPicPr>
        <xdr:cNvPr id="6" name="图片 5">
          <a:extLst>
            <a:ext uri="{FF2B5EF4-FFF2-40B4-BE49-F238E27FC236}">
              <a16:creationId xmlns:a16="http://schemas.microsoft.com/office/drawing/2014/main" id="{718106AD-0C11-4E1C-A131-2054B87D5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6725" y="6829425"/>
          <a:ext cx="8876190" cy="11476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3425;\2.&#32508;&#21512;\4.&#20854;&#20182;\2024\2023-2024&#21271;&#20445;&#20989;\2024-1-0517&#21271;&#20445;&#37329;&#38533;&#19978;&#21644;&#22253;\P01\&#27979;&#31639;-&#37329;&#38533;&#19978;&#21644;&#22253;&#21806;&#20215;.xlsx" TargetMode="External"/><Relationship Id="rId1" Type="http://schemas.openxmlformats.org/officeDocument/2006/relationships/externalLinkPath" Target="/&#23425;/2.&#32508;&#21512;/4.&#20854;&#20182;/2024/2023-2024&#21271;&#20445;&#20989;/2024-1-0517&#21271;&#20445;&#37329;&#38533;&#19978;&#21644;&#22253;/P01/&#27979;&#31639;-&#37329;&#38533;&#19978;&#21644;&#22253;&#21806;&#20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l%20Users\Documents\&#30005;&#23376;&#29256;&#27979;&#31639;&#34920;\&#24050;&#23457;\&#26032;&#21271;&#20140;&#24066;&#38376;&#22836;&#27807;&#21306;&#27704;&#23450;&#38215;&#26361;&#21508;&#24196;&#26725;&#20849;&#26377;&#20135;&#264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案例"/>
      <sheetName val="驹子房成本分析 "/>
      <sheetName val="东湾家园成本分析 "/>
      <sheetName val="首开畅颐园成本分析 "/>
      <sheetName val="恒大江湾成本分析  "/>
      <sheetName val="首城东郡汇成本分析"/>
      <sheetName val="福润四季成本分析"/>
      <sheetName val="悦和园成本分析 "/>
      <sheetName val="景和园成本分析 "/>
      <sheetName val="朝新嘉园成本分析"/>
      <sheetName val="成本分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楼层测算"/>
      <sheetName val="项目基本情况"/>
      <sheetName val="案例整理"/>
      <sheetName val="比较法 (住宅) 估价对象"/>
      <sheetName val="可比案例1比较法"/>
      <sheetName val="可比案例2比较法"/>
      <sheetName val="可比案例3比较法"/>
      <sheetName val="可比案例4"/>
      <sheetName val="Sheet1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E442-B9EC-4F56-9B21-A47D95BF4AC5}">
  <sheetPr>
    <tabColor rgb="FFFF0000"/>
  </sheetPr>
  <dimension ref="A1:I23"/>
  <sheetViews>
    <sheetView zoomScaleSheetLayoutView="100" workbookViewId="0">
      <selection activeCell="E14" sqref="E14"/>
    </sheetView>
  </sheetViews>
  <sheetFormatPr defaultColWidth="14.625" defaultRowHeight="14.25" x14ac:dyDescent="0.2"/>
  <cols>
    <col min="1" max="1" width="24.375" style="5" customWidth="1"/>
    <col min="2" max="16384" width="14.625" style="5"/>
  </cols>
  <sheetData>
    <row r="1" spans="1:9" ht="16.5" x14ac:dyDescent="0.2">
      <c r="A1" s="7" t="s">
        <v>31</v>
      </c>
      <c r="B1" s="17">
        <v>100</v>
      </c>
      <c r="C1" s="14"/>
      <c r="D1" s="14"/>
      <c r="E1" s="14"/>
      <c r="F1" s="14"/>
      <c r="G1" s="13"/>
    </row>
    <row r="2" spans="1:9" ht="16.5" x14ac:dyDescent="0.2">
      <c r="A2" s="7" t="s">
        <v>30</v>
      </c>
      <c r="B2" s="7">
        <f>SUM(C14:C23)</f>
        <v>0</v>
      </c>
      <c r="C2" s="14"/>
      <c r="D2" s="14"/>
      <c r="E2" s="14"/>
      <c r="F2" s="14"/>
      <c r="G2" s="13"/>
    </row>
    <row r="3" spans="1:9" ht="33" x14ac:dyDescent="0.2">
      <c r="A3" s="7" t="s">
        <v>43</v>
      </c>
      <c r="B3" s="16" t="s">
        <v>42</v>
      </c>
      <c r="C3" s="14"/>
      <c r="D3" s="14"/>
      <c r="E3" s="14"/>
      <c r="F3" s="14"/>
      <c r="G3" s="13"/>
    </row>
    <row r="4" spans="1:9" ht="33" x14ac:dyDescent="0.2">
      <c r="A4" s="7" t="s">
        <v>41</v>
      </c>
      <c r="B4" s="7" t="s">
        <v>40</v>
      </c>
      <c r="C4" s="7" t="s">
        <v>28</v>
      </c>
      <c r="D4" s="7" t="s">
        <v>27</v>
      </c>
      <c r="E4" s="14"/>
      <c r="F4" s="13"/>
      <c r="G4" s="13"/>
    </row>
    <row r="5" spans="1:9" ht="16.5" x14ac:dyDescent="0.2">
      <c r="A5" s="7" t="s">
        <v>39</v>
      </c>
      <c r="B5" s="7">
        <f>SUM(D14:D23)</f>
        <v>0.26</v>
      </c>
      <c r="C5" s="7">
        <f>ROUND(B5*10000/$B$1,0)</f>
        <v>26</v>
      </c>
      <c r="D5" s="7" t="e">
        <f>ROUND(B5*10000/$B$2,0)</f>
        <v>#DIV/0!</v>
      </c>
      <c r="E5" s="14"/>
      <c r="F5" s="13"/>
      <c r="G5" s="13"/>
    </row>
    <row r="6" spans="1:9" ht="16.5" x14ac:dyDescent="0.2">
      <c r="A6" s="7" t="s">
        <v>38</v>
      </c>
      <c r="B6" s="7">
        <f>SUM(D14:D23)</f>
        <v>0.26</v>
      </c>
      <c r="C6" s="7">
        <f>ROUND(B6*10000/$B$1,0)</f>
        <v>26</v>
      </c>
      <c r="D6" s="7" t="e">
        <f>#N/A</f>
        <v>#N/A</v>
      </c>
      <c r="E6" s="14"/>
      <c r="F6" s="13"/>
      <c r="G6" s="13"/>
    </row>
    <row r="7" spans="1:9" ht="16.5" x14ac:dyDescent="0.2">
      <c r="A7" s="7" t="s">
        <v>37</v>
      </c>
      <c r="B7" s="7">
        <f>B5</f>
        <v>0.26</v>
      </c>
      <c r="C7" s="7" t="e">
        <f>#N/A</f>
        <v>#N/A</v>
      </c>
      <c r="D7" s="7" t="e">
        <f>#N/A</f>
        <v>#N/A</v>
      </c>
      <c r="E7" s="14"/>
      <c r="F7" s="13"/>
      <c r="G7" s="13"/>
    </row>
    <row r="8" spans="1:9" ht="16.5" x14ac:dyDescent="0.2">
      <c r="A8" s="7" t="s">
        <v>36</v>
      </c>
      <c r="B8" s="7">
        <f>B5</f>
        <v>0.26</v>
      </c>
      <c r="C8" s="7" t="e">
        <f>#N/A</f>
        <v>#N/A</v>
      </c>
      <c r="D8" s="7" t="e">
        <f>#N/A</f>
        <v>#N/A</v>
      </c>
      <c r="E8" s="14"/>
      <c r="F8" s="13"/>
      <c r="G8" s="13"/>
    </row>
    <row r="9" spans="1:9" ht="16.5" x14ac:dyDescent="0.2">
      <c r="A9" s="7" t="s">
        <v>35</v>
      </c>
      <c r="B9" s="15">
        <f>B5</f>
        <v>0.26</v>
      </c>
      <c r="C9" s="14"/>
      <c r="D9" s="14"/>
      <c r="E9" s="14"/>
      <c r="F9" s="13"/>
      <c r="G9" s="13"/>
    </row>
    <row r="10" spans="1:9" ht="16.5" x14ac:dyDescent="0.2">
      <c r="A10" s="7" t="s">
        <v>34</v>
      </c>
      <c r="B10" s="15">
        <v>26</v>
      </c>
      <c r="C10" s="14"/>
      <c r="D10" s="14"/>
      <c r="E10" s="14"/>
      <c r="F10" s="13"/>
      <c r="G10" s="13"/>
    </row>
    <row r="11" spans="1:9" ht="16.5" x14ac:dyDescent="0.2">
      <c r="A11" s="7" t="s">
        <v>33</v>
      </c>
      <c r="B11" s="15">
        <f>B5</f>
        <v>0.26</v>
      </c>
      <c r="C11" s="14"/>
      <c r="D11" s="14"/>
      <c r="E11" s="14"/>
      <c r="F11" s="13"/>
      <c r="G11" s="13"/>
    </row>
    <row r="12" spans="1:9" ht="16.5" x14ac:dyDescent="0.2">
      <c r="A12" s="14"/>
      <c r="B12" s="14"/>
      <c r="C12" s="14"/>
      <c r="D12" s="14"/>
      <c r="E12" s="14"/>
      <c r="F12" s="13"/>
      <c r="G12" s="13"/>
    </row>
    <row r="13" spans="1:9" ht="33" x14ac:dyDescent="0.2">
      <c r="A13" s="12" t="s">
        <v>32</v>
      </c>
      <c r="B13" s="9" t="s">
        <v>31</v>
      </c>
      <c r="C13" s="9" t="s">
        <v>30</v>
      </c>
      <c r="D13" s="9" t="s">
        <v>29</v>
      </c>
      <c r="E13" s="7" t="s">
        <v>28</v>
      </c>
      <c r="F13" s="7" t="s">
        <v>27</v>
      </c>
      <c r="G13" s="9" t="s">
        <v>26</v>
      </c>
      <c r="H13" s="9" t="s">
        <v>25</v>
      </c>
      <c r="I13" s="9" t="s">
        <v>24</v>
      </c>
    </row>
    <row r="14" spans="1:9" ht="16.5" x14ac:dyDescent="0.2">
      <c r="A14" s="11" t="s">
        <v>23</v>
      </c>
      <c r="B14" s="9">
        <f>B1</f>
        <v>100</v>
      </c>
      <c r="C14" s="9">
        <v>0</v>
      </c>
      <c r="D14" s="9">
        <f>B14*E14/10000</f>
        <v>0.26</v>
      </c>
      <c r="E14" s="9">
        <v>26</v>
      </c>
      <c r="F14" s="9" t="e">
        <f>ROUND(D14*10000/C14,0)</f>
        <v>#DIV/0!</v>
      </c>
      <c r="G14" s="9">
        <v>0</v>
      </c>
      <c r="H14" s="9">
        <v>0</v>
      </c>
      <c r="I14" s="9">
        <v>0</v>
      </c>
    </row>
    <row r="15" spans="1:9" ht="16.5" x14ac:dyDescent="0.2">
      <c r="A15" s="8" t="s">
        <v>22</v>
      </c>
      <c r="B15" s="6"/>
      <c r="C15" s="6"/>
      <c r="D15" s="6"/>
      <c r="E15" s="9" t="e">
        <f>ROUND(D15*10000/B15,0)</f>
        <v>#DIV/0!</v>
      </c>
      <c r="F15" s="9" t="e">
        <f>ROUND(D15*10000/C15,0)</f>
        <v>#DIV/0!</v>
      </c>
      <c r="G15" s="10"/>
      <c r="H15" s="10"/>
      <c r="I15" s="6"/>
    </row>
    <row r="16" spans="1:9" ht="16.5" x14ac:dyDescent="0.2">
      <c r="A16" s="8" t="s">
        <v>21</v>
      </c>
      <c r="B16" s="6"/>
      <c r="C16" s="6"/>
      <c r="D16" s="6"/>
      <c r="E16" s="9" t="e">
        <f>ROUND(D16*10000/B16,0)</f>
        <v>#DIV/0!</v>
      </c>
      <c r="F16" s="9" t="e">
        <f>ROUND(D16*10000/C16,0)</f>
        <v>#DIV/0!</v>
      </c>
      <c r="G16" s="10"/>
      <c r="H16" s="10"/>
      <c r="I16" s="6"/>
    </row>
    <row r="17" spans="1:9" ht="16.5" x14ac:dyDescent="0.2">
      <c r="A17" s="8" t="s">
        <v>20</v>
      </c>
      <c r="B17" s="6"/>
      <c r="C17" s="6"/>
      <c r="D17" s="6"/>
      <c r="E17" s="9" t="e">
        <f>ROUND(D17*10000/B17,0)</f>
        <v>#DIV/0!</v>
      </c>
      <c r="F17" s="9" t="e">
        <f>ROUND(D17*10000/C17,0)</f>
        <v>#DIV/0!</v>
      </c>
      <c r="G17" s="10"/>
      <c r="H17" s="10"/>
      <c r="I17" s="6"/>
    </row>
    <row r="18" spans="1:9" ht="16.5" x14ac:dyDescent="0.2">
      <c r="A18" s="8" t="s">
        <v>19</v>
      </c>
      <c r="B18" s="6"/>
      <c r="C18" s="6"/>
      <c r="D18" s="6"/>
      <c r="E18" s="9" t="e">
        <f>ROUND(D18*10000/B18,0)</f>
        <v>#DIV/0!</v>
      </c>
      <c r="F18" s="9" t="e">
        <f>ROUND(D18*10000/C18,0)</f>
        <v>#DIV/0!</v>
      </c>
      <c r="G18" s="6"/>
      <c r="H18" s="6"/>
      <c r="I18" s="6"/>
    </row>
    <row r="19" spans="1:9" ht="16.5" x14ac:dyDescent="0.2">
      <c r="A19" s="8" t="s">
        <v>18</v>
      </c>
      <c r="B19" s="6"/>
      <c r="C19" s="6"/>
      <c r="D19" s="6"/>
      <c r="E19" s="9" t="e">
        <f>ROUND(D19*10000/B19,0)</f>
        <v>#DIV/0!</v>
      </c>
      <c r="F19" s="9" t="e">
        <f>ROUND(D19*10000/C19,0)</f>
        <v>#DIV/0!</v>
      </c>
      <c r="G19" s="6"/>
      <c r="H19" s="6"/>
      <c r="I19" s="6"/>
    </row>
    <row r="20" spans="1:9" ht="16.5" x14ac:dyDescent="0.2">
      <c r="A20" s="8" t="s">
        <v>17</v>
      </c>
      <c r="B20" s="6"/>
      <c r="C20" s="6"/>
      <c r="D20" s="6"/>
      <c r="E20" s="9" t="e">
        <f>ROUND(D20*10000/B20,0)</f>
        <v>#DIV/0!</v>
      </c>
      <c r="F20" s="9" t="e">
        <f>ROUND(D20*10000/C20,0)</f>
        <v>#DIV/0!</v>
      </c>
      <c r="G20" s="6"/>
      <c r="H20" s="6"/>
      <c r="I20" s="6"/>
    </row>
    <row r="21" spans="1:9" ht="16.5" x14ac:dyDescent="0.2">
      <c r="A21" s="8" t="s">
        <v>16</v>
      </c>
      <c r="B21" s="6"/>
      <c r="C21" s="6"/>
      <c r="D21" s="6"/>
      <c r="E21" s="9" t="e">
        <f>ROUND(D21*10000/B21,0)</f>
        <v>#DIV/0!</v>
      </c>
      <c r="F21" s="9" t="e">
        <f>ROUND(D21*10000/C21,0)</f>
        <v>#DIV/0!</v>
      </c>
      <c r="G21" s="6"/>
      <c r="H21" s="6"/>
      <c r="I21" s="6"/>
    </row>
    <row r="22" spans="1:9" ht="16.5" x14ac:dyDescent="0.2">
      <c r="A22" s="8" t="s">
        <v>15</v>
      </c>
      <c r="B22" s="6"/>
      <c r="C22" s="6"/>
      <c r="D22" s="6"/>
      <c r="E22" s="9" t="e">
        <f>ROUND(D22*10000/B22,0)</f>
        <v>#DIV/0!</v>
      </c>
      <c r="F22" s="9" t="e">
        <f>ROUND(D22*10000/C22,0)</f>
        <v>#DIV/0!</v>
      </c>
      <c r="G22" s="6"/>
      <c r="H22" s="6"/>
      <c r="I22" s="6"/>
    </row>
    <row r="23" spans="1:9" ht="16.5" x14ac:dyDescent="0.2">
      <c r="A23" s="8" t="s">
        <v>14</v>
      </c>
      <c r="B23" s="6"/>
      <c r="C23" s="6"/>
      <c r="D23" s="6"/>
      <c r="E23" s="7" t="e">
        <f>ROUND(D23*10000/B23,0)</f>
        <v>#DIV/0!</v>
      </c>
      <c r="F23" s="7" t="e">
        <f>ROUND(D23*10000/C23,0)</f>
        <v>#DIV/0!</v>
      </c>
      <c r="G23" s="6"/>
      <c r="H23" s="6"/>
      <c r="I23" s="6"/>
    </row>
  </sheetData>
  <phoneticPr fontId="1" type="noConversion"/>
  <dataValidations count="1">
    <dataValidation type="list" imeMode="on" allowBlank="1" showInputMessage="1" showErrorMessage="1" sqref="A14" xr:uid="{00000000-0002-0000-0000-000000000000}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61DED-B59F-4357-B222-5F47A336EF3D}">
  <sheetPr>
    <tabColor theme="9" tint="-0.249977111117893"/>
  </sheetPr>
  <dimension ref="A1:K38"/>
  <sheetViews>
    <sheetView topLeftCell="B1" zoomScaleSheetLayoutView="100" workbookViewId="0">
      <selection activeCell="E24" sqref="E24:F24"/>
    </sheetView>
  </sheetViews>
  <sheetFormatPr defaultColWidth="9" defaultRowHeight="14.25" x14ac:dyDescent="0.2"/>
  <cols>
    <col min="1" max="2" width="9" style="5"/>
    <col min="3" max="3" width="22.25" style="5" customWidth="1"/>
    <col min="4" max="4" width="4.875" style="5" customWidth="1"/>
    <col min="5" max="5" width="21.125" style="5" customWidth="1"/>
    <col min="6" max="6" width="5.5" style="5" customWidth="1"/>
    <col min="7" max="7" width="20.5" style="5" customWidth="1"/>
    <col min="8" max="8" width="7.125" style="5" customWidth="1"/>
    <col min="9" max="9" width="21.5" style="5" customWidth="1"/>
    <col min="10" max="10" width="7.125" style="5" customWidth="1"/>
    <col min="11" max="16384" width="9" style="5"/>
  </cols>
  <sheetData>
    <row r="1" spans="1:11" x14ac:dyDescent="0.15">
      <c r="A1" s="48" t="s">
        <v>93</v>
      </c>
      <c r="B1" s="48"/>
      <c r="C1" s="48"/>
      <c r="D1" s="48"/>
      <c r="E1" s="48"/>
      <c r="F1" s="48"/>
      <c r="G1" s="48"/>
      <c r="H1" s="48"/>
    </row>
    <row r="2" spans="1:1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1" x14ac:dyDescent="0.2">
      <c r="A3" s="44" t="s">
        <v>92</v>
      </c>
      <c r="B3" s="43"/>
      <c r="C3" s="25" t="s">
        <v>91</v>
      </c>
      <c r="D3" s="25"/>
      <c r="E3" s="25" t="s">
        <v>90</v>
      </c>
      <c r="F3" s="25"/>
      <c r="G3" s="25" t="s">
        <v>89</v>
      </c>
      <c r="H3" s="25"/>
      <c r="I3" s="25" t="s">
        <v>88</v>
      </c>
      <c r="J3" s="25"/>
    </row>
    <row r="4" spans="1:11" x14ac:dyDescent="0.2">
      <c r="A4" s="25" t="s">
        <v>87</v>
      </c>
      <c r="B4" s="25"/>
      <c r="C4" s="46" t="s">
        <v>94</v>
      </c>
      <c r="D4" s="43"/>
      <c r="E4" s="45" t="str">
        <f>顺河家园询价!O36</f>
        <v>金善名居</v>
      </c>
      <c r="F4" s="43"/>
      <c r="G4" s="45" t="str">
        <f>顺河家园询价!O41</f>
        <v>融城园</v>
      </c>
      <c r="H4" s="43"/>
      <c r="I4" s="45" t="str">
        <f>顺河家园询价!O46</f>
        <v>怡安园</v>
      </c>
      <c r="J4" s="43"/>
    </row>
    <row r="5" spans="1:11" ht="30" customHeight="1" x14ac:dyDescent="0.2">
      <c r="A5" s="25" t="s">
        <v>86</v>
      </c>
      <c r="B5" s="25"/>
      <c r="C5" s="44" t="s">
        <v>85</v>
      </c>
      <c r="D5" s="43"/>
      <c r="E5" s="42">
        <f>顺河家园询价!R37</f>
        <v>26.666666666666668</v>
      </c>
      <c r="F5" s="41"/>
      <c r="G5" s="42">
        <f>顺河家园询价!R42</f>
        <v>27.980535279805352</v>
      </c>
      <c r="H5" s="41"/>
      <c r="I5" s="42">
        <f>顺河家园询价!R48</f>
        <v>25</v>
      </c>
      <c r="J5" s="41"/>
    </row>
    <row r="6" spans="1:11" x14ac:dyDescent="0.2">
      <c r="A6" s="25" t="s">
        <v>84</v>
      </c>
      <c r="B6" s="25"/>
      <c r="C6" s="40">
        <v>45517</v>
      </c>
      <c r="D6" s="39">
        <v>100</v>
      </c>
      <c r="E6" s="40">
        <v>45505</v>
      </c>
      <c r="F6" s="39">
        <v>100</v>
      </c>
      <c r="G6" s="40">
        <v>45505</v>
      </c>
      <c r="H6" s="39">
        <v>100</v>
      </c>
      <c r="I6" s="40">
        <v>45505</v>
      </c>
      <c r="J6" s="39">
        <v>100</v>
      </c>
    </row>
    <row r="7" spans="1:11" x14ac:dyDescent="0.2">
      <c r="A7" s="25" t="s">
        <v>83</v>
      </c>
      <c r="B7" s="25"/>
      <c r="C7" s="28" t="s">
        <v>82</v>
      </c>
      <c r="D7" s="28">
        <v>100</v>
      </c>
      <c r="E7" s="28" t="s">
        <v>82</v>
      </c>
      <c r="F7" s="28">
        <v>100</v>
      </c>
      <c r="G7" s="28" t="s">
        <v>82</v>
      </c>
      <c r="H7" s="28">
        <f>IF(G7=C7,100,"请调整")</f>
        <v>100</v>
      </c>
      <c r="I7" s="28" t="s">
        <v>82</v>
      </c>
      <c r="J7" s="28">
        <f>IF(I7=G7,100,"请调整")</f>
        <v>100</v>
      </c>
    </row>
    <row r="8" spans="1:11" ht="24" x14ac:dyDescent="0.2">
      <c r="A8" s="38" t="s">
        <v>81</v>
      </c>
      <c r="B8" s="29" t="s">
        <v>80</v>
      </c>
      <c r="C8" s="29" t="s">
        <v>59</v>
      </c>
      <c r="D8" s="28">
        <v>100</v>
      </c>
      <c r="E8" s="29" t="s">
        <v>59</v>
      </c>
      <c r="F8" s="28">
        <v>100</v>
      </c>
      <c r="G8" s="29" t="s">
        <v>59</v>
      </c>
      <c r="H8" s="28">
        <v>100</v>
      </c>
      <c r="I8" s="29" t="s">
        <v>59</v>
      </c>
      <c r="J8" s="28">
        <v>100</v>
      </c>
      <c r="K8" s="35">
        <v>5</v>
      </c>
    </row>
    <row r="9" spans="1:11" x14ac:dyDescent="0.2">
      <c r="A9" s="36"/>
      <c r="B9" s="29" t="s">
        <v>79</v>
      </c>
      <c r="C9" s="29" t="s">
        <v>95</v>
      </c>
      <c r="D9" s="28">
        <v>100</v>
      </c>
      <c r="E9" s="29" t="s">
        <v>95</v>
      </c>
      <c r="F9" s="28">
        <v>100</v>
      </c>
      <c r="G9" s="29" t="s">
        <v>95</v>
      </c>
      <c r="H9" s="28">
        <v>100</v>
      </c>
      <c r="I9" s="29" t="s">
        <v>95</v>
      </c>
      <c r="J9" s="28">
        <v>100</v>
      </c>
      <c r="K9" s="35">
        <v>1</v>
      </c>
    </row>
    <row r="10" spans="1:11" x14ac:dyDescent="0.2">
      <c r="A10" s="36"/>
      <c r="B10" s="29" t="s">
        <v>78</v>
      </c>
      <c r="C10" s="29" t="s">
        <v>59</v>
      </c>
      <c r="D10" s="28">
        <v>100</v>
      </c>
      <c r="E10" s="29" t="s">
        <v>59</v>
      </c>
      <c r="F10" s="28">
        <v>100</v>
      </c>
      <c r="G10" s="29" t="s">
        <v>59</v>
      </c>
      <c r="H10" s="28">
        <v>100</v>
      </c>
      <c r="I10" s="29" t="s">
        <v>59</v>
      </c>
      <c r="J10" s="28">
        <v>100</v>
      </c>
      <c r="K10" s="37">
        <v>2</v>
      </c>
    </row>
    <row r="11" spans="1:11" x14ac:dyDescent="0.2">
      <c r="A11" s="36"/>
      <c r="B11" s="29" t="s">
        <v>77</v>
      </c>
      <c r="C11" s="29" t="s">
        <v>59</v>
      </c>
      <c r="D11" s="28">
        <v>100</v>
      </c>
      <c r="E11" s="29" t="s">
        <v>59</v>
      </c>
      <c r="F11" s="28">
        <v>100</v>
      </c>
      <c r="G11" s="29" t="s">
        <v>59</v>
      </c>
      <c r="H11" s="28">
        <v>100</v>
      </c>
      <c r="I11" s="29" t="s">
        <v>59</v>
      </c>
      <c r="J11" s="28">
        <v>100</v>
      </c>
      <c r="K11" s="35">
        <v>2</v>
      </c>
    </row>
    <row r="12" spans="1:11" x14ac:dyDescent="0.2">
      <c r="A12" s="34"/>
      <c r="B12" s="29" t="s">
        <v>76</v>
      </c>
      <c r="C12" s="29" t="s">
        <v>59</v>
      </c>
      <c r="D12" s="28">
        <v>100</v>
      </c>
      <c r="E12" s="29" t="s">
        <v>59</v>
      </c>
      <c r="F12" s="28">
        <v>100</v>
      </c>
      <c r="G12" s="29" t="s">
        <v>59</v>
      </c>
      <c r="H12" s="28">
        <v>100</v>
      </c>
      <c r="I12" s="29" t="s">
        <v>59</v>
      </c>
      <c r="J12" s="28">
        <v>100</v>
      </c>
      <c r="K12" s="27">
        <v>2</v>
      </c>
    </row>
    <row r="13" spans="1:11" x14ac:dyDescent="0.2">
      <c r="A13" s="33" t="s">
        <v>75</v>
      </c>
      <c r="B13" s="50" t="s">
        <v>96</v>
      </c>
      <c r="C13" s="50" t="s">
        <v>97</v>
      </c>
      <c r="D13" s="51">
        <v>100</v>
      </c>
      <c r="E13" s="50" t="s">
        <v>98</v>
      </c>
      <c r="F13" s="51">
        <v>100</v>
      </c>
      <c r="G13" s="50" t="s">
        <v>99</v>
      </c>
      <c r="H13" s="51">
        <v>102</v>
      </c>
      <c r="I13" s="50" t="s">
        <v>100</v>
      </c>
      <c r="J13" s="51">
        <v>104</v>
      </c>
      <c r="K13" s="27">
        <v>2</v>
      </c>
    </row>
    <row r="14" spans="1:11" x14ac:dyDescent="0.2">
      <c r="A14" s="30"/>
      <c r="B14" s="29" t="s">
        <v>74</v>
      </c>
      <c r="C14" s="29" t="s">
        <v>73</v>
      </c>
      <c r="D14" s="28">
        <v>100</v>
      </c>
      <c r="E14" s="29" t="s">
        <v>73</v>
      </c>
      <c r="F14" s="28">
        <v>100</v>
      </c>
      <c r="G14" s="29" t="s">
        <v>73</v>
      </c>
      <c r="H14" s="28">
        <v>100</v>
      </c>
      <c r="I14" s="29" t="s">
        <v>73</v>
      </c>
      <c r="J14" s="28">
        <v>100</v>
      </c>
      <c r="K14" s="27">
        <v>1</v>
      </c>
    </row>
    <row r="15" spans="1:11" hidden="1" x14ac:dyDescent="0.2">
      <c r="A15" s="30"/>
      <c r="B15" s="29" t="s">
        <v>72</v>
      </c>
      <c r="C15" s="29" t="s">
        <v>71</v>
      </c>
      <c r="D15" s="28">
        <v>100</v>
      </c>
      <c r="E15" s="29" t="s">
        <v>71</v>
      </c>
      <c r="F15" s="28">
        <v>100</v>
      </c>
      <c r="G15" s="29" t="s">
        <v>71</v>
      </c>
      <c r="H15" s="28">
        <v>100</v>
      </c>
      <c r="I15" s="29" t="s">
        <v>71</v>
      </c>
      <c r="J15" s="28">
        <v>100</v>
      </c>
      <c r="K15" s="32">
        <v>1</v>
      </c>
    </row>
    <row r="16" spans="1:11" hidden="1" x14ac:dyDescent="0.2">
      <c r="A16" s="30"/>
      <c r="B16" s="29" t="s">
        <v>70</v>
      </c>
      <c r="C16" s="29" t="s">
        <v>69</v>
      </c>
      <c r="D16" s="28">
        <v>100</v>
      </c>
      <c r="E16" s="29" t="s">
        <v>69</v>
      </c>
      <c r="F16" s="28">
        <v>100</v>
      </c>
      <c r="G16" s="29" t="s">
        <v>69</v>
      </c>
      <c r="H16" s="28">
        <f>F16</f>
        <v>100</v>
      </c>
      <c r="I16" s="29" t="s">
        <v>69</v>
      </c>
      <c r="J16" s="28">
        <f>H16</f>
        <v>100</v>
      </c>
      <c r="K16" s="32">
        <v>3</v>
      </c>
    </row>
    <row r="17" spans="1:11" ht="24" hidden="1" x14ac:dyDescent="0.2">
      <c r="A17" s="30"/>
      <c r="B17" s="29" t="s">
        <v>68</v>
      </c>
      <c r="C17" s="29" t="s">
        <v>67</v>
      </c>
      <c r="D17" s="28">
        <v>100</v>
      </c>
      <c r="E17" s="29" t="s">
        <v>67</v>
      </c>
      <c r="F17" s="28">
        <v>100</v>
      </c>
      <c r="G17" s="29" t="s">
        <v>67</v>
      </c>
      <c r="H17" s="28">
        <v>100</v>
      </c>
      <c r="I17" s="29" t="s">
        <v>67</v>
      </c>
      <c r="J17" s="28">
        <v>100</v>
      </c>
      <c r="K17" s="32">
        <v>1</v>
      </c>
    </row>
    <row r="18" spans="1:11" x14ac:dyDescent="0.2">
      <c r="A18" s="30"/>
      <c r="B18" s="29" t="s">
        <v>66</v>
      </c>
      <c r="C18" s="29" t="s">
        <v>65</v>
      </c>
      <c r="D18" s="28">
        <v>100</v>
      </c>
      <c r="E18" s="29" t="s">
        <v>65</v>
      </c>
      <c r="F18" s="28">
        <v>100</v>
      </c>
      <c r="G18" s="29" t="s">
        <v>65</v>
      </c>
      <c r="H18" s="28">
        <v>100</v>
      </c>
      <c r="I18" s="29" t="s">
        <v>65</v>
      </c>
      <c r="J18" s="28">
        <v>100</v>
      </c>
      <c r="K18" s="27">
        <v>1</v>
      </c>
    </row>
    <row r="19" spans="1:11" x14ac:dyDescent="0.2">
      <c r="A19" s="30"/>
      <c r="B19" s="29" t="s">
        <v>64</v>
      </c>
      <c r="C19" s="29">
        <v>50</v>
      </c>
      <c r="D19" s="28">
        <v>100</v>
      </c>
      <c r="E19" s="29">
        <v>50</v>
      </c>
      <c r="F19" s="28">
        <v>100</v>
      </c>
      <c r="G19" s="29">
        <v>50</v>
      </c>
      <c r="H19" s="28">
        <f>F19</f>
        <v>100</v>
      </c>
      <c r="I19" s="29">
        <v>50</v>
      </c>
      <c r="J19" s="28">
        <f>F19</f>
        <v>100</v>
      </c>
      <c r="K19" s="27">
        <v>0.5</v>
      </c>
    </row>
    <row r="20" spans="1:11" x14ac:dyDescent="0.2">
      <c r="A20" s="30"/>
      <c r="B20" s="29" t="s">
        <v>63</v>
      </c>
      <c r="C20" s="31">
        <v>0.8</v>
      </c>
      <c r="D20" s="28">
        <v>100</v>
      </c>
      <c r="E20" s="31">
        <v>0.85</v>
      </c>
      <c r="F20" s="28">
        <v>100</v>
      </c>
      <c r="G20" s="31">
        <v>0.9</v>
      </c>
      <c r="H20" s="28">
        <v>100</v>
      </c>
      <c r="I20" s="31">
        <v>0.88</v>
      </c>
      <c r="J20" s="28">
        <v>100</v>
      </c>
      <c r="K20" s="27"/>
    </row>
    <row r="21" spans="1:11" x14ac:dyDescent="0.2">
      <c r="A21" s="30"/>
      <c r="B21" s="29" t="s">
        <v>62</v>
      </c>
      <c r="C21" s="29" t="s">
        <v>61</v>
      </c>
      <c r="D21" s="28">
        <v>100</v>
      </c>
      <c r="E21" s="29" t="s">
        <v>61</v>
      </c>
      <c r="F21" s="28">
        <v>100</v>
      </c>
      <c r="G21" s="29" t="s">
        <v>61</v>
      </c>
      <c r="H21" s="28">
        <v>100</v>
      </c>
      <c r="I21" s="29" t="s">
        <v>61</v>
      </c>
      <c r="J21" s="28">
        <v>100</v>
      </c>
      <c r="K21" s="27">
        <v>1</v>
      </c>
    </row>
    <row r="22" spans="1:11" ht="36" x14ac:dyDescent="0.2">
      <c r="A22" s="30"/>
      <c r="B22" s="29" t="s">
        <v>60</v>
      </c>
      <c r="C22" s="29" t="s">
        <v>59</v>
      </c>
      <c r="D22" s="28">
        <v>100</v>
      </c>
      <c r="E22" s="29" t="s">
        <v>59</v>
      </c>
      <c r="F22" s="28">
        <v>100</v>
      </c>
      <c r="G22" s="29" t="s">
        <v>59</v>
      </c>
      <c r="H22" s="28">
        <v>100</v>
      </c>
      <c r="I22" s="29" t="s">
        <v>59</v>
      </c>
      <c r="J22" s="28">
        <v>100</v>
      </c>
      <c r="K22" s="27">
        <v>0.2</v>
      </c>
    </row>
    <row r="23" spans="1:11" ht="36" x14ac:dyDescent="0.2">
      <c r="A23" s="30"/>
      <c r="B23" s="29" t="s">
        <v>58</v>
      </c>
      <c r="C23" s="29" t="s">
        <v>57</v>
      </c>
      <c r="D23" s="28">
        <v>100</v>
      </c>
      <c r="E23" s="29" t="s">
        <v>57</v>
      </c>
      <c r="F23" s="28">
        <v>100</v>
      </c>
      <c r="G23" s="29" t="s">
        <v>57</v>
      </c>
      <c r="H23" s="28">
        <v>100</v>
      </c>
      <c r="I23" s="29" t="str">
        <f>G23</f>
        <v>有家具家电；虽然使用较长时间，但功能正常，一般</v>
      </c>
      <c r="J23" s="28">
        <v>100</v>
      </c>
      <c r="K23" s="27">
        <v>2.5</v>
      </c>
    </row>
    <row r="24" spans="1:11" x14ac:dyDescent="0.2">
      <c r="A24" s="26" t="s">
        <v>56</v>
      </c>
      <c r="B24" s="26"/>
      <c r="C24" s="25" t="s">
        <v>54</v>
      </c>
      <c r="D24" s="25"/>
      <c r="E24" s="49">
        <f>E5</f>
        <v>26.666666666666668</v>
      </c>
      <c r="F24" s="49"/>
      <c r="G24" s="49">
        <f>G5</f>
        <v>27.980535279805352</v>
      </c>
      <c r="H24" s="49"/>
      <c r="I24" s="49">
        <f>I5</f>
        <v>25</v>
      </c>
      <c r="J24" s="49"/>
    </row>
    <row r="25" spans="1:11" x14ac:dyDescent="0.2">
      <c r="A25" s="26" t="s">
        <v>55</v>
      </c>
      <c r="B25" s="26"/>
      <c r="C25" s="25" t="s">
        <v>54</v>
      </c>
      <c r="D25" s="25"/>
      <c r="E25" s="49">
        <f>ROUND(E24*POWER(100,COUNT(F6:F23))/PRODUCT(F6:F23),2)</f>
        <v>26.67</v>
      </c>
      <c r="F25" s="49"/>
      <c r="G25" s="49">
        <f>ROUND(G24*POWER(100,COUNT(H6:H23))/PRODUCT(H6:H23),2)</f>
        <v>27.43</v>
      </c>
      <c r="H25" s="49"/>
      <c r="I25" s="49">
        <f>ROUND(I24*POWER(100,COUNT(J6:J23))/PRODUCT(J6:J23),2)</f>
        <v>24.04</v>
      </c>
      <c r="J25" s="49"/>
    </row>
    <row r="26" spans="1:11" x14ac:dyDescent="0.2">
      <c r="A26" s="24" t="str">
        <f>CONCATENATE("估价对象比较价值=(",TEXT(E25,"G/通用格式"),"+",TEXT(G25,"G/通用格式"),"+",TEXT(I25,"G/通用格式"),")","/",3,"=",ROUND((E25+G25+I25)/3,2))</f>
        <v>估价对象比较价值=(26.67+27.43+24.04)/3=26.05</v>
      </c>
      <c r="B26" s="24"/>
      <c r="C26" s="24"/>
      <c r="D26" s="24"/>
      <c r="E26" s="24"/>
      <c r="F26" s="24"/>
      <c r="G26" s="24"/>
      <c r="H26" s="24"/>
      <c r="I26" s="23"/>
      <c r="J26" s="23"/>
    </row>
    <row r="28" spans="1:11" x14ac:dyDescent="0.2">
      <c r="B28" s="5">
        <f>ROUND(C28*0.95,0)</f>
        <v>25</v>
      </c>
      <c r="C28" s="5">
        <f>ROUND((E25+G25+I25)/3,2)</f>
        <v>26.05</v>
      </c>
      <c r="E28" s="5">
        <f>ROUND(E25/E24,4)</f>
        <v>1.0001</v>
      </c>
      <c r="G28" s="5">
        <f>ROUND(G25/G24,4)</f>
        <v>0.98029999999999995</v>
      </c>
      <c r="I28" s="5">
        <f>ROUND(I25/I24,4)</f>
        <v>0.96160000000000001</v>
      </c>
    </row>
    <row r="29" spans="1:11" x14ac:dyDescent="0.2">
      <c r="B29" s="5">
        <f>ROUND(C28*1.05,0)</f>
        <v>27</v>
      </c>
      <c r="E29" s="22">
        <f>ROUND(PRODUCT($D$6:$D$23)/PRODUCT(F6:F23),4)</f>
        <v>1</v>
      </c>
      <c r="G29" s="22">
        <f>ROUND(PRODUCT($D$6:$D$23)/PRODUCT(H6:H23),4)</f>
        <v>0.98040000000000005</v>
      </c>
      <c r="I29" s="22">
        <f>ROUND(PRODUCT($D$6:$D$23)/PRODUCT(J6:J23),4)</f>
        <v>0.96150000000000002</v>
      </c>
    </row>
    <row r="30" spans="1:11" x14ac:dyDescent="0.2">
      <c r="C30" s="5">
        <v>2015</v>
      </c>
      <c r="E30" s="5">
        <v>2015</v>
      </c>
      <c r="G30" s="5">
        <v>2018</v>
      </c>
      <c r="I30" s="5">
        <v>2017</v>
      </c>
    </row>
    <row r="31" spans="1:11" x14ac:dyDescent="0.2">
      <c r="C31" s="21"/>
      <c r="I31" s="5">
        <f>1-(2024-I30)/60</f>
        <v>0.8833333333333333</v>
      </c>
    </row>
    <row r="32" spans="1:11" x14ac:dyDescent="0.2">
      <c r="C32" s="20"/>
      <c r="G32" s="19"/>
    </row>
    <row r="37" spans="2:11" x14ac:dyDescent="0.2">
      <c r="B37" s="18" t="s">
        <v>53</v>
      </c>
      <c r="C37" s="18" t="s">
        <v>52</v>
      </c>
      <c r="D37" s="18" t="s">
        <v>51</v>
      </c>
      <c r="E37" s="18" t="s">
        <v>50</v>
      </c>
      <c r="F37" s="18" t="s">
        <v>49</v>
      </c>
      <c r="G37" s="18" t="s">
        <v>48</v>
      </c>
      <c r="H37" s="18" t="s">
        <v>47</v>
      </c>
      <c r="I37" s="18" t="s">
        <v>46</v>
      </c>
      <c r="J37" s="18" t="s">
        <v>45</v>
      </c>
      <c r="K37" s="18" t="s">
        <v>44</v>
      </c>
    </row>
    <row r="38" spans="2:11" x14ac:dyDescent="0.2">
      <c r="B38" s="18">
        <f>C38+0.5</f>
        <v>100.5</v>
      </c>
      <c r="C38" s="18">
        <v>100</v>
      </c>
      <c r="D38" s="18">
        <f>C38-0.5</f>
        <v>99.5</v>
      </c>
      <c r="E38" s="18">
        <f>D38-0.5</f>
        <v>99</v>
      </c>
      <c r="F38" s="18">
        <f>E38-0.5</f>
        <v>98.5</v>
      </c>
      <c r="G38" s="18">
        <f>F38-0.5</f>
        <v>98</v>
      </c>
      <c r="H38" s="18">
        <f>G38-0.5</f>
        <v>97.5</v>
      </c>
      <c r="I38" s="18">
        <f>H38-0.5</f>
        <v>97</v>
      </c>
      <c r="J38" s="18">
        <f>I38-0.5</f>
        <v>96.5</v>
      </c>
      <c r="K38" s="18">
        <f>J38-0.5</f>
        <v>96</v>
      </c>
    </row>
  </sheetData>
  <mergeCells count="31">
    <mergeCell ref="I3:J3"/>
    <mergeCell ref="A1:H1"/>
    <mergeCell ref="A3:B3"/>
    <mergeCell ref="C3:D3"/>
    <mergeCell ref="E3:F3"/>
    <mergeCell ref="G3:H3"/>
    <mergeCell ref="I4:J4"/>
    <mergeCell ref="A5:B5"/>
    <mergeCell ref="C5:D5"/>
    <mergeCell ref="E5:F5"/>
    <mergeCell ref="G5:H5"/>
    <mergeCell ref="I5:J5"/>
    <mergeCell ref="A4:B4"/>
    <mergeCell ref="C4:D4"/>
    <mergeCell ref="E4:F4"/>
    <mergeCell ref="A6:B6"/>
    <mergeCell ref="A7:B7"/>
    <mergeCell ref="A24:B24"/>
    <mergeCell ref="C24:D24"/>
    <mergeCell ref="E24:F24"/>
    <mergeCell ref="G4:H4"/>
    <mergeCell ref="A26:H26"/>
    <mergeCell ref="A8:A12"/>
    <mergeCell ref="A13:A23"/>
    <mergeCell ref="I24:J24"/>
    <mergeCell ref="A25:B25"/>
    <mergeCell ref="C25:D25"/>
    <mergeCell ref="E25:F25"/>
    <mergeCell ref="G25:H25"/>
    <mergeCell ref="I25:J25"/>
    <mergeCell ref="G24:H2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AC3B-B209-41EF-BD3C-CC56B88A2454}">
  <dimension ref="B3:R63"/>
  <sheetViews>
    <sheetView tabSelected="1" workbookViewId="0">
      <selection activeCell="Q22" sqref="Q22"/>
    </sheetView>
  </sheetViews>
  <sheetFormatPr defaultRowHeight="14.25" x14ac:dyDescent="0.2"/>
  <cols>
    <col min="2" max="2" width="10" bestFit="1" customWidth="1"/>
    <col min="15" max="15" width="11.125" customWidth="1"/>
  </cols>
  <sheetData>
    <row r="3" spans="2:18" x14ac:dyDescent="0.2">
      <c r="B3" s="2">
        <v>45517</v>
      </c>
    </row>
    <row r="9" spans="2:18" x14ac:dyDescent="0.2">
      <c r="O9" s="4" t="s">
        <v>10</v>
      </c>
      <c r="P9" s="4" t="s">
        <v>12</v>
      </c>
      <c r="Q9" s="4" t="s">
        <v>13</v>
      </c>
      <c r="R9" s="4" t="s">
        <v>11</v>
      </c>
    </row>
    <row r="10" spans="2:18" x14ac:dyDescent="0.2">
      <c r="O10" s="4" t="s">
        <v>9</v>
      </c>
      <c r="P10" s="4" t="s">
        <v>8</v>
      </c>
      <c r="Q10" s="4" t="s">
        <v>6</v>
      </c>
      <c r="R10" s="4">
        <v>16.8</v>
      </c>
    </row>
    <row r="11" spans="2:18" x14ac:dyDescent="0.2">
      <c r="O11" s="4"/>
      <c r="P11" s="4" t="s">
        <v>7</v>
      </c>
      <c r="Q11" s="4" t="s">
        <v>6</v>
      </c>
      <c r="R11" s="4">
        <v>24</v>
      </c>
    </row>
    <row r="12" spans="2:18" x14ac:dyDescent="0.2">
      <c r="O12" s="4"/>
      <c r="P12" s="4" t="s">
        <v>5</v>
      </c>
      <c r="Q12" s="4" t="s">
        <v>3</v>
      </c>
      <c r="R12" s="4">
        <v>28</v>
      </c>
    </row>
    <row r="13" spans="2:18" x14ac:dyDescent="0.2">
      <c r="O13" s="4"/>
      <c r="P13" s="4" t="s">
        <v>4</v>
      </c>
      <c r="Q13" s="4" t="s">
        <v>3</v>
      </c>
      <c r="R13" s="4">
        <v>22.8</v>
      </c>
    </row>
    <row r="36" spans="15:18" x14ac:dyDescent="0.2">
      <c r="O36" t="s">
        <v>2</v>
      </c>
      <c r="P36">
        <v>96</v>
      </c>
      <c r="Q36">
        <v>2800</v>
      </c>
      <c r="R36" s="1">
        <f t="shared" ref="R36:R51" si="0">Q36/P36</f>
        <v>29.166666666666668</v>
      </c>
    </row>
    <row r="37" spans="15:18" x14ac:dyDescent="0.2">
      <c r="P37">
        <v>75</v>
      </c>
      <c r="Q37">
        <v>2000</v>
      </c>
      <c r="R37" s="1">
        <f t="shared" si="0"/>
        <v>26.666666666666668</v>
      </c>
    </row>
    <row r="38" spans="15:18" x14ac:dyDescent="0.2">
      <c r="P38">
        <v>81.099999999999994</v>
      </c>
      <c r="Q38">
        <v>2500</v>
      </c>
      <c r="R38" s="1">
        <f t="shared" si="0"/>
        <v>30.826140567200987</v>
      </c>
    </row>
    <row r="39" spans="15:18" x14ac:dyDescent="0.2">
      <c r="P39">
        <v>76</v>
      </c>
      <c r="Q39">
        <v>2200</v>
      </c>
      <c r="R39" s="1">
        <f t="shared" si="0"/>
        <v>28.94736842105263</v>
      </c>
    </row>
    <row r="40" spans="15:18" x14ac:dyDescent="0.2">
      <c r="P40">
        <v>80</v>
      </c>
      <c r="Q40">
        <v>2100</v>
      </c>
      <c r="R40" s="1">
        <f t="shared" si="0"/>
        <v>26.25</v>
      </c>
    </row>
    <row r="41" spans="15:18" x14ac:dyDescent="0.2">
      <c r="O41" t="s">
        <v>1</v>
      </c>
      <c r="P41">
        <v>79.900000000000006</v>
      </c>
      <c r="Q41">
        <v>2500</v>
      </c>
      <c r="R41" s="1">
        <f t="shared" si="0"/>
        <v>31.289111389236542</v>
      </c>
    </row>
    <row r="42" spans="15:18" x14ac:dyDescent="0.2">
      <c r="P42">
        <v>82.2</v>
      </c>
      <c r="Q42">
        <v>2300</v>
      </c>
      <c r="R42" s="1">
        <f t="shared" si="0"/>
        <v>27.980535279805352</v>
      </c>
    </row>
    <row r="43" spans="15:18" x14ac:dyDescent="0.2">
      <c r="P43">
        <v>80</v>
      </c>
      <c r="Q43">
        <v>2500</v>
      </c>
      <c r="R43" s="1">
        <f t="shared" si="0"/>
        <v>31.25</v>
      </c>
    </row>
    <row r="44" spans="15:18" x14ac:dyDescent="0.2">
      <c r="P44">
        <v>79.599999999999994</v>
      </c>
      <c r="Q44">
        <v>2200</v>
      </c>
      <c r="R44" s="1">
        <f t="shared" si="0"/>
        <v>27.638190954773872</v>
      </c>
    </row>
    <row r="45" spans="15:18" x14ac:dyDescent="0.2">
      <c r="P45">
        <v>85</v>
      </c>
      <c r="Q45">
        <v>2300</v>
      </c>
      <c r="R45" s="1">
        <f t="shared" si="0"/>
        <v>27.058823529411764</v>
      </c>
    </row>
    <row r="46" spans="15:18" x14ac:dyDescent="0.2">
      <c r="O46" t="s">
        <v>0</v>
      </c>
      <c r="P46">
        <v>72</v>
      </c>
      <c r="Q46">
        <v>1800</v>
      </c>
      <c r="R46" s="1">
        <f t="shared" si="0"/>
        <v>25</v>
      </c>
    </row>
    <row r="47" spans="15:18" x14ac:dyDescent="0.2">
      <c r="P47">
        <v>87</v>
      </c>
      <c r="Q47">
        <v>2500</v>
      </c>
      <c r="R47" s="1">
        <f t="shared" si="0"/>
        <v>28.735632183908045</v>
      </c>
    </row>
    <row r="48" spans="15:18" x14ac:dyDescent="0.2">
      <c r="P48">
        <v>72</v>
      </c>
      <c r="Q48">
        <v>1800</v>
      </c>
      <c r="R48" s="1">
        <f t="shared" si="0"/>
        <v>25</v>
      </c>
    </row>
    <row r="49" spans="16:18" x14ac:dyDescent="0.2">
      <c r="P49">
        <v>73</v>
      </c>
      <c r="Q49">
        <v>1700</v>
      </c>
      <c r="R49" s="1">
        <f t="shared" si="0"/>
        <v>23.287671232876711</v>
      </c>
    </row>
    <row r="50" spans="16:18" x14ac:dyDescent="0.2">
      <c r="P50">
        <v>87</v>
      </c>
      <c r="Q50">
        <v>2400</v>
      </c>
      <c r="R50" s="1">
        <f t="shared" si="0"/>
        <v>27.586206896551722</v>
      </c>
    </row>
    <row r="51" spans="16:18" x14ac:dyDescent="0.2">
      <c r="P51">
        <v>72.400000000000006</v>
      </c>
      <c r="Q51">
        <v>1700</v>
      </c>
      <c r="R51" s="1">
        <f t="shared" si="0"/>
        <v>23.480662983425411</v>
      </c>
    </row>
    <row r="56" spans="16:18" x14ac:dyDescent="0.2">
      <c r="Q56" s="3">
        <v>26</v>
      </c>
    </row>
    <row r="57" spans="16:18" x14ac:dyDescent="0.2">
      <c r="P57">
        <f>Q56*0.9</f>
        <v>23.400000000000002</v>
      </c>
      <c r="R57">
        <f>Q56*1.1</f>
        <v>28.6</v>
      </c>
    </row>
    <row r="62" spans="16:18" x14ac:dyDescent="0.2">
      <c r="P62">
        <v>75</v>
      </c>
      <c r="Q62">
        <v>2300</v>
      </c>
      <c r="R62">
        <f>Q62/P62</f>
        <v>30.666666666666668</v>
      </c>
    </row>
    <row r="63" spans="16:18" x14ac:dyDescent="0.2">
      <c r="R63">
        <f>28/R62</f>
        <v>0.91304347826086951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系统读取表</vt:lpstr>
      <vt:lpstr>比较法</vt:lpstr>
      <vt:lpstr>顺河家园询价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2024-08-13T05:07:52Z</dcterms:created>
  <dcterms:modified xsi:type="dcterms:W3CDTF">2025-02-12T02:21:48Z</dcterms:modified>
</cp:coreProperties>
</file>