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5A06B349-8146-4EB7-9A2F-C94ABD6F5FEF}" xr6:coauthVersionLast="47" xr6:coauthVersionMax="47" xr10:uidLastSave="{00000000-0000-0000-0000-000000000000}"/>
  <bookViews>
    <workbookView xWindow="-120" yWindow="-120" windowWidth="21840" windowHeight="13140" activeTab="3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externalReferences>
    <externalReference r:id="rId5"/>
  </externalReferences>
  <calcPr calcId="181029"/>
</workbook>
</file>

<file path=xl/calcChain.xml><?xml version="1.0" encoding="utf-8"?>
<calcChain xmlns="http://schemas.openxmlformats.org/spreadsheetml/2006/main">
  <c r="G15" i="4" l="1"/>
  <c r="D15" i="4"/>
  <c r="C15" i="4"/>
  <c r="H7" i="2"/>
  <c r="F4" i="1" l="1"/>
  <c r="D4" i="1"/>
  <c r="N11" i="1"/>
  <c r="F7" i="2"/>
  <c r="B10" i="2"/>
  <c r="M38" i="2" l="1"/>
  <c r="M37" i="2" l="1"/>
  <c r="N38" i="2" l="1"/>
  <c r="M18" i="2"/>
  <c r="N19" i="2" s="1"/>
  <c r="G14" i="2" s="1"/>
  <c r="F14" i="2"/>
  <c r="B12" i="2"/>
  <c r="M30" i="2"/>
  <c r="M31" i="2"/>
  <c r="N31" i="2" s="1"/>
  <c r="C18" i="2" s="1"/>
  <c r="M32" i="2"/>
  <c r="M33" i="2"/>
  <c r="N33" i="2" s="1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B7" i="2" l="1"/>
  <c r="G7" i="2" s="1"/>
  <c r="I7" i="2" s="1"/>
  <c r="C14" i="4" l="1"/>
  <c r="B2" i="4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<sst xmlns="http://schemas.openxmlformats.org/spreadsheetml/2006/main" count="191" uniqueCount="187">
  <si>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</si>
  <si>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</si>
  <si>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</si>
  <si>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</si>
  <si>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</si>
  <si>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</si>
  <si>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</si>
  <si>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</si>
  <si>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</si>
  <si>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</si>
  <si>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</si>
  <si>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</si>
  <si>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</si>
  <si>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</si>
  <si>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</si>
  <si>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</si>
  <si>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</si>
  <si>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</si>
  <si>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</si>
  <si>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</si>
  <si>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</si>
  <si>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</si>
  <si>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</si>
  <si>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</si>
  <si>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</si>
  <si>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</si>
  <si>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</si>
  <si>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</si>
  <si>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</si>
  <si>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</si>
  <si>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</si>
  <si>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</si>
  <si>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</si>
  <si>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</si>
  <si>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</si>
  <si>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</si>
  <si>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</si>
  <si>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</si>
  <si>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</si>
  <si>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</si>
  <si>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</si>
  <si>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</si>
  <si>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</si>
  <si>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</si>
  <si>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</si>
  <si>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</si>
  <si>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</si>
  <si>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</si>
  <si>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</si>
  <si>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</si>
  <si>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</si>
  <si>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</si>
  <si>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</si>
  <si>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</si>
  <si>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</si>
  <si>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</si>
  <si>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</si>
  <si>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</si>
  <si>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</si>
  <si>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</si>
  <si>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</si>
  <si>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</si>
  <si>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</si>
  <si>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</si>
  <si>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</si>
  <si>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</si>
  <si>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</si>
  <si>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</si>
  <si>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</si>
  <si>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</si>
  <si>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</si>
  <si>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</si>
  <si>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</si>
  <si>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</si>
  <si>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</si>
  <si>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</si>
  <si>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</si>
  <si>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</si>
  <si>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</si>
  <si>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</si>
  <si>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</si>
  <si>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</si>
  <si>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</si>
  <si>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</si>
  <si>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</si>
  <si>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</si>
  <si>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</si>
  <si>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</si>
  <si>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</si>
  <si>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</si>
  <si>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</si>
  <si>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</si>
  <si>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</si>
  <si>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</si>
  <si>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</si>
  <si>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</si>
  <si>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</si>
  <si>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</si>
  <si>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</si>
  <si>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</si>
  <si>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</si>
  <si>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</si>
  <si>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</si>
  <si>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</si>
  <si>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</si>
  <si>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</si>
  <si>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</si>
  <si>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</si>
  <si>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</si>
  <si>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</si>
  <si>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</si>
  <si>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</si>
  <si>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</si>
  <si>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</si>
  <si>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</si>
  <si>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</si>
  <si>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</si>
  <si>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</si>
  <si>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</si>
  <si>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</si>
  <si>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</si>
  <si>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</si>
  <si>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</si>
  <si>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</si>
  <si>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</si>
  <si>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</si>
  <si>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</si>
  <si>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</si>
  <si>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</si>
  <si>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</si>
  <si>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</si>
  <si>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</si>
  <si>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</si>
  <si>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</si>
  <si>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</si>
  <si>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</si>
  <si>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</si>
  <si>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</si>
  <si>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</si>
  <si>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</si>
  <si>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</si>
  <si>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</si>
  <si>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</si>
  <si>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</si>
  <si>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</si>
  <si>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</si>
  <si>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</si>
  <si>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</si>
  <si>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</si>
  <si>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</si>
  <si>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</si>
  <si>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</si>
  <si>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</si>
  <si>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</si>
  <si>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</si>
  <si>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</si>
  <si>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</si>
  <si>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</si>
  <si>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</si>
  <si>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估价期日</t>
    <phoneticPr fontId="4" type="noConversion"/>
  </si>
  <si>
    <t>2024年第二季度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</si>
  <si>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</si>
  <si>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</si>
  <si>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</si>
  <si>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</si>
  <si>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</si>
  <si>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</si>
  <si>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</si>
  <si>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农用地</t>
    <phoneticPr fontId="1" type="noConversion"/>
  </si>
  <si>
    <t>集体建设用地</t>
    <phoneticPr fontId="1" type="noConversion"/>
  </si>
  <si>
    <t>产权国有建设用地</t>
    <phoneticPr fontId="1" type="noConversion"/>
  </si>
  <si>
    <t>测绘面积</t>
    <phoneticPr fontId="1" type="noConversion"/>
  </si>
  <si>
    <t>集体建设用地地面单价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</si>
  <si>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</si>
  <si>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</si>
  <si>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</si>
  <si>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</si>
  <si>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</si>
  <si>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</si>
  <si>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</si>
  <si>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</si>
  <si>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</si>
  <si>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</si>
  <si>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2024-1-0863-P09</t>
  </si>
  <si>
    <t>河北步凯纺织有限公司</t>
  </si>
  <si>
    <t>有手续</t>
    <phoneticPr fontId="1" type="noConversion"/>
  </si>
  <si>
    <t>无手续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</si>
</sst>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10" fontId="3" fillId="15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\&#38596;&#23433;\2024\2024-1-0863&#19996;&#29275;&#26449;&#12289;&#21271;&#24196;&#26449;&#12289;&#35199;&#29275;&#26449;\F19&#27827;&#21271;&#27493;&#20975;&#32442;&#32455;&#26377;&#38480;&#20844;&#21496;-&#38598;&#20307;-&#19996;&#29275;&#26449;---&#26377;&#25163;&#32493;\&#26368;&#32456;\&#26080;&#25163;&#32493;-&#27827;&#21271;&#27493;&#20975;&#32442;&#32455;&#26377;&#38480;&#20844;&#21496;.xlsx" TargetMode="External"/><Relationship Id="rId1" Type="http://schemas.openxmlformats.org/officeDocument/2006/relationships/externalLinkPath" Target="&#26080;&#25163;&#32493;-&#27827;&#21271;&#27493;&#20975;&#32442;&#32455;&#26377;&#38480;&#20844;&#214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基础信息"/>
      <sheetName val="估价对象"/>
      <sheetName val="基准地价"/>
      <sheetName val="系统读取表"/>
    </sheetNames>
    <sheetDataSet>
      <sheetData sheetId="0"/>
      <sheetData sheetId="1"/>
      <sheetData sheetId="2"/>
      <sheetData sheetId="3">
        <row r="14">
          <cell r="C14">
            <v>15498.119999999999</v>
          </cell>
          <cell r="D14">
            <v>1019.7763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1"/>
  <sheetViews>
    <sheetView zoomScaleNormal="100" workbookViewId="0">
      <selection activeCell="E18" sqref="E18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3.87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3" x14ac:dyDescent="0.15">
      <c r="H2" s="2">
        <v>666.67</v>
      </c>
    </row>
    <row r="3" spans="1:23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118</v>
      </c>
      <c r="J3" s="5" t="s">
        <v>119</v>
      </c>
    </row>
    <row r="4" spans="1:23" x14ac:dyDescent="0.15">
      <c r="C4" s="49"/>
      <c r="D4" s="70" t="str">
        <f>E11</f>
        <v>河北步凯纺织有限公司</v>
      </c>
      <c r="E4" s="72" t="s">
        <v>102</v>
      </c>
      <c r="F4" s="4">
        <f>J11</f>
        <v>5253.88</v>
      </c>
      <c r="G4" s="8">
        <f>估价对象!G7</f>
        <v>692</v>
      </c>
      <c r="H4" s="4">
        <f>ROUND(F4*G4,0)</f>
        <v>3635685</v>
      </c>
      <c r="I4" s="3">
        <f>ROUND(G4*H2/10000,2)</f>
        <v>46.13</v>
      </c>
      <c r="J4" s="3">
        <f>F4/$H$2</f>
        <v>7.8807805960970203</v>
      </c>
    </row>
    <row r="5" spans="1:23" x14ac:dyDescent="0.15">
      <c r="C5" s="49"/>
      <c r="D5" s="71"/>
      <c r="E5" s="72"/>
      <c r="F5" s="4"/>
      <c r="G5" s="8"/>
      <c r="H5" s="4"/>
      <c r="I5" s="3"/>
      <c r="J5" s="3"/>
    </row>
    <row r="6" spans="1:23" x14ac:dyDescent="0.15">
      <c r="C6" s="3" t="s">
        <v>120</v>
      </c>
      <c r="D6" s="3"/>
      <c r="E6" s="3"/>
      <c r="F6" s="4"/>
      <c r="G6" s="8">
        <f>G4</f>
        <v>692</v>
      </c>
      <c r="H6" s="4">
        <f t="shared" ref="H6" si="0">ROUND(F6*G6,0)</f>
        <v>0</v>
      </c>
      <c r="I6" s="3">
        <f>I4</f>
        <v>46.13</v>
      </c>
      <c r="J6" s="3">
        <f t="shared" ref="J6" si="1">F6/$H$2</f>
        <v>0</v>
      </c>
    </row>
    <row r="7" spans="1:23" x14ac:dyDescent="0.15">
      <c r="G7" s="10"/>
    </row>
    <row r="8" spans="1:23" s="68" customFormat="1" ht="13.5" customHeight="1" x14ac:dyDescent="0.15">
      <c r="A8" s="73" t="s">
        <v>161</v>
      </c>
      <c r="B8" s="73" t="s">
        <v>162</v>
      </c>
      <c r="C8" s="73" t="s">
        <v>90</v>
      </c>
      <c r="D8" s="73" t="s">
        <v>163</v>
      </c>
      <c r="E8" s="73" t="s">
        <v>164</v>
      </c>
      <c r="F8" s="73" t="s">
        <v>165</v>
      </c>
      <c r="G8" s="73" t="s">
        <v>166</v>
      </c>
      <c r="H8" s="73" t="s">
        <v>167</v>
      </c>
      <c r="I8" s="74" t="s">
        <v>168</v>
      </c>
      <c r="J8" s="73" t="s">
        <v>169</v>
      </c>
      <c r="K8" s="77" t="s">
        <v>170</v>
      </c>
      <c r="L8" s="77" t="s">
        <v>171</v>
      </c>
      <c r="M8" s="78" t="s">
        <v>172</v>
      </c>
      <c r="N8" s="77" t="s">
        <v>173</v>
      </c>
      <c r="O8" s="77" t="s">
        <v>174</v>
      </c>
      <c r="P8" s="77" t="s">
        <v>175</v>
      </c>
      <c r="Q8" s="77" t="s">
        <v>176</v>
      </c>
      <c r="R8" s="77" t="s">
        <v>177</v>
      </c>
      <c r="S8" s="77" t="s">
        <v>178</v>
      </c>
      <c r="T8" s="77" t="s">
        <v>179</v>
      </c>
      <c r="U8" s="77" t="s">
        <v>180</v>
      </c>
      <c r="V8" s="77" t="s">
        <v>181</v>
      </c>
      <c r="W8" s="77" t="s">
        <v>182</v>
      </c>
    </row>
    <row r="9" spans="1:23" s="68" customFormat="1" x14ac:dyDescent="0.15">
      <c r="A9" s="73"/>
      <c r="B9" s="73"/>
      <c r="C9" s="73"/>
      <c r="D9" s="73"/>
      <c r="E9" s="73"/>
      <c r="F9" s="73"/>
      <c r="G9" s="73"/>
      <c r="H9" s="73"/>
      <c r="I9" s="75"/>
      <c r="J9" s="73"/>
      <c r="K9" s="77"/>
      <c r="L9" s="77"/>
      <c r="M9" s="79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spans="1:23" s="68" customFormat="1" x14ac:dyDescent="0.15">
      <c r="A10" s="73"/>
      <c r="B10" s="73"/>
      <c r="C10" s="73"/>
      <c r="D10" s="73"/>
      <c r="E10" s="73"/>
      <c r="F10" s="73"/>
      <c r="G10" s="73"/>
      <c r="H10" s="73"/>
      <c r="I10" s="76"/>
      <c r="J10" s="73"/>
      <c r="K10" s="77"/>
      <c r="L10" s="77"/>
      <c r="M10" s="80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spans="1:23" s="47" customFormat="1" x14ac:dyDescent="0.15">
      <c r="A11" s="69">
        <v>9</v>
      </c>
      <c r="D11" s="69" t="s">
        <v>183</v>
      </c>
      <c r="E11" s="69" t="s">
        <v>184</v>
      </c>
      <c r="F11" s="69"/>
      <c r="G11" s="69"/>
      <c r="H11" s="69"/>
      <c r="I11" s="69">
        <v>2539</v>
      </c>
      <c r="J11" s="69">
        <v>5253.88</v>
      </c>
      <c r="K11" s="69"/>
      <c r="L11" s="69"/>
      <c r="M11" s="69">
        <v>658</v>
      </c>
      <c r="N11" s="69">
        <f t="shared" ref="N11" si="2">J11*M11</f>
        <v>3457053.04</v>
      </c>
      <c r="O11" s="69"/>
      <c r="P11" s="69"/>
      <c r="Q11" s="69"/>
      <c r="R11" s="69"/>
      <c r="S11" s="69"/>
      <c r="T11" s="69"/>
      <c r="U11" s="69"/>
      <c r="V11" s="69"/>
      <c r="W11" s="69"/>
    </row>
  </sheetData>
  <mergeCells count="25">
    <mergeCell ref="U8:U10"/>
    <mergeCell ref="V8:V10"/>
    <mergeCell ref="W8:W10"/>
    <mergeCell ref="P8:P10"/>
    <mergeCell ref="Q8:Q10"/>
    <mergeCell ref="R8:R10"/>
    <mergeCell ref="S8:S10"/>
    <mergeCell ref="T8:T10"/>
    <mergeCell ref="K8:K10"/>
    <mergeCell ref="L8:L10"/>
    <mergeCell ref="M8:M10"/>
    <mergeCell ref="N8:N10"/>
    <mergeCell ref="O8:O10"/>
    <mergeCell ref="F8:F10"/>
    <mergeCell ref="G8:G10"/>
    <mergeCell ref="H8:H10"/>
    <mergeCell ref="I8:I10"/>
    <mergeCell ref="J8:J10"/>
    <mergeCell ref="D4:D5"/>
    <mergeCell ref="E4:E5"/>
    <mergeCell ref="A8:A10"/>
    <mergeCell ref="B8:B10"/>
    <mergeCell ref="C8:C10"/>
    <mergeCell ref="D8:D10"/>
    <mergeCell ref="E8:E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I7" sqref="I7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60</v>
      </c>
      <c r="B1" s="46">
        <v>45544</v>
      </c>
      <c r="D1" s="11" t="s">
        <v>63</v>
      </c>
      <c r="E1" s="18">
        <v>42370</v>
      </c>
    </row>
    <row r="2" spans="1:14" x14ac:dyDescent="0.15">
      <c r="A2" s="11" t="s">
        <v>62</v>
      </c>
      <c r="B2" s="11" t="s">
        <v>104</v>
      </c>
      <c r="C2" s="11">
        <f>SUM(B22:H22)+I22</f>
        <v>125</v>
      </c>
      <c r="D2" s="11" t="s">
        <v>64</v>
      </c>
      <c r="E2" s="11" t="s">
        <v>65</v>
      </c>
      <c r="F2" s="11">
        <f>B22+D22+F22+C22+E22+I22</f>
        <v>85</v>
      </c>
      <c r="J2" s="20"/>
    </row>
    <row r="3" spans="1:14" x14ac:dyDescent="0.15">
      <c r="E3" s="11" t="s">
        <v>66</v>
      </c>
      <c r="K3" s="11" t="s">
        <v>114</v>
      </c>
    </row>
    <row r="4" spans="1:14" x14ac:dyDescent="0.15">
      <c r="A4" s="11" t="s">
        <v>159</v>
      </c>
      <c r="B4" s="18">
        <v>45385</v>
      </c>
      <c r="K4" s="81" t="s">
        <v>125</v>
      </c>
      <c r="L4" s="81"/>
      <c r="M4" s="81"/>
      <c r="N4" s="81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61</v>
      </c>
      <c r="G5" s="21" t="s">
        <v>8</v>
      </c>
      <c r="H5" s="21" t="s">
        <v>9</v>
      </c>
      <c r="I5" s="22" t="s">
        <v>10</v>
      </c>
      <c r="K5" s="23" t="s">
        <v>126</v>
      </c>
      <c r="L5" s="51" t="s">
        <v>115</v>
      </c>
      <c r="M5" s="51" t="s">
        <v>116</v>
      </c>
      <c r="N5" s="51" t="s">
        <v>117</v>
      </c>
    </row>
    <row r="6" spans="1:14" x14ac:dyDescent="0.15">
      <c r="A6" s="23">
        <v>618</v>
      </c>
      <c r="B6" s="23">
        <f>B10</f>
        <v>1.0960000000000001</v>
      </c>
      <c r="C6" s="23">
        <v>1</v>
      </c>
      <c r="D6" s="23">
        <v>1</v>
      </c>
      <c r="E6" s="23">
        <v>1</v>
      </c>
      <c r="F6" s="23"/>
      <c r="G6" s="24">
        <f>A6*B6*C6*D6*E6+F6</f>
        <v>677.32800000000009</v>
      </c>
      <c r="H6" s="23"/>
      <c r="I6" s="25"/>
      <c r="J6" s="26"/>
      <c r="K6" s="52" t="s">
        <v>127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1.0960000000000001</v>
      </c>
      <c r="C7" s="23">
        <v>1</v>
      </c>
      <c r="D7" s="23">
        <v>1</v>
      </c>
      <c r="E7" s="23">
        <v>1</v>
      </c>
      <c r="F7" s="23">
        <f>H22</f>
        <v>15</v>
      </c>
      <c r="G7" s="24">
        <f>ROUND(A7*B7*C7*D7*E7+F7,0)</f>
        <v>692</v>
      </c>
      <c r="H7" s="23">
        <f>基础信息!F4</f>
        <v>5253.88</v>
      </c>
      <c r="I7" s="34">
        <f>ROUND(G7*H7/10000,4)</f>
        <v>363.56849999999997</v>
      </c>
      <c r="J7" s="11" t="s">
        <v>39</v>
      </c>
      <c r="K7" s="52" t="s">
        <v>128</v>
      </c>
      <c r="L7" s="52"/>
      <c r="M7" s="52">
        <v>656</v>
      </c>
      <c r="N7" s="53">
        <f>ROUND((M7/M6-1),4)</f>
        <v>7.7000000000000002E-3</v>
      </c>
    </row>
    <row r="8" spans="1:14" x14ac:dyDescent="0.15">
      <c r="K8" s="52" t="s">
        <v>129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130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*(1+C20),4)</f>
        <v>1.0960000000000001</v>
      </c>
      <c r="C10" s="33" t="s">
        <v>40</v>
      </c>
      <c r="D10" s="33"/>
      <c r="K10" s="52" t="s">
        <v>131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157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132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133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67</v>
      </c>
      <c r="I13" s="61" t="s">
        <v>96</v>
      </c>
      <c r="K13" s="52" t="s">
        <v>134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135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97</v>
      </c>
      <c r="C15" s="63" t="s">
        <v>98</v>
      </c>
      <c r="D15" s="63" t="s">
        <v>99</v>
      </c>
      <c r="E15" s="63" t="s">
        <v>100</v>
      </c>
      <c r="F15" s="62" t="s">
        <v>101</v>
      </c>
      <c r="G15" s="62" t="s">
        <v>103</v>
      </c>
      <c r="H15" s="62" t="s">
        <v>105</v>
      </c>
      <c r="I15" s="62" t="s">
        <v>111</v>
      </c>
      <c r="K15" s="52" t="s">
        <v>136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137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112</v>
      </c>
      <c r="C17" s="64" t="s">
        <v>113</v>
      </c>
      <c r="D17" s="64" t="s">
        <v>121</v>
      </c>
      <c r="E17" s="64" t="s">
        <v>122</v>
      </c>
      <c r="F17" s="59" t="s">
        <v>123</v>
      </c>
      <c r="G17" s="59" t="s">
        <v>124</v>
      </c>
      <c r="H17" s="59" t="s">
        <v>154</v>
      </c>
      <c r="I17" s="59" t="s">
        <v>155</v>
      </c>
      <c r="J17" s="26"/>
      <c r="K17" s="52" t="s">
        <v>138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67">
        <v>-4.7000000000000002E-3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139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158</v>
      </c>
      <c r="C19" s="66" t="s">
        <v>160</v>
      </c>
      <c r="D19" s="66"/>
      <c r="E19" s="66"/>
      <c r="F19" s="30"/>
      <c r="G19" s="30"/>
      <c r="H19" s="30"/>
      <c r="I19" s="30"/>
      <c r="K19" s="52" t="s">
        <v>140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>
        <v>2.8E-3</v>
      </c>
      <c r="C20" s="30">
        <v>1.4E-3</v>
      </c>
      <c r="D20" s="30"/>
      <c r="E20" s="30"/>
      <c r="F20" s="30"/>
      <c r="G20" s="30"/>
      <c r="H20" s="30"/>
      <c r="I20" s="30"/>
      <c r="K20" s="52" t="s">
        <v>141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142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143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144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145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146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106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107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108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147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109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148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110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149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150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151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152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153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156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41</v>
      </c>
    </row>
    <row r="3" spans="1:9" x14ac:dyDescent="0.15">
      <c r="A3" t="s">
        <v>42</v>
      </c>
    </row>
    <row r="4" spans="1:9" x14ac:dyDescent="0.15">
      <c r="A4" t="s">
        <v>43</v>
      </c>
    </row>
    <row r="5" spans="1:9" x14ac:dyDescent="0.15">
      <c r="A5" t="s">
        <v>44</v>
      </c>
    </row>
    <row r="6" spans="1:9" x14ac:dyDescent="0.15">
      <c r="A6" t="s">
        <v>45</v>
      </c>
    </row>
    <row r="7" spans="1:9" x14ac:dyDescent="0.15">
      <c r="A7" t="s">
        <v>46</v>
      </c>
    </row>
    <row r="8" spans="1:9" x14ac:dyDescent="0.15">
      <c r="A8" t="s">
        <v>47</v>
      </c>
    </row>
    <row r="9" spans="1:9" ht="14.25" thickBot="1" x14ac:dyDescent="0.2">
      <c r="A9" t="s">
        <v>48</v>
      </c>
    </row>
    <row r="10" spans="1:9" ht="30" thickTop="1" thickBot="1" x14ac:dyDescent="0.2">
      <c r="A10" s="12" t="s">
        <v>49</v>
      </c>
      <c r="B10" s="13" t="s">
        <v>50</v>
      </c>
      <c r="C10" s="13" t="s">
        <v>51</v>
      </c>
      <c r="D10" s="13" t="s">
        <v>52</v>
      </c>
      <c r="E10" s="13" t="s">
        <v>53</v>
      </c>
      <c r="F10" s="13" t="s">
        <v>54</v>
      </c>
      <c r="G10" s="13" t="s">
        <v>55</v>
      </c>
      <c r="H10" s="13" t="s">
        <v>56</v>
      </c>
      <c r="I10" s="14" t="s">
        <v>57</v>
      </c>
    </row>
    <row r="11" spans="1:9" ht="15" thickBot="1" x14ac:dyDescent="0.2">
      <c r="A11" s="15" t="s">
        <v>58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59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tabSelected="1" workbookViewId="0">
      <selection activeCell="H7" sqref="H7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82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83</v>
      </c>
      <c r="B2" s="35">
        <f>估价对象!H7</f>
        <v>5253.88</v>
      </c>
      <c r="C2" s="36"/>
      <c r="D2" s="36"/>
      <c r="E2" s="36"/>
      <c r="F2" s="36"/>
    </row>
    <row r="3" spans="1:9" ht="16.5" x14ac:dyDescent="0.15">
      <c r="A3" s="35" t="s">
        <v>84</v>
      </c>
      <c r="B3" s="38">
        <f>估价对象!B1</f>
        <v>45544</v>
      </c>
      <c r="C3" s="36"/>
      <c r="D3" s="36"/>
      <c r="E3" s="36"/>
      <c r="F3" s="36"/>
    </row>
    <row r="4" spans="1:9" ht="33" x14ac:dyDescent="0.15">
      <c r="A4" s="35" t="s">
        <v>68</v>
      </c>
      <c r="B4" s="35" t="s">
        <v>69</v>
      </c>
      <c r="C4" s="35" t="s">
        <v>70</v>
      </c>
      <c r="D4" s="35" t="s">
        <v>85</v>
      </c>
      <c r="E4" s="36"/>
    </row>
    <row r="5" spans="1:9" ht="16.5" x14ac:dyDescent="0.15">
      <c r="A5" s="35" t="s">
        <v>71</v>
      </c>
      <c r="B5" s="39">
        <f>D14+D15</f>
        <v>1383.3447999999999</v>
      </c>
      <c r="C5" s="35" t="e">
        <f>ROUND(B5*10000/$B$1,0)</f>
        <v>#DIV/0!</v>
      </c>
      <c r="D5" s="35">
        <f>ROUND(B5*10000/$B$2,0)</f>
        <v>2633</v>
      </c>
      <c r="E5" s="36"/>
    </row>
    <row r="6" spans="1:9" ht="16.5" x14ac:dyDescent="0.15">
      <c r="A6" s="35" t="s">
        <v>72</v>
      </c>
      <c r="B6" s="35">
        <f>G14+G15+G16+G17</f>
        <v>1383.3447999999999</v>
      </c>
      <c r="C6" s="35" t="e">
        <f>ROUND(B6*10000/$B$1,0)</f>
        <v>#DIV/0!</v>
      </c>
      <c r="D6" s="35">
        <f>ROUND(B6*10000/$B$2,0)</f>
        <v>2633</v>
      </c>
      <c r="E6" s="36"/>
    </row>
    <row r="7" spans="1:9" ht="16.5" x14ac:dyDescent="0.15">
      <c r="A7" s="35" t="s">
        <v>86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73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87</v>
      </c>
      <c r="B9" s="40"/>
      <c r="C9" s="36"/>
      <c r="D9" s="36"/>
      <c r="E9" s="36"/>
    </row>
    <row r="10" spans="1:9" ht="16.5" x14ac:dyDescent="0.15">
      <c r="A10" s="35" t="s">
        <v>88</v>
      </c>
      <c r="B10" s="40"/>
      <c r="C10" s="36"/>
      <c r="D10" s="36"/>
      <c r="E10" s="36"/>
    </row>
    <row r="11" spans="1:9" ht="16.5" x14ac:dyDescent="0.15">
      <c r="A11" s="35" t="s">
        <v>89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90</v>
      </c>
      <c r="B13" s="42" t="s">
        <v>82</v>
      </c>
      <c r="C13" s="42" t="s">
        <v>83</v>
      </c>
      <c r="D13" s="42" t="s">
        <v>91</v>
      </c>
      <c r="E13" s="35" t="s">
        <v>70</v>
      </c>
      <c r="F13" s="35" t="s">
        <v>92</v>
      </c>
      <c r="G13" s="42" t="s">
        <v>93</v>
      </c>
      <c r="H13" s="42" t="s">
        <v>94</v>
      </c>
      <c r="I13" s="42" t="s">
        <v>95</v>
      </c>
    </row>
    <row r="14" spans="1:9" ht="16.5" x14ac:dyDescent="0.15">
      <c r="A14" s="43" t="s">
        <v>185</v>
      </c>
      <c r="B14" s="42">
        <v>0</v>
      </c>
      <c r="C14" s="42">
        <f>估价对象!H7</f>
        <v>5253.88</v>
      </c>
      <c r="D14" s="42">
        <f>估价对象!I7</f>
        <v>363.56849999999997</v>
      </c>
      <c r="E14" s="42" t="e">
        <f>ROUND(D14*10000/B14,0)</f>
        <v>#DIV/0!</v>
      </c>
      <c r="F14" s="42">
        <f>ROUND(D14*10000/C14,0)</f>
        <v>692</v>
      </c>
      <c r="G14" s="42">
        <f>D14</f>
        <v>363.56849999999997</v>
      </c>
      <c r="H14" s="42"/>
      <c r="I14" s="42"/>
    </row>
    <row r="15" spans="1:9" ht="16.5" x14ac:dyDescent="0.15">
      <c r="A15" s="43" t="s">
        <v>186</v>
      </c>
      <c r="B15" s="44"/>
      <c r="C15" s="44">
        <f>[1]系统读取表!$C$14</f>
        <v>15498.119999999999</v>
      </c>
      <c r="D15" s="44">
        <f>[1]系统读取表!$D$14</f>
        <v>1019.7763</v>
      </c>
      <c r="E15" s="42" t="e">
        <f t="shared" ref="E15:E23" si="0">ROUND(D15*10000/B15,0)</f>
        <v>#DIV/0!</v>
      </c>
      <c r="F15" s="42">
        <f t="shared" ref="F15:F23" si="1">ROUND(D15*10000/C15,0)</f>
        <v>658</v>
      </c>
      <c r="G15" s="45">
        <f>D15</f>
        <v>1019.7763</v>
      </c>
      <c r="H15" s="45"/>
      <c r="I15" s="44"/>
    </row>
    <row r="16" spans="1:9" ht="16.5" x14ac:dyDescent="0.15">
      <c r="A16" s="43" t="s">
        <v>74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75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76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77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78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79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80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81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2025-01-20T02:32:34Z</dcterms:modified>
</cp:coreProperties>
</file>