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80" windowWidth="8865" windowHeight="11580" firstSheet="2" activeTab="6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Sheet2" sheetId="55" r:id="rId6"/>
    <sheet name="系统读取表" sheetId="56" r:id="rId7"/>
  </sheets>
  <externalReferences>
    <externalReference r:id="rId8"/>
  </externalReferences>
  <calcPr calcId="144525"/>
</workbook>
</file>

<file path=xl/calcChain.xml><?xml version="1.0" encoding="utf-8"?>
<calcChain xmlns="http://schemas.openxmlformats.org/spreadsheetml/2006/main">
  <c r="B10" i="56" l="1"/>
  <c r="F23" i="56"/>
  <c r="E23" i="56"/>
  <c r="F22" i="56"/>
  <c r="E22" i="56"/>
  <c r="F21" i="56"/>
  <c r="E21" i="56"/>
  <c r="F20" i="56"/>
  <c r="E20" i="56"/>
  <c r="F19" i="56"/>
  <c r="E19" i="56"/>
  <c r="F18" i="56"/>
  <c r="E18" i="56"/>
  <c r="F17" i="56"/>
  <c r="E17" i="56"/>
  <c r="F16" i="56"/>
  <c r="E16" i="56"/>
  <c r="F15" i="56"/>
  <c r="E15" i="56"/>
  <c r="I14" i="56"/>
  <c r="H14" i="56"/>
  <c r="B7" i="56" s="1"/>
  <c r="C14" i="56"/>
  <c r="B14" i="56"/>
  <c r="D14" i="56" s="1"/>
  <c r="B8" i="56"/>
  <c r="C8" i="56" s="1"/>
  <c r="D6" i="56"/>
  <c r="C6" i="56"/>
  <c r="B2" i="56"/>
  <c r="D7" i="56" l="1"/>
  <c r="C7" i="56"/>
  <c r="F14" i="56"/>
  <c r="B5" i="56"/>
  <c r="D8" i="56"/>
  <c r="J16" i="52"/>
  <c r="I16" i="52"/>
  <c r="C5" i="56" l="1"/>
  <c r="D5" i="56"/>
  <c r="O4" i="54"/>
  <c r="O5" i="54"/>
  <c r="O6" i="54"/>
  <c r="O3" i="54"/>
  <c r="W2" i="52" l="1"/>
  <c r="U2" i="52"/>
  <c r="S2" i="52"/>
  <c r="C16" i="52" l="1"/>
  <c r="D16" i="52"/>
  <c r="E16" i="52"/>
  <c r="F16" i="52"/>
  <c r="G16" i="52"/>
  <c r="H16" i="52"/>
  <c r="K16" i="52"/>
  <c r="L16" i="52"/>
  <c r="G17" i="52" l="1"/>
  <c r="U3" i="52" s="1"/>
  <c r="C17" i="52"/>
  <c r="K17" i="52"/>
  <c r="I17" i="52"/>
  <c r="W3" i="52" s="1"/>
  <c r="E17" i="52"/>
  <c r="S3" i="52" s="1"/>
  <c r="X5" i="52"/>
  <c r="V5" i="52"/>
  <c r="B18" i="52" l="1"/>
  <c r="U23" i="52"/>
  <c r="U24" i="52" s="1"/>
  <c r="W23" i="52"/>
  <c r="W24" i="52" s="1"/>
  <c r="S23" i="52"/>
  <c r="S24" i="52" s="1"/>
  <c r="O25" i="52" l="1"/>
</calcChain>
</file>

<file path=xl/sharedStrings.xml><?xml version="1.0" encoding="utf-8"?>
<sst xmlns="http://schemas.openxmlformats.org/spreadsheetml/2006/main" count="326" uniqueCount="127">
  <si>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</si>
  <si>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</si>
  <si>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</si>
  <si>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</si>
  <si>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</si>
  <si>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</si>
  <si>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</si>
  <si>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</si>
  <si>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</si>
  <si>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</si>
  <si>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</si>
  <si>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</si>
  <si>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</si>
  <si>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</si>
  <si>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</si>
  <si>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</si>
  <si>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</si>
  <si>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</si>
  <si>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</si>
  <si>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</si>
  <si>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</si>
  <si>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</si>
  <si>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</si>
  <si>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</si>
  <si>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</si>
  <si>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</si>
  <si>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</si>
  <si>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</si>
  <si>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</si>
  <si>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</si>
  <si>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</si>
  <si>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</si>
  <si>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</si>
  <si>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</si>
  <si>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</si>
  <si>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</si>
  <si>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</si>
  <si>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</si>
  <si>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</si>
  <si>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</si>
  <si>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</si>
  <si>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</si>
  <si>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</si>
  <si>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</si>
  <si>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</si>
  <si>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</si>
  <si>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</si>
  <si>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</si>
  <si>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</si>
  <si>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</si>
  <si>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</si>
  <si>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</si>
  <si>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</si>
  <si>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</si>
  <si>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</si>
  <si>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</si>
  <si>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</si>
  <si>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</si>
  <si>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</si>
  <si>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</si>
  <si>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</si>
  <si>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</si>
  <si>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</si>
  <si>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</si>
  <si>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好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</si>
  <si>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</si>
  <si>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</si>
  <si>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</si>
  <si>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</si>
  <si>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</si>
  <si>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</si>
  <si>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</si>
  <si>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</si>
  <si>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序号</t>
  </si>
  <si>
    <t>小区</t>
  </si>
  <si>
    <t>平米租金(元/㎡·月)</t>
  </si>
  <si>
    <t>潘家园东里</t>
  </si>
  <si>
    <t>华威北里</t>
  </si>
  <si>
    <t>朝阳区潘家园东里</t>
    <phoneticPr fontId="6" type="noConversion"/>
  </si>
  <si>
    <t>劲松六区</t>
  </si>
  <si>
    <t>劲松南路小区</t>
  </si>
  <si>
    <t>较好</t>
    <phoneticPr fontId="6" type="noConversion"/>
  </si>
  <si>
    <t>双花园南里一区</t>
  </si>
  <si>
    <t>双花园南里二区</t>
  </si>
  <si>
    <t>——</t>
    <phoneticPr fontId="1" type="noConversion"/>
  </si>
  <si>
    <t>区县</t>
  </si>
  <si>
    <t>板块</t>
  </si>
  <si>
    <t>双花园西里</t>
  </si>
  <si>
    <t>朝阳区</t>
  </si>
  <si>
    <t>双井</t>
  </si>
  <si>
    <t>--</t>
  </si>
  <si>
    <t>潘家园东里</t>
    <phoneticPr fontId="1" type="noConversion"/>
  </si>
  <si>
    <t>劲松六区</t>
    <phoneticPr fontId="1" type="noConversion"/>
  </si>
  <si>
    <t>双花园南里二区</t>
    <phoneticPr fontId="1" type="noConversion"/>
  </si>
  <si>
    <t>——</t>
    <phoneticPr fontId="1" type="noConversion"/>
  </si>
  <si>
    <t>潘家园东里</t>
    <phoneticPr fontId="1" type="noConversion"/>
  </si>
  <si>
    <t>华威北里</t>
    <phoneticPr fontId="1" type="noConversion"/>
  </si>
  <si>
    <t>双花园南里一区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</si>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</sst>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0" fillId="3" borderId="9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" fontId="11" fillId="0" borderId="9" xfId="0" applyNumberFormat="1" applyFont="1" applyBorder="1" applyAlignment="1">
      <alignment horizontal="left" vertical="center"/>
    </xf>
    <xf numFmtId="17" fontId="11" fillId="0" borderId="10" xfId="0" applyNumberFormat="1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3" borderId="10" xfId="0" applyFont="1" applyFill="1" applyBorder="1">
      <alignment vertical="center"/>
    </xf>
    <xf numFmtId="0" fontId="13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" fontId="11" fillId="0" borderId="11" xfId="0" applyNumberFormat="1" applyFont="1" applyBorder="1" applyAlignment="1">
      <alignment horizontal="left" vertical="center"/>
    </xf>
    <xf numFmtId="17" fontId="11" fillId="0" borderId="10" xfId="0" applyNumberFormat="1" applyFont="1" applyBorder="1" applyAlignment="1">
      <alignment horizontal="left" vertical="center"/>
    </xf>
    <xf numFmtId="17" fontId="11" fillId="0" borderId="9" xfId="0" applyNumberFormat="1" applyFont="1" applyBorder="1" applyAlignment="1">
      <alignment horizontal="left" vertical="center"/>
    </xf>
    <xf numFmtId="0" fontId="14" fillId="4" borderId="1" xfId="3" applyFont="1" applyFill="1" applyBorder="1" applyAlignment="1" applyProtection="1">
      <alignment horizontal="left" vertical="center" wrapText="1"/>
    </xf>
    <xf numFmtId="0" fontId="14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4" fillId="4" borderId="1" xfId="3" applyNumberFormat="1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4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4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4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16</xdr:col>
      <xdr:colOff>428143</xdr:colOff>
      <xdr:row>10</xdr:row>
      <xdr:rowOff>9481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1371600"/>
          <a:ext cx="3857143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</xdr:row>
      <xdr:rowOff>9525</xdr:rowOff>
    </xdr:from>
    <xdr:to>
      <xdr:col>7</xdr:col>
      <xdr:colOff>380412</xdr:colOff>
      <xdr:row>30</xdr:row>
      <xdr:rowOff>66111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695325"/>
          <a:ext cx="4704762" cy="45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3" workbookViewId="0">
      <selection activeCell="I20" sqref="I20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5" t="s">
        <v>13</v>
      </c>
      <c r="C1" s="42" t="s">
        <v>17</v>
      </c>
      <c r="D1" s="42"/>
      <c r="E1" s="42"/>
      <c r="F1" s="42"/>
      <c r="G1" s="42"/>
      <c r="H1" s="42"/>
      <c r="I1" s="42"/>
      <c r="J1" s="42"/>
      <c r="K1" s="42"/>
      <c r="L1" s="42"/>
      <c r="O1" s="35" t="s">
        <v>18</v>
      </c>
      <c r="P1" s="35"/>
      <c r="Q1" s="36" t="s">
        <v>65</v>
      </c>
      <c r="R1" s="36"/>
      <c r="S1" s="36" t="s">
        <v>66</v>
      </c>
      <c r="T1" s="36"/>
      <c r="U1" s="36" t="s">
        <v>67</v>
      </c>
      <c r="V1" s="36"/>
      <c r="W1" s="36" t="s">
        <v>68</v>
      </c>
      <c r="X1" s="36"/>
    </row>
    <row r="2" spans="2:24" x14ac:dyDescent="0.15">
      <c r="B2" s="46"/>
      <c r="C2" s="51" t="s">
        <v>95</v>
      </c>
      <c r="D2" s="52"/>
      <c r="E2" s="42" t="s">
        <v>96</v>
      </c>
      <c r="F2" s="42"/>
      <c r="G2" s="40" t="s">
        <v>92</v>
      </c>
      <c r="H2" s="41"/>
      <c r="I2" s="51" t="s">
        <v>97</v>
      </c>
      <c r="J2" s="52"/>
      <c r="K2" s="40" t="s">
        <v>93</v>
      </c>
      <c r="L2" s="41"/>
      <c r="O2" s="35" t="s">
        <v>19</v>
      </c>
      <c r="P2" s="35"/>
      <c r="Q2" s="48" t="s">
        <v>78</v>
      </c>
      <c r="R2" s="49"/>
      <c r="S2" s="50" t="str">
        <f>E2</f>
        <v>华威北里</v>
      </c>
      <c r="T2" s="49"/>
      <c r="U2" s="50" t="str">
        <f>G2</f>
        <v>劲松六区</v>
      </c>
      <c r="V2" s="49"/>
      <c r="W2" s="50" t="str">
        <f>I2</f>
        <v>双花园南里一区</v>
      </c>
      <c r="X2" s="49"/>
    </row>
    <row r="3" spans="2:24" ht="45" customHeight="1" x14ac:dyDescent="0.15">
      <c r="B3" s="47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5" t="s">
        <v>20</v>
      </c>
      <c r="P3" s="35"/>
      <c r="Q3" s="48" t="s">
        <v>69</v>
      </c>
      <c r="R3" s="49"/>
      <c r="S3" s="50">
        <f>E17</f>
        <v>94.05</v>
      </c>
      <c r="T3" s="49"/>
      <c r="U3" s="50">
        <f>G17</f>
        <v>95.58</v>
      </c>
      <c r="V3" s="49"/>
      <c r="W3" s="50">
        <f>I17</f>
        <v>89.51</v>
      </c>
      <c r="X3" s="49"/>
    </row>
    <row r="4" spans="2:24" ht="24" x14ac:dyDescent="0.15">
      <c r="B4" s="5">
        <v>43709</v>
      </c>
      <c r="C4" s="16">
        <v>96.53</v>
      </c>
      <c r="D4" s="6">
        <v>97.97</v>
      </c>
      <c r="E4" s="6">
        <v>97.29</v>
      </c>
      <c r="F4" s="6">
        <v>101.03</v>
      </c>
      <c r="G4" s="16">
        <v>91.88</v>
      </c>
      <c r="H4" s="6">
        <v>101.45</v>
      </c>
      <c r="I4" s="16">
        <v>98.07</v>
      </c>
      <c r="J4" s="6">
        <v>88.9</v>
      </c>
      <c r="K4" s="16">
        <v>92.91</v>
      </c>
      <c r="L4" s="6">
        <v>97.06</v>
      </c>
      <c r="O4" s="35" t="s">
        <v>21</v>
      </c>
      <c r="P4" s="35"/>
      <c r="Q4" s="9" t="s">
        <v>70</v>
      </c>
      <c r="R4" s="10">
        <v>100</v>
      </c>
      <c r="S4" s="9" t="s">
        <v>70</v>
      </c>
      <c r="T4" s="10">
        <v>100</v>
      </c>
      <c r="U4" s="9" t="s">
        <v>70</v>
      </c>
      <c r="V4" s="10">
        <v>100</v>
      </c>
      <c r="W4" s="9" t="s">
        <v>70</v>
      </c>
      <c r="X4" s="10">
        <v>100</v>
      </c>
    </row>
    <row r="5" spans="2:24" x14ac:dyDescent="0.15">
      <c r="B5" s="5">
        <v>43739</v>
      </c>
      <c r="C5" s="16">
        <v>98.37</v>
      </c>
      <c r="D5" s="6">
        <v>95.22</v>
      </c>
      <c r="E5" s="6">
        <v>95.4</v>
      </c>
      <c r="F5" s="6">
        <v>98.18</v>
      </c>
      <c r="G5" s="16">
        <v>89.15</v>
      </c>
      <c r="H5" s="8">
        <v>99.78</v>
      </c>
      <c r="I5" s="16">
        <v>94.96</v>
      </c>
      <c r="J5" s="8">
        <v>84.07</v>
      </c>
      <c r="K5" s="16">
        <v>102.53</v>
      </c>
      <c r="L5" s="6">
        <v>96.45</v>
      </c>
      <c r="O5" s="35" t="s">
        <v>22</v>
      </c>
      <c r="P5" s="35"/>
      <c r="Q5" s="11" t="s">
        <v>71</v>
      </c>
      <c r="R5" s="11">
        <v>100</v>
      </c>
      <c r="S5" s="11" t="s">
        <v>71</v>
      </c>
      <c r="T5" s="11">
        <v>100</v>
      </c>
      <c r="U5" s="11" t="s">
        <v>71</v>
      </c>
      <c r="V5" s="11">
        <f>IF(U5=Q5,100,"请调整")</f>
        <v>100</v>
      </c>
      <c r="W5" s="11" t="s">
        <v>71</v>
      </c>
      <c r="X5" s="11">
        <f>IF(W5=Q5,100,"请调整")</f>
        <v>100</v>
      </c>
    </row>
    <row r="6" spans="2:24" x14ac:dyDescent="0.15">
      <c r="B6" s="5">
        <v>43770</v>
      </c>
      <c r="C6" s="16">
        <v>96.11</v>
      </c>
      <c r="D6" s="6">
        <v>95.05</v>
      </c>
      <c r="E6" s="6">
        <v>90.93</v>
      </c>
      <c r="F6" s="6">
        <v>94.02</v>
      </c>
      <c r="G6" s="16">
        <v>97.1</v>
      </c>
      <c r="H6" s="6">
        <v>95.92</v>
      </c>
      <c r="I6" s="8" t="s">
        <v>84</v>
      </c>
      <c r="J6" s="8">
        <v>85.46</v>
      </c>
      <c r="K6" s="16">
        <v>99.27</v>
      </c>
      <c r="L6" s="6">
        <v>95.59</v>
      </c>
      <c r="O6" s="34" t="s">
        <v>23</v>
      </c>
      <c r="P6" s="12" t="s">
        <v>24</v>
      </c>
      <c r="Q6" s="18" t="s">
        <v>81</v>
      </c>
      <c r="R6" s="11">
        <v>100</v>
      </c>
      <c r="S6" s="11" t="s">
        <v>64</v>
      </c>
      <c r="T6" s="18">
        <v>105</v>
      </c>
      <c r="U6" s="11" t="s">
        <v>64</v>
      </c>
      <c r="V6" s="18">
        <v>105</v>
      </c>
      <c r="W6" s="11" t="s">
        <v>64</v>
      </c>
      <c r="X6" s="18">
        <v>105</v>
      </c>
    </row>
    <row r="7" spans="2:24" x14ac:dyDescent="0.15">
      <c r="B7" s="5">
        <v>43800</v>
      </c>
      <c r="C7" s="16">
        <v>87.11</v>
      </c>
      <c r="D7" s="6">
        <v>90.62</v>
      </c>
      <c r="E7" s="6">
        <v>90.97</v>
      </c>
      <c r="F7" s="6">
        <v>95.92</v>
      </c>
      <c r="G7" s="16">
        <v>100.26</v>
      </c>
      <c r="H7" s="6">
        <v>83.51</v>
      </c>
      <c r="I7" s="8" t="s">
        <v>84</v>
      </c>
      <c r="J7" s="6">
        <v>91.95</v>
      </c>
      <c r="K7" s="8" t="s">
        <v>84</v>
      </c>
      <c r="L7" s="6">
        <v>102.48</v>
      </c>
      <c r="O7" s="34"/>
      <c r="P7" s="12" t="s">
        <v>25</v>
      </c>
      <c r="Q7" s="11" t="s">
        <v>26</v>
      </c>
      <c r="R7" s="11">
        <v>100</v>
      </c>
      <c r="S7" s="11" t="s">
        <v>26</v>
      </c>
      <c r="T7" s="11">
        <v>100</v>
      </c>
      <c r="U7" s="11" t="s">
        <v>26</v>
      </c>
      <c r="V7" s="11">
        <v>100</v>
      </c>
      <c r="W7" s="11" t="s">
        <v>26</v>
      </c>
      <c r="X7" s="11">
        <v>100</v>
      </c>
    </row>
    <row r="8" spans="2:24" ht="24" x14ac:dyDescent="0.15">
      <c r="B8" s="5">
        <v>43831</v>
      </c>
      <c r="C8" s="16">
        <v>91.2</v>
      </c>
      <c r="D8" s="6">
        <v>85.43</v>
      </c>
      <c r="E8" s="6">
        <v>89.65</v>
      </c>
      <c r="F8" s="6">
        <v>89.77</v>
      </c>
      <c r="G8" s="16">
        <v>94.73</v>
      </c>
      <c r="H8" s="6">
        <v>112.65</v>
      </c>
      <c r="I8" s="16">
        <v>93.17</v>
      </c>
      <c r="J8" s="8" t="s">
        <v>84</v>
      </c>
      <c r="K8" s="8" t="s">
        <v>84</v>
      </c>
      <c r="L8" s="6">
        <v>88.07</v>
      </c>
      <c r="O8" s="34"/>
      <c r="P8" s="12" t="s">
        <v>27</v>
      </c>
      <c r="Q8" s="11" t="s">
        <v>26</v>
      </c>
      <c r="R8" s="11">
        <v>100</v>
      </c>
      <c r="S8" s="11" t="s">
        <v>26</v>
      </c>
      <c r="T8" s="11">
        <v>100</v>
      </c>
      <c r="U8" s="11" t="s">
        <v>26</v>
      </c>
      <c r="V8" s="11">
        <v>100</v>
      </c>
      <c r="W8" s="11" t="s">
        <v>26</v>
      </c>
      <c r="X8" s="11">
        <v>100</v>
      </c>
    </row>
    <row r="9" spans="2:24" ht="60" x14ac:dyDescent="0.15">
      <c r="B9" s="5">
        <v>43862</v>
      </c>
      <c r="C9" s="16">
        <v>92.46</v>
      </c>
      <c r="D9" s="8">
        <v>82.53</v>
      </c>
      <c r="E9" s="6">
        <v>93.21</v>
      </c>
      <c r="F9" s="8">
        <v>98.09</v>
      </c>
      <c r="G9" s="16">
        <v>94.45</v>
      </c>
      <c r="H9" s="8">
        <v>97.19</v>
      </c>
      <c r="I9" s="16">
        <v>89.16</v>
      </c>
      <c r="J9" s="8" t="s">
        <v>84</v>
      </c>
      <c r="K9" s="16">
        <v>101.05</v>
      </c>
      <c r="L9" s="8" t="s">
        <v>84</v>
      </c>
      <c r="O9" s="34"/>
      <c r="P9" s="12" t="s">
        <v>28</v>
      </c>
      <c r="Q9" s="11" t="s">
        <v>29</v>
      </c>
      <c r="R9" s="11">
        <v>100</v>
      </c>
      <c r="S9" s="11" t="s">
        <v>29</v>
      </c>
      <c r="T9" s="11">
        <v>100</v>
      </c>
      <c r="U9" s="11" t="s">
        <v>29</v>
      </c>
      <c r="V9" s="11">
        <v>100</v>
      </c>
      <c r="W9" s="11" t="s">
        <v>29</v>
      </c>
      <c r="X9" s="11">
        <v>100</v>
      </c>
    </row>
    <row r="10" spans="2:24" x14ac:dyDescent="0.15">
      <c r="B10" s="5">
        <v>43891</v>
      </c>
      <c r="C10" s="16">
        <v>93.94</v>
      </c>
      <c r="D10" s="6">
        <v>97.46</v>
      </c>
      <c r="E10" s="6">
        <v>92.23</v>
      </c>
      <c r="F10" s="6">
        <v>105.44</v>
      </c>
      <c r="G10" s="16">
        <v>95.62</v>
      </c>
      <c r="H10" s="6">
        <v>95.61</v>
      </c>
      <c r="I10" s="8" t="s">
        <v>84</v>
      </c>
      <c r="J10" s="6">
        <v>73.95</v>
      </c>
      <c r="K10" s="16">
        <v>109.21</v>
      </c>
      <c r="L10" s="8">
        <v>100</v>
      </c>
      <c r="O10" s="34" t="s">
        <v>30</v>
      </c>
      <c r="P10" s="12" t="s">
        <v>31</v>
      </c>
      <c r="Q10" s="11" t="s">
        <v>32</v>
      </c>
      <c r="R10" s="11">
        <v>100</v>
      </c>
      <c r="S10" s="11" t="s">
        <v>32</v>
      </c>
      <c r="T10" s="11">
        <v>100</v>
      </c>
      <c r="U10" s="11" t="s">
        <v>32</v>
      </c>
      <c r="V10" s="11">
        <v>100</v>
      </c>
      <c r="W10" s="11" t="s">
        <v>32</v>
      </c>
      <c r="X10" s="11">
        <v>100</v>
      </c>
    </row>
    <row r="11" spans="2:24" ht="36" x14ac:dyDescent="0.15">
      <c r="B11" s="5">
        <v>43922</v>
      </c>
      <c r="C11" s="16">
        <v>87.1</v>
      </c>
      <c r="D11" s="6">
        <v>96.3</v>
      </c>
      <c r="E11" s="6">
        <v>92.48</v>
      </c>
      <c r="F11" s="6">
        <v>94.77</v>
      </c>
      <c r="G11" s="16">
        <v>96.49</v>
      </c>
      <c r="H11" s="6">
        <v>95.57</v>
      </c>
      <c r="I11" s="17">
        <v>91.95</v>
      </c>
      <c r="J11" s="6">
        <v>101.58</v>
      </c>
      <c r="K11" s="16">
        <v>116.81</v>
      </c>
      <c r="L11" s="6">
        <v>82.41</v>
      </c>
      <c r="O11" s="34"/>
      <c r="P11" s="12" t="s">
        <v>33</v>
      </c>
      <c r="Q11" s="11" t="s">
        <v>34</v>
      </c>
      <c r="R11" s="11">
        <v>100</v>
      </c>
      <c r="S11" s="11" t="s">
        <v>34</v>
      </c>
      <c r="T11" s="11">
        <v>100</v>
      </c>
      <c r="U11" s="11" t="s">
        <v>34</v>
      </c>
      <c r="V11" s="11">
        <v>100</v>
      </c>
      <c r="W11" s="11" t="s">
        <v>34</v>
      </c>
      <c r="X11" s="11">
        <v>100</v>
      </c>
    </row>
    <row r="12" spans="2:24" ht="48" x14ac:dyDescent="0.15">
      <c r="B12" s="5">
        <v>43952</v>
      </c>
      <c r="C12" s="16">
        <v>87.38</v>
      </c>
      <c r="D12" s="6">
        <v>89.34</v>
      </c>
      <c r="E12" s="6">
        <v>89.66</v>
      </c>
      <c r="F12" s="6">
        <v>94.72</v>
      </c>
      <c r="G12" s="16">
        <v>95.93</v>
      </c>
      <c r="H12" s="6">
        <v>103.67</v>
      </c>
      <c r="I12" s="16">
        <v>87.82</v>
      </c>
      <c r="J12" s="8">
        <v>79.63</v>
      </c>
      <c r="K12" s="16">
        <v>103.07</v>
      </c>
      <c r="L12" s="6">
        <v>94.1</v>
      </c>
      <c r="O12" s="34"/>
      <c r="P12" s="12" t="s">
        <v>35</v>
      </c>
      <c r="Q12" s="11" t="s">
        <v>36</v>
      </c>
      <c r="R12" s="11">
        <v>100</v>
      </c>
      <c r="S12" s="11" t="s">
        <v>37</v>
      </c>
      <c r="T12" s="11">
        <v>100</v>
      </c>
      <c r="U12" s="11" t="s">
        <v>37</v>
      </c>
      <c r="V12" s="11">
        <v>100</v>
      </c>
      <c r="W12" s="11" t="s">
        <v>37</v>
      </c>
      <c r="X12" s="11">
        <v>100</v>
      </c>
    </row>
    <row r="13" spans="2:24" ht="48" x14ac:dyDescent="0.15">
      <c r="B13" s="5">
        <v>43983</v>
      </c>
      <c r="C13" s="16">
        <v>88.74</v>
      </c>
      <c r="D13" s="6"/>
      <c r="E13" s="6">
        <v>85.66</v>
      </c>
      <c r="F13" s="6"/>
      <c r="G13" s="16">
        <v>89.36</v>
      </c>
      <c r="H13" s="6"/>
      <c r="I13" s="8" t="s">
        <v>94</v>
      </c>
      <c r="J13" s="6"/>
      <c r="K13" s="8" t="s">
        <v>94</v>
      </c>
      <c r="L13" s="8"/>
      <c r="O13" s="34"/>
      <c r="P13" s="12" t="s">
        <v>38</v>
      </c>
      <c r="Q13" s="11" t="s">
        <v>39</v>
      </c>
      <c r="R13" s="11">
        <v>100</v>
      </c>
      <c r="S13" s="18" t="s">
        <v>39</v>
      </c>
      <c r="T13" s="18">
        <v>100</v>
      </c>
      <c r="U13" s="18" t="s">
        <v>39</v>
      </c>
      <c r="V13" s="18">
        <v>100</v>
      </c>
      <c r="W13" s="18" t="s">
        <v>39</v>
      </c>
      <c r="X13" s="18">
        <v>100</v>
      </c>
    </row>
    <row r="14" spans="2:24" ht="72" x14ac:dyDescent="0.15">
      <c r="B14" s="5">
        <v>44013</v>
      </c>
      <c r="C14" s="16">
        <v>89.2</v>
      </c>
      <c r="D14" s="6"/>
      <c r="E14" s="6">
        <v>89.16</v>
      </c>
      <c r="F14" s="6"/>
      <c r="G14" s="16">
        <v>82.49</v>
      </c>
      <c r="H14" s="6"/>
      <c r="I14" s="8" t="s">
        <v>94</v>
      </c>
      <c r="J14" s="6"/>
      <c r="K14" s="8" t="s">
        <v>94</v>
      </c>
      <c r="L14" s="6"/>
      <c r="O14" s="34"/>
      <c r="P14" s="12" t="s">
        <v>63</v>
      </c>
      <c r="Q14" s="11" t="s">
        <v>40</v>
      </c>
      <c r="R14" s="11">
        <v>100</v>
      </c>
      <c r="S14" s="11" t="s">
        <v>41</v>
      </c>
      <c r="T14" s="11">
        <v>99</v>
      </c>
      <c r="U14" s="11" t="s">
        <v>41</v>
      </c>
      <c r="V14" s="11">
        <v>99</v>
      </c>
      <c r="W14" s="11" t="s">
        <v>41</v>
      </c>
      <c r="X14" s="11">
        <v>99</v>
      </c>
    </row>
    <row r="15" spans="2:24" ht="60" x14ac:dyDescent="0.15">
      <c r="B15" s="5">
        <v>44044</v>
      </c>
      <c r="C15" s="16">
        <v>86.72</v>
      </c>
      <c r="D15" s="6"/>
      <c r="E15" s="6">
        <v>88.07</v>
      </c>
      <c r="F15" s="6"/>
      <c r="G15" s="16">
        <v>86.09</v>
      </c>
      <c r="H15" s="6"/>
      <c r="I15" s="8" t="s">
        <v>94</v>
      </c>
      <c r="J15" s="8"/>
      <c r="K15" s="8" t="s">
        <v>94</v>
      </c>
      <c r="L15" s="6"/>
      <c r="O15" s="34"/>
      <c r="P15" s="12" t="s">
        <v>42</v>
      </c>
      <c r="Q15" s="11" t="s">
        <v>43</v>
      </c>
      <c r="R15" s="11">
        <v>100</v>
      </c>
      <c r="S15" s="11" t="s">
        <v>43</v>
      </c>
      <c r="T15" s="11">
        <v>100</v>
      </c>
      <c r="U15" s="11" t="s">
        <v>43</v>
      </c>
      <c r="V15" s="11">
        <v>100</v>
      </c>
      <c r="W15" s="11" t="s">
        <v>43</v>
      </c>
      <c r="X15" s="11">
        <v>100</v>
      </c>
    </row>
    <row r="16" spans="2:24" ht="36" x14ac:dyDescent="0.15">
      <c r="B16" s="43" t="s">
        <v>14</v>
      </c>
      <c r="C16" s="7">
        <f>AVERAGE(C4:C15)</f>
        <v>91.238333333333344</v>
      </c>
      <c r="D16" s="7">
        <f>AVERAGE(D4:D15)</f>
        <v>92.213333333333338</v>
      </c>
      <c r="E16" s="15">
        <f t="shared" ref="E16:F16" si="0">AVERAGE(E4:E15)</f>
        <v>91.225833333333341</v>
      </c>
      <c r="F16" s="15">
        <f t="shared" si="0"/>
        <v>96.882222222222225</v>
      </c>
      <c r="G16" s="15">
        <f t="shared" ref="G16:L16" si="1">AVERAGE(G4:G15)</f>
        <v>92.795833333333334</v>
      </c>
      <c r="H16" s="15">
        <f t="shared" si="1"/>
        <v>98.37222222222222</v>
      </c>
      <c r="I16" s="27">
        <f t="shared" si="1"/>
        <v>92.521666666666661</v>
      </c>
      <c r="J16" s="27">
        <f t="shared" si="1"/>
        <v>86.505714285714276</v>
      </c>
      <c r="K16" s="7">
        <f t="shared" si="1"/>
        <v>103.54999999999998</v>
      </c>
      <c r="L16" s="15">
        <f t="shared" si="1"/>
        <v>94.52000000000001</v>
      </c>
      <c r="O16" s="34" t="s">
        <v>44</v>
      </c>
      <c r="P16" s="12" t="s">
        <v>45</v>
      </c>
      <c r="Q16" s="11" t="s">
        <v>46</v>
      </c>
      <c r="R16" s="11">
        <v>100</v>
      </c>
      <c r="S16" s="11" t="s">
        <v>46</v>
      </c>
      <c r="T16" s="11">
        <v>100</v>
      </c>
      <c r="U16" s="11" t="s">
        <v>46</v>
      </c>
      <c r="V16" s="11">
        <v>100</v>
      </c>
      <c r="W16" s="11" t="s">
        <v>46</v>
      </c>
      <c r="X16" s="11">
        <v>100</v>
      </c>
    </row>
    <row r="17" spans="2:24" x14ac:dyDescent="0.15">
      <c r="B17" s="43"/>
      <c r="C17" s="44">
        <f>ROUND(AVERAGE(C16:D16),2)</f>
        <v>91.73</v>
      </c>
      <c r="D17" s="43"/>
      <c r="E17" s="44">
        <f>ROUND(AVERAGE(E16:F16),2)</f>
        <v>94.05</v>
      </c>
      <c r="F17" s="43"/>
      <c r="G17" s="44">
        <f>ROUND(AVERAGE(G16:H16),2)</f>
        <v>95.58</v>
      </c>
      <c r="H17" s="43"/>
      <c r="I17" s="44">
        <f>ROUND(AVERAGE(I16:J16),2)</f>
        <v>89.51</v>
      </c>
      <c r="J17" s="43"/>
      <c r="K17" s="44">
        <f>ROUND(AVERAGE(K16:L16),2)</f>
        <v>99.04</v>
      </c>
      <c r="L17" s="43"/>
      <c r="O17" s="34"/>
      <c r="P17" s="12" t="s">
        <v>47</v>
      </c>
      <c r="Q17" s="13" t="s">
        <v>72</v>
      </c>
      <c r="R17" s="11">
        <v>100</v>
      </c>
      <c r="S17" s="13" t="s">
        <v>72</v>
      </c>
      <c r="T17" s="11">
        <v>100</v>
      </c>
      <c r="U17" s="13" t="s">
        <v>72</v>
      </c>
      <c r="V17" s="11">
        <v>100</v>
      </c>
      <c r="W17" s="13" t="s">
        <v>72</v>
      </c>
      <c r="X17" s="11">
        <v>100</v>
      </c>
    </row>
    <row r="18" spans="2:24" x14ac:dyDescent="0.2">
      <c r="B18" s="37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估价对象比较价值=(91.73+94.05+95.58+89.51+99.04)/5=94</v>
      </c>
      <c r="C18" s="37"/>
      <c r="D18" s="37"/>
      <c r="E18" s="37"/>
      <c r="F18" s="37"/>
      <c r="G18" s="37"/>
      <c r="O18" s="34"/>
      <c r="P18" s="12" t="s">
        <v>48</v>
      </c>
      <c r="Q18" s="11" t="s">
        <v>49</v>
      </c>
      <c r="R18" s="11">
        <v>100</v>
      </c>
      <c r="S18" s="11" t="s">
        <v>49</v>
      </c>
      <c r="T18" s="11">
        <v>100</v>
      </c>
      <c r="U18" s="11" t="s">
        <v>49</v>
      </c>
      <c r="V18" s="11">
        <v>100</v>
      </c>
      <c r="W18" s="11" t="s">
        <v>49</v>
      </c>
      <c r="X18" s="11">
        <v>100</v>
      </c>
    </row>
    <row r="19" spans="2:24" ht="36" x14ac:dyDescent="0.15">
      <c r="O19" s="34"/>
      <c r="P19" s="12" t="s">
        <v>50</v>
      </c>
      <c r="Q19" s="11" t="s">
        <v>51</v>
      </c>
      <c r="R19" s="11">
        <v>100</v>
      </c>
      <c r="S19" s="11" t="s">
        <v>52</v>
      </c>
      <c r="T19" s="11">
        <v>99</v>
      </c>
      <c r="U19" s="11" t="s">
        <v>52</v>
      </c>
      <c r="V19" s="11">
        <v>99</v>
      </c>
      <c r="W19" s="11" t="s">
        <v>52</v>
      </c>
      <c r="X19" s="11">
        <v>99</v>
      </c>
    </row>
    <row r="20" spans="2:24" ht="36" x14ac:dyDescent="0.15">
      <c r="C20">
        <v>87.29</v>
      </c>
      <c r="E20">
        <v>88.33</v>
      </c>
      <c r="G20">
        <v>90.84</v>
      </c>
      <c r="I20" s="8" t="s">
        <v>94</v>
      </c>
      <c r="K20">
        <v>103.5</v>
      </c>
      <c r="O20" s="34"/>
      <c r="P20" s="12" t="s">
        <v>53</v>
      </c>
      <c r="Q20" s="11" t="s">
        <v>54</v>
      </c>
      <c r="R20" s="11">
        <v>100</v>
      </c>
      <c r="S20" s="11" t="s">
        <v>54</v>
      </c>
      <c r="T20" s="11">
        <v>100</v>
      </c>
      <c r="U20" s="11" t="s">
        <v>54</v>
      </c>
      <c r="V20" s="11">
        <v>100</v>
      </c>
      <c r="W20" s="11" t="s">
        <v>55</v>
      </c>
      <c r="X20" s="11">
        <v>100</v>
      </c>
    </row>
    <row r="21" spans="2:24" ht="24" x14ac:dyDescent="0.15">
      <c r="O21" s="34"/>
      <c r="P21" s="12" t="s">
        <v>56</v>
      </c>
      <c r="Q21" s="11" t="s">
        <v>57</v>
      </c>
      <c r="R21" s="11">
        <v>100</v>
      </c>
      <c r="S21" s="11" t="s">
        <v>57</v>
      </c>
      <c r="T21" s="11">
        <v>100</v>
      </c>
      <c r="U21" s="11" t="s">
        <v>57</v>
      </c>
      <c r="V21" s="11">
        <v>100</v>
      </c>
      <c r="W21" s="11" t="s">
        <v>57</v>
      </c>
      <c r="X21" s="11">
        <v>100</v>
      </c>
    </row>
    <row r="22" spans="2:24" ht="24" x14ac:dyDescent="0.15">
      <c r="O22" s="34"/>
      <c r="P22" s="12" t="s">
        <v>58</v>
      </c>
      <c r="Q22" s="18" t="s">
        <v>59</v>
      </c>
      <c r="R22" s="11">
        <v>100</v>
      </c>
      <c r="S22" s="11" t="s">
        <v>59</v>
      </c>
      <c r="T22" s="18">
        <v>100</v>
      </c>
      <c r="U22" s="11" t="s">
        <v>59</v>
      </c>
      <c r="V22" s="18">
        <v>100</v>
      </c>
      <c r="W22" s="11" t="s">
        <v>59</v>
      </c>
      <c r="X22" s="18">
        <v>100</v>
      </c>
    </row>
    <row r="23" spans="2:24" x14ac:dyDescent="0.15">
      <c r="O23" s="35" t="s">
        <v>60</v>
      </c>
      <c r="P23" s="35"/>
      <c r="Q23" s="36" t="s">
        <v>61</v>
      </c>
      <c r="R23" s="36"/>
      <c r="S23" s="38">
        <f>S3</f>
        <v>94.05</v>
      </c>
      <c r="T23" s="38"/>
      <c r="U23" s="38">
        <f>U3</f>
        <v>95.58</v>
      </c>
      <c r="V23" s="38"/>
      <c r="W23" s="38">
        <f t="shared" ref="W23" si="2">W3</f>
        <v>89.51</v>
      </c>
      <c r="X23" s="38"/>
    </row>
    <row r="24" spans="2:24" x14ac:dyDescent="0.15">
      <c r="O24" s="35" t="s">
        <v>62</v>
      </c>
      <c r="P24" s="35"/>
      <c r="Q24" s="36" t="s">
        <v>61</v>
      </c>
      <c r="R24" s="36"/>
      <c r="S24" s="39">
        <f>ROUND(S23*POWER(100,COUNT(T4:T22))/PRODUCT(T4:T22),2)</f>
        <v>91.39</v>
      </c>
      <c r="T24" s="39"/>
      <c r="U24" s="39">
        <f>ROUND(U23*POWER(100,COUNT(V4:V22))/PRODUCT(V4:V22),2)</f>
        <v>92.88</v>
      </c>
      <c r="V24" s="39"/>
      <c r="W24" s="39">
        <f>ROUND(W23*POWER(100,COUNT(X4:X22))/PRODUCT(X4:X22),2)</f>
        <v>86.98</v>
      </c>
      <c r="X24" s="39"/>
    </row>
    <row r="25" spans="2:24" x14ac:dyDescent="0.2">
      <c r="O25" s="37" t="str">
        <f>CONCATENATE("估价对象比较价值=(",TEXT(S24,"G/通用格式"),"+",TEXT(U24,"G/通用格式"),"+",TEXT(W24,"G/通用格式"),")","/",3,"=",ROUND((S24+U24+W24)/3,0))</f>
        <v>估价对象比较价值=(91.39+92.88+86.98)/3=90</v>
      </c>
      <c r="P25" s="37"/>
      <c r="Q25" s="37"/>
      <c r="R25" s="37"/>
      <c r="S25" s="37"/>
      <c r="T25" s="37"/>
      <c r="U25" s="37"/>
      <c r="V25" s="37"/>
      <c r="W25" s="37"/>
      <c r="X25" s="37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A5" sqref="A5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24"/>
  <sheetViews>
    <sheetView topLeftCell="A3" workbookViewId="0">
      <selection activeCell="E12" sqref="E12"/>
    </sheetView>
  </sheetViews>
  <sheetFormatPr defaultRowHeight="13.5" x14ac:dyDescent="0.15"/>
  <sheetData>
    <row r="1" spans="1:15" ht="15" thickBot="1" x14ac:dyDescent="0.2">
      <c r="A1" s="28"/>
      <c r="B1" s="53">
        <v>43952</v>
      </c>
      <c r="C1" s="54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</row>
    <row r="2" spans="1:15" ht="15" thickBot="1" x14ac:dyDescent="0.2">
      <c r="A2" s="22" t="s">
        <v>73</v>
      </c>
      <c r="B2" s="21" t="s">
        <v>74</v>
      </c>
      <c r="C2" s="22" t="s">
        <v>75</v>
      </c>
      <c r="D2" s="22" t="s">
        <v>75</v>
      </c>
      <c r="E2" s="22" t="s">
        <v>75</v>
      </c>
      <c r="F2" s="22" t="s">
        <v>75</v>
      </c>
      <c r="G2" s="22" t="s">
        <v>75</v>
      </c>
      <c r="H2" s="22" t="s">
        <v>75</v>
      </c>
      <c r="I2" s="22" t="s">
        <v>75</v>
      </c>
      <c r="J2" s="22" t="s">
        <v>75</v>
      </c>
      <c r="K2" s="22" t="s">
        <v>75</v>
      </c>
      <c r="L2" s="22" t="s">
        <v>75</v>
      </c>
      <c r="M2" s="22" t="s">
        <v>75</v>
      </c>
      <c r="N2" s="22" t="s">
        <v>75</v>
      </c>
    </row>
    <row r="3" spans="1:15" ht="15" thickBot="1" x14ac:dyDescent="0.2">
      <c r="A3" s="23">
        <v>1</v>
      </c>
      <c r="B3" s="24" t="s">
        <v>76</v>
      </c>
      <c r="C3" s="25">
        <v>87.38</v>
      </c>
      <c r="D3" s="25">
        <v>87.1</v>
      </c>
      <c r="E3" s="25">
        <v>93.94</v>
      </c>
      <c r="F3" s="25">
        <v>92.46</v>
      </c>
      <c r="G3" s="25">
        <v>91.2</v>
      </c>
      <c r="H3" s="25">
        <v>87.11</v>
      </c>
      <c r="I3" s="25">
        <v>96.11</v>
      </c>
      <c r="J3" s="25">
        <v>98.37</v>
      </c>
      <c r="K3" s="25">
        <v>96.53</v>
      </c>
      <c r="L3" s="25">
        <v>96.16</v>
      </c>
      <c r="M3" s="25">
        <v>97.7</v>
      </c>
      <c r="N3" s="25">
        <v>97.8</v>
      </c>
      <c r="O3">
        <f>AVERAGE(C3:N3)</f>
        <v>93.48833333333333</v>
      </c>
    </row>
    <row r="4" spans="1:15" ht="15" thickBot="1" x14ac:dyDescent="0.2">
      <c r="A4" s="26">
        <v>3</v>
      </c>
      <c r="B4" s="19" t="s">
        <v>77</v>
      </c>
      <c r="C4" s="20">
        <v>89.66</v>
      </c>
      <c r="D4" s="20">
        <v>92.48</v>
      </c>
      <c r="E4" s="20">
        <v>92.23</v>
      </c>
      <c r="F4" s="20">
        <v>93.21</v>
      </c>
      <c r="G4" s="20">
        <v>89.65</v>
      </c>
      <c r="H4" s="20">
        <v>90.97</v>
      </c>
      <c r="I4" s="20">
        <v>90.93</v>
      </c>
      <c r="J4" s="20">
        <v>95.4</v>
      </c>
      <c r="K4" s="20">
        <v>97.29</v>
      </c>
      <c r="L4" s="20">
        <v>99.3</v>
      </c>
      <c r="M4" s="20">
        <v>98.24</v>
      </c>
      <c r="N4" s="20">
        <v>96.88</v>
      </c>
      <c r="O4">
        <f t="shared" ref="O4:O6" si="0">AVERAGE(C4:N4)</f>
        <v>93.85333333333331</v>
      </c>
    </row>
    <row r="5" spans="1:15" ht="15" thickBot="1" x14ac:dyDescent="0.2">
      <c r="A5" s="23">
        <v>7</v>
      </c>
      <c r="B5" s="24" t="s">
        <v>79</v>
      </c>
      <c r="C5" s="25">
        <v>95.93</v>
      </c>
      <c r="D5" s="25">
        <v>96.49</v>
      </c>
      <c r="E5" s="25">
        <v>95.62</v>
      </c>
      <c r="F5" s="25">
        <v>94.45</v>
      </c>
      <c r="G5" s="25">
        <v>94.73</v>
      </c>
      <c r="H5" s="25">
        <v>100.26</v>
      </c>
      <c r="I5" s="25">
        <v>97.1</v>
      </c>
      <c r="J5" s="25">
        <v>89.15</v>
      </c>
      <c r="K5" s="25">
        <v>91.88</v>
      </c>
      <c r="L5" s="25">
        <v>105.45</v>
      </c>
      <c r="M5" s="25">
        <v>101.59</v>
      </c>
      <c r="N5" s="25">
        <v>101.37</v>
      </c>
      <c r="O5">
        <f t="shared" si="0"/>
        <v>97.001666666666665</v>
      </c>
    </row>
    <row r="6" spans="1:15" ht="15" thickBot="1" x14ac:dyDescent="0.2">
      <c r="A6" s="23">
        <v>8</v>
      </c>
      <c r="B6" s="24" t="s">
        <v>80</v>
      </c>
      <c r="C6" s="25">
        <v>95.65</v>
      </c>
      <c r="D6" s="25">
        <v>92.07</v>
      </c>
      <c r="E6" s="25">
        <v>102.25</v>
      </c>
      <c r="F6" s="25">
        <v>92.61</v>
      </c>
      <c r="G6" s="25">
        <v>94.17</v>
      </c>
      <c r="H6" s="25">
        <v>93.59</v>
      </c>
      <c r="I6" s="25">
        <v>99.25</v>
      </c>
      <c r="J6" s="25">
        <v>109.88</v>
      </c>
      <c r="K6" s="25">
        <v>97.46</v>
      </c>
      <c r="L6" s="25">
        <v>106.79</v>
      </c>
      <c r="M6" s="25">
        <v>96.44</v>
      </c>
      <c r="N6" s="25">
        <v>93.32</v>
      </c>
      <c r="O6">
        <f t="shared" si="0"/>
        <v>97.79</v>
      </c>
    </row>
    <row r="12" spans="1:15" ht="15" thickBot="1" x14ac:dyDescent="0.2">
      <c r="E12" s="33" t="s">
        <v>91</v>
      </c>
      <c r="F12" s="19" t="s">
        <v>77</v>
      </c>
      <c r="G12" s="24" t="s">
        <v>79</v>
      </c>
      <c r="H12" s="24" t="s">
        <v>80</v>
      </c>
    </row>
    <row r="13" spans="1:15" ht="15" thickBot="1" x14ac:dyDescent="0.2">
      <c r="D13">
        <v>12</v>
      </c>
      <c r="E13" s="25">
        <v>97.8</v>
      </c>
      <c r="F13" s="20">
        <v>96.88</v>
      </c>
      <c r="G13" s="25">
        <v>101.37</v>
      </c>
      <c r="H13" s="25">
        <v>93.32</v>
      </c>
    </row>
    <row r="14" spans="1:15" ht="15" thickBot="1" x14ac:dyDescent="0.2">
      <c r="D14">
        <v>11</v>
      </c>
      <c r="E14" s="25">
        <v>97.7</v>
      </c>
      <c r="F14" s="20">
        <v>98.24</v>
      </c>
      <c r="G14" s="25">
        <v>101.59</v>
      </c>
      <c r="H14" s="25">
        <v>96.44</v>
      </c>
    </row>
    <row r="15" spans="1:15" ht="15" thickBot="1" x14ac:dyDescent="0.2">
      <c r="D15">
        <v>10</v>
      </c>
      <c r="E15" s="25">
        <v>96.16</v>
      </c>
      <c r="F15" s="20">
        <v>99.3</v>
      </c>
      <c r="G15" s="25">
        <v>105.45</v>
      </c>
      <c r="H15" s="25">
        <v>106.79</v>
      </c>
    </row>
    <row r="16" spans="1:15" ht="15" thickBot="1" x14ac:dyDescent="0.2">
      <c r="D16">
        <v>9</v>
      </c>
      <c r="E16" s="25">
        <v>96.53</v>
      </c>
      <c r="F16" s="20">
        <v>97.29</v>
      </c>
      <c r="G16" s="25">
        <v>91.88</v>
      </c>
      <c r="H16" s="25">
        <v>97.46</v>
      </c>
    </row>
    <row r="17" spans="4:8" ht="15" thickBot="1" x14ac:dyDescent="0.2">
      <c r="D17">
        <v>8</v>
      </c>
      <c r="E17" s="25">
        <v>98.37</v>
      </c>
      <c r="F17" s="20">
        <v>95.4</v>
      </c>
      <c r="G17" s="25">
        <v>89.15</v>
      </c>
      <c r="H17" s="25">
        <v>109.88</v>
      </c>
    </row>
    <row r="18" spans="4:8" ht="15" thickBot="1" x14ac:dyDescent="0.2">
      <c r="D18">
        <v>7</v>
      </c>
      <c r="E18" s="25">
        <v>96.11</v>
      </c>
      <c r="F18" s="20">
        <v>90.93</v>
      </c>
      <c r="G18" s="25">
        <v>97.1</v>
      </c>
      <c r="H18" s="25">
        <v>99.25</v>
      </c>
    </row>
    <row r="19" spans="4:8" ht="15" thickBot="1" x14ac:dyDescent="0.2">
      <c r="D19">
        <v>6</v>
      </c>
      <c r="E19" s="25">
        <v>87.11</v>
      </c>
      <c r="F19" s="20">
        <v>90.97</v>
      </c>
      <c r="G19" s="25">
        <v>100.26</v>
      </c>
      <c r="H19" s="25">
        <v>93.59</v>
      </c>
    </row>
    <row r="20" spans="4:8" ht="15" thickBot="1" x14ac:dyDescent="0.2">
      <c r="D20">
        <v>5</v>
      </c>
      <c r="E20" s="25">
        <v>91.2</v>
      </c>
      <c r="F20" s="20">
        <v>89.65</v>
      </c>
      <c r="G20" s="25">
        <v>94.73</v>
      </c>
      <c r="H20" s="25">
        <v>94.17</v>
      </c>
    </row>
    <row r="21" spans="4:8" ht="15" thickBot="1" x14ac:dyDescent="0.2">
      <c r="D21">
        <v>4</v>
      </c>
      <c r="E21" s="25">
        <v>92.46</v>
      </c>
      <c r="F21" s="20">
        <v>93.21</v>
      </c>
      <c r="G21" s="25">
        <v>94.45</v>
      </c>
      <c r="H21" s="25">
        <v>92.61</v>
      </c>
    </row>
    <row r="22" spans="4:8" ht="15" thickBot="1" x14ac:dyDescent="0.2">
      <c r="D22">
        <v>3</v>
      </c>
      <c r="E22" s="25">
        <v>93.94</v>
      </c>
      <c r="F22" s="20">
        <v>92.23</v>
      </c>
      <c r="G22" s="25">
        <v>95.62</v>
      </c>
      <c r="H22" s="25">
        <v>102.25</v>
      </c>
    </row>
    <row r="23" spans="4:8" ht="15" thickBot="1" x14ac:dyDescent="0.2">
      <c r="D23">
        <v>2</v>
      </c>
      <c r="E23" s="25">
        <v>87.1</v>
      </c>
      <c r="F23" s="20">
        <v>92.48</v>
      </c>
      <c r="G23" s="25">
        <v>96.49</v>
      </c>
      <c r="H23" s="25">
        <v>92.07</v>
      </c>
    </row>
    <row r="24" spans="4:8" ht="15" thickBot="1" x14ac:dyDescent="0.2">
      <c r="D24">
        <v>1</v>
      </c>
      <c r="E24" s="25">
        <v>87.38</v>
      </c>
      <c r="F24" s="20">
        <v>89.66</v>
      </c>
      <c r="G24" s="25">
        <v>95.93</v>
      </c>
      <c r="H24" s="25">
        <v>95.65</v>
      </c>
    </row>
  </sheetData>
  <sortState ref="D13:H24">
    <sortCondition descending="1" ref="D13"/>
  </sortState>
  <mergeCells count="1">
    <mergeCell ref="B1:C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  <pageSetup paperSize="9" orientation="portrait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3"/>
  <sheetViews>
    <sheetView workbookViewId="0">
      <selection activeCell="D12" sqref="D12:D23"/>
    </sheetView>
  </sheetViews>
  <sheetFormatPr defaultRowHeight="13.5" x14ac:dyDescent="0.15"/>
  <cols>
    <col min="2" max="2" width="18.375" customWidth="1"/>
    <col min="4" max="4" width="15.125" customWidth="1"/>
  </cols>
  <sheetData>
    <row r="1" spans="1:16" ht="15" thickBot="1" x14ac:dyDescent="0.2">
      <c r="A1" s="28"/>
      <c r="B1" s="53">
        <v>43952</v>
      </c>
      <c r="C1" s="55"/>
      <c r="D1" s="55"/>
      <c r="E1" s="54"/>
      <c r="F1" s="30"/>
      <c r="G1" s="30"/>
      <c r="H1" s="30"/>
      <c r="I1" s="30"/>
      <c r="J1" s="30"/>
      <c r="K1" s="30"/>
      <c r="L1" s="30"/>
      <c r="M1" s="30"/>
      <c r="N1" s="30"/>
      <c r="O1" s="30"/>
      <c r="P1" s="29"/>
    </row>
    <row r="2" spans="1:16" ht="15" thickBot="1" x14ac:dyDescent="0.2">
      <c r="A2" s="22" t="s">
        <v>73</v>
      </c>
      <c r="B2" s="21" t="s">
        <v>74</v>
      </c>
      <c r="C2" s="21" t="s">
        <v>85</v>
      </c>
      <c r="D2" s="28" t="s">
        <v>86</v>
      </c>
      <c r="E2" s="22" t="s">
        <v>75</v>
      </c>
      <c r="F2" s="22" t="s">
        <v>75</v>
      </c>
      <c r="G2" s="22" t="s">
        <v>75</v>
      </c>
      <c r="H2" s="22" t="s">
        <v>75</v>
      </c>
      <c r="I2" s="22" t="s">
        <v>75</v>
      </c>
      <c r="J2" s="22" t="s">
        <v>75</v>
      </c>
      <c r="K2" s="22" t="s">
        <v>75</v>
      </c>
      <c r="L2" s="22" t="s">
        <v>75</v>
      </c>
      <c r="M2" s="22" t="s">
        <v>75</v>
      </c>
      <c r="N2" s="22" t="s">
        <v>75</v>
      </c>
      <c r="O2" s="22" t="s">
        <v>75</v>
      </c>
      <c r="P2" s="22" t="s">
        <v>75</v>
      </c>
    </row>
    <row r="3" spans="1:16" ht="15" thickBot="1" x14ac:dyDescent="0.2">
      <c r="A3" s="23">
        <v>1</v>
      </c>
      <c r="B3" s="24" t="s">
        <v>87</v>
      </c>
      <c r="C3" s="24" t="s">
        <v>88</v>
      </c>
      <c r="D3" s="31" t="s">
        <v>89</v>
      </c>
      <c r="E3" s="25">
        <v>104.65</v>
      </c>
      <c r="F3" s="25">
        <v>105.09</v>
      </c>
      <c r="G3" s="25">
        <v>108.42</v>
      </c>
      <c r="H3" s="25">
        <v>105.1</v>
      </c>
      <c r="I3" s="25">
        <v>102.03</v>
      </c>
      <c r="J3" s="25">
        <v>95.25</v>
      </c>
      <c r="K3" s="25">
        <v>98.45</v>
      </c>
      <c r="L3" s="25">
        <v>104.35</v>
      </c>
      <c r="M3" s="25">
        <v>109.03</v>
      </c>
      <c r="N3" s="25">
        <v>100.3</v>
      </c>
      <c r="O3" s="25">
        <v>106.35</v>
      </c>
      <c r="P3" s="25">
        <v>98.93</v>
      </c>
    </row>
    <row r="4" spans="1:16" ht="15" thickBot="1" x14ac:dyDescent="0.2">
      <c r="A4" s="23">
        <v>2</v>
      </c>
      <c r="B4" s="24" t="s">
        <v>83</v>
      </c>
      <c r="C4" s="24" t="s">
        <v>88</v>
      </c>
      <c r="D4" s="31" t="s">
        <v>89</v>
      </c>
      <c r="E4" s="25">
        <v>103.07</v>
      </c>
      <c r="F4" s="25">
        <v>116.81</v>
      </c>
      <c r="G4" s="25">
        <v>109.21</v>
      </c>
      <c r="H4" s="25">
        <v>101.05</v>
      </c>
      <c r="I4" s="25" t="s">
        <v>90</v>
      </c>
      <c r="J4" s="25" t="s">
        <v>90</v>
      </c>
      <c r="K4" s="25">
        <v>99.27</v>
      </c>
      <c r="L4" s="25">
        <v>102.53</v>
      </c>
      <c r="M4" s="25">
        <v>92.91</v>
      </c>
      <c r="N4" s="25">
        <v>99.64</v>
      </c>
      <c r="O4" s="25">
        <v>97.39</v>
      </c>
      <c r="P4" s="25">
        <v>101.75</v>
      </c>
    </row>
    <row r="5" spans="1:16" ht="15" thickBot="1" x14ac:dyDescent="0.2">
      <c r="A5" s="26">
        <v>3</v>
      </c>
      <c r="B5" s="19" t="s">
        <v>82</v>
      </c>
      <c r="C5" s="19" t="s">
        <v>88</v>
      </c>
      <c r="D5" s="32" t="s">
        <v>89</v>
      </c>
      <c r="E5" s="20">
        <v>87.82</v>
      </c>
      <c r="F5" s="20">
        <v>91.95</v>
      </c>
      <c r="G5" s="20" t="s">
        <v>90</v>
      </c>
      <c r="H5" s="20">
        <v>89.16</v>
      </c>
      <c r="I5" s="20">
        <v>93.17</v>
      </c>
      <c r="J5" s="20" t="s">
        <v>90</v>
      </c>
      <c r="K5" s="20" t="s">
        <v>90</v>
      </c>
      <c r="L5" s="20">
        <v>94.96</v>
      </c>
      <c r="M5" s="20">
        <v>98.07</v>
      </c>
      <c r="N5" s="20">
        <v>100.62</v>
      </c>
      <c r="O5" s="20">
        <v>96.89</v>
      </c>
      <c r="P5" s="20">
        <v>97.74</v>
      </c>
    </row>
    <row r="8" spans="1:16" ht="15" thickBot="1" x14ac:dyDescent="0.2">
      <c r="C8" s="23">
        <v>1</v>
      </c>
      <c r="D8" s="23">
        <v>2</v>
      </c>
      <c r="E8" s="26">
        <v>3</v>
      </c>
    </row>
    <row r="9" spans="1:16" ht="15" thickBot="1" x14ac:dyDescent="0.2">
      <c r="B9">
        <v>1</v>
      </c>
      <c r="C9" s="24" t="s">
        <v>87</v>
      </c>
      <c r="D9" s="24" t="s">
        <v>83</v>
      </c>
      <c r="E9" s="19" t="s">
        <v>82</v>
      </c>
    </row>
    <row r="10" spans="1:16" ht="15" thickBot="1" x14ac:dyDescent="0.2">
      <c r="B10">
        <v>2</v>
      </c>
      <c r="C10" s="24" t="s">
        <v>88</v>
      </c>
      <c r="D10" s="24" t="s">
        <v>88</v>
      </c>
      <c r="E10" s="19" t="s">
        <v>88</v>
      </c>
    </row>
    <row r="11" spans="1:16" ht="15" thickBot="1" x14ac:dyDescent="0.2">
      <c r="C11" s="31" t="s">
        <v>89</v>
      </c>
      <c r="D11" s="31" t="s">
        <v>89</v>
      </c>
      <c r="E11" s="32" t="s">
        <v>89</v>
      </c>
    </row>
    <row r="12" spans="1:16" ht="15" thickBot="1" x14ac:dyDescent="0.2">
      <c r="B12">
        <v>12</v>
      </c>
      <c r="C12" s="25">
        <v>98.93</v>
      </c>
      <c r="D12" s="25">
        <v>101.75</v>
      </c>
      <c r="E12" s="20">
        <v>97.74</v>
      </c>
    </row>
    <row r="13" spans="1:16" ht="15" thickBot="1" x14ac:dyDescent="0.2">
      <c r="B13">
        <v>11</v>
      </c>
      <c r="C13" s="25">
        <v>106.35</v>
      </c>
      <c r="D13" s="25">
        <v>97.39</v>
      </c>
      <c r="E13" s="20">
        <v>96.89</v>
      </c>
    </row>
    <row r="14" spans="1:16" ht="15" thickBot="1" x14ac:dyDescent="0.2">
      <c r="B14">
        <v>10</v>
      </c>
      <c r="C14" s="25">
        <v>100.3</v>
      </c>
      <c r="D14" s="25">
        <v>99.64</v>
      </c>
      <c r="E14" s="20">
        <v>100.62</v>
      </c>
    </row>
    <row r="15" spans="1:16" ht="15" thickBot="1" x14ac:dyDescent="0.2">
      <c r="B15">
        <v>9</v>
      </c>
      <c r="C15" s="25">
        <v>109.03</v>
      </c>
      <c r="D15" s="25">
        <v>92.91</v>
      </c>
      <c r="E15" s="20">
        <v>98.07</v>
      </c>
    </row>
    <row r="16" spans="1:16" ht="15" thickBot="1" x14ac:dyDescent="0.2">
      <c r="B16">
        <v>8</v>
      </c>
      <c r="C16" s="25">
        <v>104.35</v>
      </c>
      <c r="D16" s="25">
        <v>102.53</v>
      </c>
      <c r="E16" s="20">
        <v>94.96</v>
      </c>
    </row>
    <row r="17" spans="2:5" ht="15" thickBot="1" x14ac:dyDescent="0.2">
      <c r="B17">
        <v>7</v>
      </c>
      <c r="C17" s="25">
        <v>98.45</v>
      </c>
      <c r="D17" s="25">
        <v>99.27</v>
      </c>
      <c r="E17" s="20" t="s">
        <v>90</v>
      </c>
    </row>
    <row r="18" spans="2:5" ht="15" thickBot="1" x14ac:dyDescent="0.2">
      <c r="B18">
        <v>6</v>
      </c>
      <c r="C18" s="25">
        <v>95.25</v>
      </c>
      <c r="D18" s="25" t="s">
        <v>90</v>
      </c>
      <c r="E18" s="20" t="s">
        <v>90</v>
      </c>
    </row>
    <row r="19" spans="2:5" ht="15" thickBot="1" x14ac:dyDescent="0.2">
      <c r="B19">
        <v>5</v>
      </c>
      <c r="C19" s="25">
        <v>102.03</v>
      </c>
      <c r="D19" s="25" t="s">
        <v>90</v>
      </c>
      <c r="E19" s="20">
        <v>93.17</v>
      </c>
    </row>
    <row r="20" spans="2:5" ht="15" thickBot="1" x14ac:dyDescent="0.2">
      <c r="B20">
        <v>4</v>
      </c>
      <c r="C20" s="25">
        <v>105.1</v>
      </c>
      <c r="D20" s="25">
        <v>101.05</v>
      </c>
      <c r="E20" s="20">
        <v>89.16</v>
      </c>
    </row>
    <row r="21" spans="2:5" ht="15" thickBot="1" x14ac:dyDescent="0.2">
      <c r="B21">
        <v>3</v>
      </c>
      <c r="C21" s="25">
        <v>108.42</v>
      </c>
      <c r="D21" s="25">
        <v>109.21</v>
      </c>
      <c r="E21" s="20" t="s">
        <v>90</v>
      </c>
    </row>
    <row r="22" spans="2:5" ht="15" thickBot="1" x14ac:dyDescent="0.2">
      <c r="B22">
        <v>2</v>
      </c>
      <c r="C22" s="25">
        <v>105.09</v>
      </c>
      <c r="D22" s="25">
        <v>116.81</v>
      </c>
      <c r="E22" s="20">
        <v>91.95</v>
      </c>
    </row>
    <row r="23" spans="2:5" ht="15" thickBot="1" x14ac:dyDescent="0.2">
      <c r="B23">
        <v>1</v>
      </c>
      <c r="C23" s="25">
        <v>104.65</v>
      </c>
      <c r="D23" s="25">
        <v>103.07</v>
      </c>
      <c r="E23" s="20">
        <v>87.82</v>
      </c>
    </row>
  </sheetData>
  <sortState ref="B12:E23">
    <sortCondition descending="1" ref="B12"/>
  </sortState>
  <mergeCells count="1">
    <mergeCell ref="B1:E1"/>
  </mergeCells>
  <phoneticPr fontId="1" type="noConversion"/>
  <hyperlinks>
    <hyperlink ref="A2" r:id="rId1" display="javascript:"/>
    <hyperlink ref="E2" r:id="rId2" display="javascript:"/>
    <hyperlink ref="F2" r:id="rId3" display="javascript:"/>
    <hyperlink ref="G2" r:id="rId4" display="javascript:"/>
    <hyperlink ref="H2" r:id="rId5" display="javascript:"/>
    <hyperlink ref="I2" r:id="rId6" display="javascript:"/>
    <hyperlink ref="J2" r:id="rId7" display="javascript:"/>
    <hyperlink ref="K2" r:id="rId8" display="javascript:"/>
    <hyperlink ref="L2" r:id="rId9" display="javascript:"/>
    <hyperlink ref="M2" r:id="rId10" display="javascript:"/>
    <hyperlink ref="N2" r:id="rId11" display="javascript:"/>
    <hyperlink ref="O2" r:id="rId12" display="javascript:"/>
    <hyperlink ref="P2" r:id="rId13" display="javascript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60" customWidth="1"/>
    <col min="2" max="9" width="15.75" style="60" customWidth="1"/>
    <col min="10" max="16384" width="9" style="60"/>
  </cols>
  <sheetData>
    <row r="1" spans="1:11" ht="16.5" x14ac:dyDescent="0.15">
      <c r="A1" s="56" t="s">
        <v>98</v>
      </c>
      <c r="B1" s="56">
        <v>1</v>
      </c>
      <c r="C1" s="57"/>
      <c r="D1" s="57"/>
      <c r="E1" s="57"/>
      <c r="F1" s="57"/>
      <c r="G1" s="58"/>
      <c r="H1" s="59"/>
      <c r="I1" s="59"/>
      <c r="J1" s="59"/>
      <c r="K1" s="59"/>
    </row>
    <row r="2" spans="1:11" ht="16.5" x14ac:dyDescent="0.15">
      <c r="A2" s="56" t="s">
        <v>99</v>
      </c>
      <c r="B2" s="56">
        <f>SUM(C14:C23)</f>
        <v>0</v>
      </c>
      <c r="C2" s="57"/>
      <c r="D2" s="57"/>
      <c r="E2" s="57"/>
      <c r="F2" s="57"/>
      <c r="G2" s="58"/>
      <c r="H2" s="59"/>
      <c r="I2" s="59"/>
      <c r="J2" s="59"/>
      <c r="K2" s="59"/>
    </row>
    <row r="3" spans="1:11" ht="16.5" x14ac:dyDescent="0.15">
      <c r="A3" s="56" t="s">
        <v>100</v>
      </c>
      <c r="B3" s="61">
        <v>44075</v>
      </c>
      <c r="C3" s="57"/>
      <c r="D3" s="57"/>
      <c r="E3" s="57"/>
      <c r="F3" s="57"/>
      <c r="G3" s="58"/>
      <c r="H3" s="59"/>
      <c r="I3" s="59"/>
      <c r="J3" s="59"/>
      <c r="K3" s="59"/>
    </row>
    <row r="4" spans="1:11" ht="33" x14ac:dyDescent="0.15">
      <c r="A4" s="56" t="s">
        <v>101</v>
      </c>
      <c r="B4" s="56" t="s">
        <v>102</v>
      </c>
      <c r="C4" s="56" t="s">
        <v>103</v>
      </c>
      <c r="D4" s="56" t="s">
        <v>104</v>
      </c>
      <c r="E4" s="57"/>
      <c r="F4" s="58"/>
      <c r="G4" s="58"/>
      <c r="H4" s="59"/>
      <c r="I4" s="59"/>
      <c r="J4" s="59"/>
      <c r="K4" s="59"/>
    </row>
    <row r="5" spans="1:11" ht="16.5" x14ac:dyDescent="0.15">
      <c r="A5" s="56" t="s">
        <v>105</v>
      </c>
      <c r="B5" s="56">
        <f>SUM(D14:D23)</f>
        <v>3.5</v>
      </c>
      <c r="C5" s="56">
        <f>ROUND(B5*10000/$B$1,0)</f>
        <v>35000</v>
      </c>
      <c r="D5" s="56" t="e">
        <f>ROUND(B5*10000/$B$2,0)</f>
        <v>#DIV/0!</v>
      </c>
      <c r="E5" s="57"/>
      <c r="F5" s="58"/>
      <c r="G5" s="58"/>
      <c r="H5" s="59"/>
      <c r="I5" s="59"/>
      <c r="J5" s="59"/>
      <c r="K5" s="59"/>
    </row>
    <row r="6" spans="1:11" ht="16.5" x14ac:dyDescent="0.15">
      <c r="A6" s="56" t="s">
        <v>106</v>
      </c>
      <c r="B6" s="56">
        <v>0</v>
      </c>
      <c r="C6" s="56">
        <f>ROUND(B6*10000/$B$1,0)</f>
        <v>0</v>
      </c>
      <c r="D6" s="56" t="e">
        <f>ROUND(B6*10000/$B$2,0)</f>
        <v>#DIV/0!</v>
      </c>
      <c r="E6" s="57"/>
      <c r="F6" s="58"/>
      <c r="G6" s="58"/>
      <c r="H6" s="59"/>
      <c r="I6" s="59"/>
      <c r="J6" s="59"/>
      <c r="K6" s="59"/>
    </row>
    <row r="7" spans="1:11" ht="16.5" x14ac:dyDescent="0.15">
      <c r="A7" s="56" t="s">
        <v>107</v>
      </c>
      <c r="B7" s="56">
        <f>SUM(H14:H23)</f>
        <v>0</v>
      </c>
      <c r="C7" s="56">
        <f>ROUND(B7*10000/$B$1,0)</f>
        <v>0</v>
      </c>
      <c r="D7" s="56" t="e">
        <f>ROUND(B7*10000/$B$2,0)</f>
        <v>#DIV/0!</v>
      </c>
      <c r="E7" s="57"/>
      <c r="F7" s="58"/>
      <c r="G7" s="58"/>
      <c r="H7" s="59"/>
      <c r="I7" s="59"/>
      <c r="J7" s="59"/>
      <c r="K7" s="59"/>
    </row>
    <row r="8" spans="1:11" ht="16.5" x14ac:dyDescent="0.15">
      <c r="A8" s="56" t="s">
        <v>108</v>
      </c>
      <c r="B8" s="56">
        <f>SUM(I14:I23)</f>
        <v>0</v>
      </c>
      <c r="C8" s="56">
        <f>ROUND(B8*10000/$B$1,0)</f>
        <v>0</v>
      </c>
      <c r="D8" s="56" t="e">
        <f>ROUND(B8*10000/$B$2,0)</f>
        <v>#DIV/0!</v>
      </c>
      <c r="E8" s="57"/>
      <c r="F8" s="58"/>
      <c r="G8" s="58"/>
      <c r="H8" s="59"/>
      <c r="I8" s="59"/>
      <c r="J8" s="59"/>
      <c r="K8" s="59"/>
    </row>
    <row r="9" spans="1:11" ht="16.5" x14ac:dyDescent="0.15">
      <c r="A9" s="56" t="s">
        <v>109</v>
      </c>
      <c r="B9" s="62"/>
      <c r="C9" s="57"/>
      <c r="D9" s="57"/>
      <c r="E9" s="57"/>
      <c r="F9" s="58"/>
      <c r="G9" s="58"/>
      <c r="H9" s="59"/>
      <c r="I9" s="59"/>
      <c r="J9" s="59"/>
      <c r="K9" s="59"/>
    </row>
    <row r="10" spans="1:11" ht="16.5" x14ac:dyDescent="0.15">
      <c r="A10" s="56" t="s">
        <v>110</v>
      </c>
      <c r="B10" s="63">
        <f>AVERAGE(测算表!C17:L17)/30</f>
        <v>3.1327333333333334</v>
      </c>
      <c r="C10" s="57"/>
      <c r="D10" s="57"/>
      <c r="E10" s="57"/>
      <c r="F10" s="58"/>
      <c r="G10" s="58"/>
      <c r="H10" s="59"/>
      <c r="I10" s="59"/>
      <c r="J10" s="59"/>
      <c r="K10" s="59"/>
    </row>
    <row r="11" spans="1:11" ht="16.5" x14ac:dyDescent="0.15">
      <c r="A11" s="56" t="s">
        <v>111</v>
      </c>
      <c r="B11" s="62"/>
      <c r="C11" s="57"/>
      <c r="D11" s="57"/>
      <c r="E11" s="57"/>
      <c r="F11" s="58"/>
      <c r="G11" s="58"/>
      <c r="H11" s="59"/>
      <c r="I11" s="59"/>
      <c r="J11" s="59"/>
      <c r="K11" s="59"/>
    </row>
    <row r="12" spans="1:11" ht="16.5" x14ac:dyDescent="0.15">
      <c r="A12" s="57"/>
      <c r="B12" s="57"/>
      <c r="C12" s="57"/>
      <c r="D12" s="57"/>
      <c r="E12" s="57"/>
      <c r="F12" s="58"/>
      <c r="G12" s="58"/>
      <c r="H12" s="59"/>
      <c r="I12" s="59"/>
      <c r="J12" s="59"/>
      <c r="K12" s="59"/>
    </row>
    <row r="13" spans="1:11" ht="33" x14ac:dyDescent="0.15">
      <c r="A13" s="64" t="s">
        <v>112</v>
      </c>
      <c r="B13" s="65" t="s">
        <v>98</v>
      </c>
      <c r="C13" s="65" t="s">
        <v>99</v>
      </c>
      <c r="D13" s="65" t="s">
        <v>113</v>
      </c>
      <c r="E13" s="56" t="s">
        <v>103</v>
      </c>
      <c r="F13" s="56" t="s">
        <v>104</v>
      </c>
      <c r="G13" s="65" t="s">
        <v>114</v>
      </c>
      <c r="H13" s="65" t="s">
        <v>115</v>
      </c>
      <c r="I13" s="65" t="s">
        <v>116</v>
      </c>
      <c r="J13" s="58"/>
      <c r="K13" s="59"/>
    </row>
    <row r="14" spans="1:11" ht="16.5" x14ac:dyDescent="0.15">
      <c r="A14" s="66" t="s">
        <v>117</v>
      </c>
      <c r="B14" s="67">
        <f>B1</f>
        <v>1</v>
      </c>
      <c r="C14" s="67">
        <f>[1]结果表!C118</f>
        <v>0</v>
      </c>
      <c r="D14" s="67">
        <f>B14*E14/10000</f>
        <v>3.5</v>
      </c>
      <c r="E14" s="67">
        <v>35000</v>
      </c>
      <c r="F14" s="67" t="e">
        <f>ROUND(D14*10000/C14,0)</f>
        <v>#DIV/0!</v>
      </c>
      <c r="G14" s="67">
        <v>0</v>
      </c>
      <c r="H14" s="67" t="str">
        <f>[1]结果表!D124</f>
        <v>——</v>
      </c>
      <c r="I14" s="67" t="str">
        <f>[1]结果表!D126</f>
        <v>——</v>
      </c>
      <c r="J14" s="58"/>
      <c r="K14" s="59"/>
    </row>
    <row r="15" spans="1:11" ht="16.5" x14ac:dyDescent="0.15">
      <c r="A15" s="66" t="s">
        <v>118</v>
      </c>
      <c r="B15" s="68"/>
      <c r="C15" s="68"/>
      <c r="D15" s="68"/>
      <c r="E15" s="67" t="e">
        <f t="shared" ref="E15:E23" si="0">ROUND(D15*10000/B15,0)</f>
        <v>#DIV/0!</v>
      </c>
      <c r="F15" s="67" t="e">
        <f t="shared" ref="F15:F23" si="1">ROUND(D15*10000/C15,0)</f>
        <v>#DIV/0!</v>
      </c>
      <c r="G15" s="69"/>
      <c r="H15" s="69"/>
      <c r="I15" s="68"/>
      <c r="J15" s="58"/>
      <c r="K15" s="59"/>
    </row>
    <row r="16" spans="1:11" ht="16.5" x14ac:dyDescent="0.15">
      <c r="A16" s="66" t="s">
        <v>119</v>
      </c>
      <c r="B16" s="68"/>
      <c r="C16" s="68"/>
      <c r="D16" s="68"/>
      <c r="E16" s="67" t="e">
        <f t="shared" si="0"/>
        <v>#DIV/0!</v>
      </c>
      <c r="F16" s="67" t="e">
        <f t="shared" si="1"/>
        <v>#DIV/0!</v>
      </c>
      <c r="G16" s="69"/>
      <c r="H16" s="69"/>
      <c r="I16" s="68"/>
      <c r="J16" s="59"/>
      <c r="K16" s="59"/>
    </row>
    <row r="17" spans="1:11" ht="16.5" x14ac:dyDescent="0.15">
      <c r="A17" s="66" t="s">
        <v>120</v>
      </c>
      <c r="B17" s="68"/>
      <c r="C17" s="68"/>
      <c r="D17" s="68"/>
      <c r="E17" s="67" t="e">
        <f t="shared" si="0"/>
        <v>#DIV/0!</v>
      </c>
      <c r="F17" s="67" t="e">
        <f t="shared" si="1"/>
        <v>#DIV/0!</v>
      </c>
      <c r="G17" s="69"/>
      <c r="H17" s="69"/>
      <c r="I17" s="68"/>
      <c r="J17" s="59"/>
      <c r="K17" s="59"/>
    </row>
    <row r="18" spans="1:11" ht="16.5" x14ac:dyDescent="0.15">
      <c r="A18" s="66" t="s">
        <v>121</v>
      </c>
      <c r="B18" s="68"/>
      <c r="C18" s="68"/>
      <c r="D18" s="68"/>
      <c r="E18" s="67" t="e">
        <f t="shared" si="0"/>
        <v>#DIV/0!</v>
      </c>
      <c r="F18" s="67" t="e">
        <f t="shared" si="1"/>
        <v>#DIV/0!</v>
      </c>
      <c r="G18" s="68"/>
      <c r="H18" s="68"/>
      <c r="I18" s="68"/>
      <c r="J18" s="59"/>
      <c r="K18" s="59"/>
    </row>
    <row r="19" spans="1:11" ht="16.5" x14ac:dyDescent="0.15">
      <c r="A19" s="66" t="s">
        <v>122</v>
      </c>
      <c r="B19" s="68"/>
      <c r="C19" s="68"/>
      <c r="D19" s="68"/>
      <c r="E19" s="67" t="e">
        <f t="shared" si="0"/>
        <v>#DIV/0!</v>
      </c>
      <c r="F19" s="67" t="e">
        <f t="shared" si="1"/>
        <v>#DIV/0!</v>
      </c>
      <c r="G19" s="68"/>
      <c r="H19" s="68"/>
      <c r="I19" s="68"/>
      <c r="J19" s="59"/>
      <c r="K19" s="59"/>
    </row>
    <row r="20" spans="1:11" ht="16.5" x14ac:dyDescent="0.15">
      <c r="A20" s="66" t="s">
        <v>123</v>
      </c>
      <c r="B20" s="68"/>
      <c r="C20" s="68"/>
      <c r="D20" s="68"/>
      <c r="E20" s="67" t="e">
        <f t="shared" si="0"/>
        <v>#DIV/0!</v>
      </c>
      <c r="F20" s="67" t="e">
        <f t="shared" si="1"/>
        <v>#DIV/0!</v>
      </c>
      <c r="G20" s="68"/>
      <c r="H20" s="68"/>
      <c r="I20" s="68"/>
      <c r="J20" s="59"/>
      <c r="K20" s="59"/>
    </row>
    <row r="21" spans="1:11" ht="16.5" x14ac:dyDescent="0.15">
      <c r="A21" s="66" t="s">
        <v>124</v>
      </c>
      <c r="B21" s="68"/>
      <c r="C21" s="68"/>
      <c r="D21" s="68"/>
      <c r="E21" s="67" t="e">
        <f t="shared" si="0"/>
        <v>#DIV/0!</v>
      </c>
      <c r="F21" s="67" t="e">
        <f t="shared" si="1"/>
        <v>#DIV/0!</v>
      </c>
      <c r="G21" s="68"/>
      <c r="H21" s="68"/>
      <c r="I21" s="68"/>
      <c r="J21" s="59"/>
      <c r="K21" s="59"/>
    </row>
    <row r="22" spans="1:11" ht="16.5" x14ac:dyDescent="0.15">
      <c r="A22" s="66" t="s">
        <v>125</v>
      </c>
      <c r="B22" s="68"/>
      <c r="C22" s="68"/>
      <c r="D22" s="68"/>
      <c r="E22" s="67" t="e">
        <f t="shared" si="0"/>
        <v>#DIV/0!</v>
      </c>
      <c r="F22" s="67" t="e">
        <f t="shared" si="1"/>
        <v>#DIV/0!</v>
      </c>
      <c r="G22" s="68"/>
      <c r="H22" s="68"/>
      <c r="I22" s="68"/>
      <c r="J22" s="59"/>
      <c r="K22" s="59"/>
    </row>
    <row r="23" spans="1:11" ht="16.5" x14ac:dyDescent="0.15">
      <c r="A23" s="66" t="s">
        <v>126</v>
      </c>
      <c r="B23" s="68"/>
      <c r="C23" s="68"/>
      <c r="D23" s="68"/>
      <c r="E23" s="62" t="e">
        <f t="shared" si="0"/>
        <v>#DIV/0!</v>
      </c>
      <c r="F23" s="62" t="e">
        <f t="shared" si="1"/>
        <v>#DIV/0!</v>
      </c>
      <c r="G23" s="68"/>
      <c r="H23" s="68"/>
      <c r="I23" s="68"/>
      <c r="J23" s="59"/>
      <c r="K23" s="59"/>
    </row>
    <row r="24" spans="1:11" x14ac:dyDescent="0.1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城研厂洼</vt:lpstr>
      <vt:lpstr>城研崇文门东大街</vt:lpstr>
      <vt:lpstr>测算表</vt:lpstr>
      <vt:lpstr>位置图</vt:lpstr>
      <vt:lpstr>Sheet1</vt:lpstr>
      <vt:lpstr>Sheet2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