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75" windowWidth="19425" windowHeight="10245" activeTab="3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E18" i="2" l="1"/>
  <c r="D18" i="2"/>
  <c r="C18" i="2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C10" i="2" l="1"/>
  <c r="G2" i="2" l="1"/>
  <c r="D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G6" i="2" l="1"/>
  <c r="G7" i="2" l="1"/>
  <c r="I7" i="2" l="1"/>
  <c r="C7" i="2"/>
  <c r="H7" i="2" s="1"/>
  <c r="C14" i="4" l="1"/>
  <c r="B2" i="4"/>
  <c r="J7" i="2"/>
  <c r="H4" i="1"/>
  <c r="H5" i="1" s="1"/>
  <c r="C6" i="2"/>
  <c r="H6" i="2" s="1"/>
  <c r="D14" i="4" l="1"/>
  <c r="I4" i="1"/>
  <c r="D7" i="4"/>
  <c r="D8" i="4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<sst xmlns="http://schemas.openxmlformats.org/spreadsheetml/2006/main" count="134" uniqueCount="129">
  <si>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</si>
  <si>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</si>
  <si>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</si>
  <si>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</si>
  <si>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</si>
  <si>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</si>
  <si>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</si>
  <si>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</si>
  <si>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</si>
  <si>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</si>
  <si>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</si>
  <si>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</si>
  <si>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</si>
  <si>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</si>
  <si>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</si>
  <si>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</si>
  <si>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</si>
  <si>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</si>
  <si>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</si>
  <si>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</si>
  <si>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</si>
  <si>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</si>
  <si>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</si>
  <si>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</si>
  <si>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</si>
  <si>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</si>
  <si>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</si>
  <si>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</si>
  <si>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</si>
  <si>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</si>
  <si>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</si>
  <si>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</si>
  <si>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</si>
  <si>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</si>
  <si>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</si>
  <si>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</si>
  <si>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</si>
  <si>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</si>
  <si>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</si>
  <si>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</si>
  <si>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</si>
  <si>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</si>
  <si>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</si>
  <si>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</si>
  <si>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</si>
  <si>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</si>
  <si>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</si>
  <si>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</si>
  <si>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</si>
  <si>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</si>
  <si>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</si>
  <si>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</si>
  <si>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</si>
  <si>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</si>
  <si>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</si>
  <si>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</si>
  <si>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</si>
  <si>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</si>
  <si>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</si>
  <si>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</si>
  <si>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</si>
  <si>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</si>
  <si>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</si>
  <si>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</si>
  <si>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</si>
  <si>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</si>
  <si>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</si>
  <si>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</si>
  <si>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</si>
  <si>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</si>
  <si>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</si>
  <si>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</si>
  <si>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</si>
  <si>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</si>
  <si>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</si>
  <si>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</si>
  <si>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</si>
  <si>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</si>
  <si>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</si>
  <si>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</si>
  <si>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</si>
  <si>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</si>
  <si>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</si>
  <si>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</si>
  <si>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</si>
  <si>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</si>
  <si>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</si>
  <si>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</si>
  <si>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</si>
  <si>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</si>
  <si>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</si>
  <si>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</si>
  <si>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</si>
  <si>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</si>
  <si>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</si>
  <si>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</si>
  <si>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</si>
  <si>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</si>
  <si>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</si>
  <si>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</si>
  <si>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</si>
  <si>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</si>
  <si>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</si>
  <si>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</si>
  <si>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</si>
  <si>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</si>
  <si>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</si>
  <si>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</si>
  <si>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</si>
  <si>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</si>
  <si>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</si>
  <si>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</si>
  <si>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</si>
  <si>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</si>
  <si>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</si>
  <si>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</si>
  <si>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</si>
  <si>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</si>
  <si>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2022年1季度</t>
    <phoneticPr fontId="1" type="noConversion"/>
  </si>
  <si>
    <t>2022年2季度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</si>
  <si>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</si>
  <si>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</si>
  <si>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</si>
  <si>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</si>
  <si>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</si>
  <si>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</si>
  <si>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</si>
  <si>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</si>
  <si>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金麦骊面业有限公司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</si>
</sst>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33</xdr:row>
      <xdr:rowOff>152400</xdr:rowOff>
    </xdr:from>
    <xdr:to>
      <xdr:col>3</xdr:col>
      <xdr:colOff>139288</xdr:colOff>
      <xdr:row>43</xdr:row>
      <xdr:rowOff>87797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70675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</xdr:colOff>
      <xdr:row>33</xdr:row>
      <xdr:rowOff>123825</xdr:rowOff>
    </xdr:from>
    <xdr:to>
      <xdr:col>5</xdr:col>
      <xdr:colOff>444092</xdr:colOff>
      <xdr:row>43</xdr:row>
      <xdr:rowOff>63031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5195" y="7038975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329565</xdr:colOff>
      <xdr:row>34</xdr:row>
      <xdr:rowOff>20955</xdr:rowOff>
    </xdr:from>
    <xdr:to>
      <xdr:col>7</xdr:col>
      <xdr:colOff>634596</xdr:colOff>
      <xdr:row>44</xdr:row>
      <xdr:rowOff>13506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16015" y="7145655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24</xdr:row>
      <xdr:rowOff>161925</xdr:rowOff>
    </xdr:from>
    <xdr:to>
      <xdr:col>5</xdr:col>
      <xdr:colOff>9199</xdr:colOff>
      <xdr:row>33</xdr:row>
      <xdr:rowOff>133118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86125" y="5191125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676275</xdr:colOff>
      <xdr:row>24</xdr:row>
      <xdr:rowOff>200025</xdr:rowOff>
    </xdr:from>
    <xdr:to>
      <xdr:col>2</xdr:col>
      <xdr:colOff>1056948</xdr:colOff>
      <xdr:row>33</xdr:row>
      <xdr:rowOff>171218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6275" y="5229225"/>
          <a:ext cx="2619048" cy="1857143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24</xdr:row>
      <xdr:rowOff>171450</xdr:rowOff>
    </xdr:from>
    <xdr:to>
      <xdr:col>6</xdr:col>
      <xdr:colOff>1456992</xdr:colOff>
      <xdr:row>34</xdr:row>
      <xdr:rowOff>85474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29300" y="5200650"/>
          <a:ext cx="2666667" cy="2009524"/>
        </a:xfrm>
        <a:prstGeom prst="rect">
          <a:avLst/>
        </a:prstGeom>
      </xdr:spPr>
    </xdr:pic>
    <xdr:clientData/>
  </xdr:twoCellAnchor>
  <xdr:twoCellAnchor editAs="oneCell">
    <xdr:from>
      <xdr:col>6</xdr:col>
      <xdr:colOff>1400175</xdr:colOff>
      <xdr:row>24</xdr:row>
      <xdr:rowOff>142875</xdr:rowOff>
    </xdr:from>
    <xdr:to>
      <xdr:col>9</xdr:col>
      <xdr:colOff>75868</xdr:colOff>
      <xdr:row>34</xdr:row>
      <xdr:rowOff>18804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39150" y="5172075"/>
          <a:ext cx="2657143" cy="19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33</xdr:row>
      <xdr:rowOff>171450</xdr:rowOff>
    </xdr:from>
    <xdr:to>
      <xdr:col>20</xdr:col>
      <xdr:colOff>684485</xdr:colOff>
      <xdr:row>35</xdr:row>
      <xdr:rowOff>161874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68050" y="7086600"/>
          <a:ext cx="10523810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35</xdr:row>
      <xdr:rowOff>85725</xdr:rowOff>
    </xdr:from>
    <xdr:to>
      <xdr:col>21</xdr:col>
      <xdr:colOff>17730</xdr:colOff>
      <xdr:row>37</xdr:row>
      <xdr:rowOff>76149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049000" y="7419975"/>
          <a:ext cx="10561905" cy="409524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37</xdr:row>
      <xdr:rowOff>66675</xdr:rowOff>
    </xdr:from>
    <xdr:to>
      <xdr:col>20</xdr:col>
      <xdr:colOff>655909</xdr:colOff>
      <xdr:row>39</xdr:row>
      <xdr:rowOff>19004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29950" y="7820025"/>
          <a:ext cx="10533334" cy="371429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39</xdr:row>
      <xdr:rowOff>28575</xdr:rowOff>
    </xdr:from>
    <xdr:to>
      <xdr:col>20</xdr:col>
      <xdr:colOff>655909</xdr:colOff>
      <xdr:row>40</xdr:row>
      <xdr:rowOff>190454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029950" y="8201025"/>
          <a:ext cx="10533334" cy="3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8"/>
  <sheetViews>
    <sheetView topLeftCell="B1" zoomScale="115" zoomScaleNormal="115" workbookViewId="0">
      <selection activeCell="H20" sqref="H19:H20"/>
    </sheetView>
  </sheetViews>
  <sheetFormatPr defaultColWidth="9" defaultRowHeight="13.5" x14ac:dyDescent="0.15"/>
  <cols>
    <col min="1" max="4" width="9" style="1"/>
    <col min="5" max="5" width="14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8.5" style="2" bestFit="1" customWidth="1"/>
    <col min="10" max="16384" width="9" style="1"/>
  </cols>
  <sheetData>
    <row r="2" spans="1:24" x14ac:dyDescent="0.15">
      <c r="I2" s="2">
        <v>666.67</v>
      </c>
    </row>
    <row r="3" spans="1:24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4" x14ac:dyDescent="0.15">
      <c r="E4" s="3"/>
      <c r="F4" s="3" t="s">
        <v>106</v>
      </c>
      <c r="G4" s="4">
        <f>I7</f>
        <v>723.36</v>
      </c>
      <c r="H4" s="8">
        <f>估价对象!H7</f>
        <v>696</v>
      </c>
      <c r="I4" s="4">
        <f>估价对象!J7</f>
        <v>50.3459</v>
      </c>
    </row>
    <row r="5" spans="1:24" x14ac:dyDescent="0.15">
      <c r="G5" s="2">
        <f>G4/I2</f>
        <v>1.085034574827126</v>
      </c>
      <c r="H5" s="11">
        <f>ROUND(H4*I2/10000,2)</f>
        <v>46.4</v>
      </c>
    </row>
    <row r="7" spans="1:24" s="62" customFormat="1" ht="27" x14ac:dyDescent="0.15">
      <c r="A7" s="60">
        <v>11</v>
      </c>
      <c r="B7" s="60"/>
      <c r="C7" s="60"/>
      <c r="D7" s="60"/>
      <c r="E7" s="61" t="s">
        <v>128</v>
      </c>
      <c r="F7" s="61"/>
      <c r="G7" s="61"/>
      <c r="H7" s="61"/>
      <c r="I7" s="60">
        <v>723.36</v>
      </c>
      <c r="J7" s="60"/>
      <c r="K7" s="60"/>
      <c r="L7" s="60"/>
      <c r="M7" s="60"/>
      <c r="N7" s="61">
        <v>503459</v>
      </c>
      <c r="O7" s="60"/>
      <c r="P7" s="61"/>
      <c r="Q7" s="61"/>
      <c r="R7" s="61"/>
      <c r="S7" s="60"/>
      <c r="T7" s="60"/>
      <c r="U7" s="60"/>
      <c r="V7" s="60"/>
      <c r="W7" s="61"/>
      <c r="X7" s="61"/>
    </row>
    <row r="13" spans="1:24" x14ac:dyDescent="0.15">
      <c r="A13" s="59"/>
      <c r="B13" s="59"/>
      <c r="C13" s="59"/>
      <c r="D13" s="59"/>
      <c r="E13" s="59"/>
      <c r="F13" s="59"/>
    </row>
    <row r="14" spans="1:24" x14ac:dyDescent="0.15">
      <c r="A14" s="59"/>
      <c r="B14" s="59"/>
      <c r="C14" s="59"/>
      <c r="D14" s="59"/>
      <c r="E14" s="59"/>
      <c r="F14" s="59"/>
    </row>
    <row r="15" spans="1:24" x14ac:dyDescent="0.15">
      <c r="A15" s="59"/>
      <c r="B15" s="59"/>
      <c r="C15" s="59"/>
      <c r="D15" s="59"/>
      <c r="E15" s="59"/>
      <c r="F15" s="59"/>
    </row>
    <row r="16" spans="1:24" x14ac:dyDescent="0.15">
      <c r="A16" s="59"/>
      <c r="B16" s="59"/>
      <c r="C16" s="59"/>
      <c r="D16" s="59"/>
      <c r="E16" s="59"/>
      <c r="F16" s="59"/>
    </row>
    <row r="17" spans="1:6" x14ac:dyDescent="0.15">
      <c r="A17" s="59"/>
      <c r="B17" s="59"/>
      <c r="C17" s="59"/>
      <c r="D17" s="59"/>
      <c r="E17" s="59"/>
      <c r="F17" s="59"/>
    </row>
    <row r="18" spans="1:6" x14ac:dyDescent="0.15">
      <c r="A18" s="59"/>
      <c r="B18" s="59"/>
      <c r="C18" s="59"/>
      <c r="D18" s="59"/>
      <c r="E18" s="59"/>
      <c r="F18" s="59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3"/>
  <sheetViews>
    <sheetView workbookViewId="0">
      <selection activeCell="A32" sqref="A32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3" width="14.75" style="12" customWidth="1"/>
    <col min="14" max="14" width="15.625" style="12" customWidth="1"/>
    <col min="15" max="16384" width="9" style="12"/>
  </cols>
  <sheetData>
    <row r="1" spans="2:13" x14ac:dyDescent="0.15">
      <c r="B1" s="12" t="s">
        <v>62</v>
      </c>
      <c r="C1" s="58">
        <v>44827</v>
      </c>
      <c r="E1" s="12" t="s">
        <v>65</v>
      </c>
      <c r="F1" s="21">
        <v>42370</v>
      </c>
      <c r="K1" s="23"/>
    </row>
    <row r="2" spans="2:13" x14ac:dyDescent="0.15">
      <c r="B2" s="12" t="s">
        <v>64</v>
      </c>
      <c r="C2" s="12" t="s">
        <v>108</v>
      </c>
      <c r="D2" s="12">
        <f>SUM(C20:I20)+J20</f>
        <v>125</v>
      </c>
      <c r="E2" s="12" t="s">
        <v>66</v>
      </c>
      <c r="F2" s="12" t="s">
        <v>67</v>
      </c>
      <c r="G2" s="12">
        <f>C20+E20+G20+D20+F20+J20</f>
        <v>85</v>
      </c>
      <c r="K2" s="24"/>
    </row>
    <row r="3" spans="2:13" x14ac:dyDescent="0.15">
      <c r="F3" s="12" t="s">
        <v>68</v>
      </c>
    </row>
    <row r="5" spans="2:13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3" x14ac:dyDescent="0.15">
      <c r="B6" s="27">
        <v>618</v>
      </c>
      <c r="C6" s="27">
        <f>C10</f>
        <v>1.1169</v>
      </c>
      <c r="D6" s="27">
        <v>1</v>
      </c>
      <c r="E6" s="27">
        <v>1</v>
      </c>
      <c r="F6" s="27">
        <v>1</v>
      </c>
      <c r="G6" s="27">
        <f>D2-G2</f>
        <v>40</v>
      </c>
      <c r="H6" s="28">
        <f>B6*C6*D6*E6*F6+G6</f>
        <v>730.24419999999998</v>
      </c>
      <c r="I6" s="29"/>
      <c r="J6" s="30"/>
      <c r="K6" s="31" t="s">
        <v>40</v>
      </c>
    </row>
    <row r="7" spans="2:13" x14ac:dyDescent="0.15">
      <c r="B7" s="27">
        <v>618</v>
      </c>
      <c r="C7" s="32">
        <f>C10</f>
        <v>1.1169</v>
      </c>
      <c r="D7" s="27">
        <v>1</v>
      </c>
      <c r="E7" s="27">
        <v>0.95</v>
      </c>
      <c r="F7" s="27">
        <v>1</v>
      </c>
      <c r="G7" s="27">
        <f>D2-G2</f>
        <v>40</v>
      </c>
      <c r="H7" s="33">
        <f>ROUND(B7*C7*D7*E7*F7+G7,0)</f>
        <v>696</v>
      </c>
      <c r="I7" s="27">
        <f>基础信息!G4</f>
        <v>723.36</v>
      </c>
      <c r="J7" s="43">
        <f>ROUND(H7*I7/10000,4)</f>
        <v>50.3459</v>
      </c>
      <c r="K7" s="12" t="s">
        <v>41</v>
      </c>
    </row>
    <row r="8" spans="2:13" x14ac:dyDescent="0.15">
      <c r="I8" s="35"/>
    </row>
    <row r="10" spans="2:13" x14ac:dyDescent="0.15">
      <c r="B10" s="36" t="s">
        <v>11</v>
      </c>
      <c r="C10" s="37">
        <f>ROUND((1+C12)*(1+D12)*(1+E12)*(1+F12)*(1+G12)*(1+H12)*(1+I12)*(1+C14)*(1+D14)*(1+E14)*(1+F14)*(1+G14)*(1+H14)*(1+I14)*(1+J14)*(1+C16)*(1+D16)*(1+E16)*(1+F16)*(1+G16)*(1+H16)*(1+I16)*(1+J16)*(1+C18)*(1+D18)*(1+E18),4)</f>
        <v>1.1169</v>
      </c>
      <c r="D10" s="42" t="s">
        <v>42</v>
      </c>
      <c r="E10" s="42"/>
    </row>
    <row r="11" spans="2:13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3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3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3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5" spans="2:13" x14ac:dyDescent="0.15">
      <c r="B15" s="23"/>
      <c r="C15" s="27" t="s">
        <v>100</v>
      </c>
      <c r="D15" s="27" t="s">
        <v>101</v>
      </c>
      <c r="E15" s="27" t="s">
        <v>102</v>
      </c>
      <c r="F15" s="27" t="s">
        <v>103</v>
      </c>
      <c r="G15" s="27" t="s">
        <v>104</v>
      </c>
      <c r="H15" s="27" t="s">
        <v>105</v>
      </c>
      <c r="I15" s="27" t="s">
        <v>107</v>
      </c>
      <c r="J15" s="27" t="s">
        <v>109</v>
      </c>
      <c r="K15" s="23"/>
      <c r="L15" s="23"/>
      <c r="M15" s="23"/>
    </row>
    <row r="16" spans="2:13" x14ac:dyDescent="0.15">
      <c r="C16" s="38">
        <v>6.1000000000000004E-3</v>
      </c>
      <c r="D16" s="38">
        <v>2.3999999999999998E-3</v>
      </c>
      <c r="E16" s="38">
        <v>3.5999999999999999E-3</v>
      </c>
      <c r="F16" s="38">
        <v>2.3999999999999998E-3</v>
      </c>
      <c r="G16" s="38">
        <v>0</v>
      </c>
      <c r="H16" s="38">
        <v>-4.7999999999999996E-3</v>
      </c>
      <c r="I16" s="38">
        <v>-8.5000000000000006E-3</v>
      </c>
      <c r="J16" s="38">
        <v>-2.3999999999999998E-3</v>
      </c>
      <c r="K16" s="57"/>
      <c r="L16" s="57"/>
      <c r="M16" s="57"/>
    </row>
    <row r="17" spans="2:15" x14ac:dyDescent="0.15">
      <c r="C17" s="27" t="s">
        <v>121</v>
      </c>
      <c r="D17" s="27" t="s">
        <v>122</v>
      </c>
      <c r="E17" s="27" t="s">
        <v>123</v>
      </c>
      <c r="F17" s="38"/>
      <c r="G17" s="38"/>
      <c r="H17" s="38"/>
      <c r="I17" s="38"/>
      <c r="J17" s="38"/>
      <c r="K17" s="57"/>
      <c r="L17" s="57"/>
      <c r="M17" s="57"/>
    </row>
    <row r="18" spans="2:15" x14ac:dyDescent="0.15">
      <c r="C18" s="38">
        <f>N29</f>
        <v>-1.1999999999999999E-3</v>
      </c>
      <c r="D18" s="38">
        <f>N30</f>
        <v>2.3999999999999998E-3</v>
      </c>
      <c r="E18" s="38">
        <f>N31</f>
        <v>3.7000000000000002E-3</v>
      </c>
      <c r="F18" s="38"/>
      <c r="G18" s="38"/>
      <c r="H18" s="38"/>
      <c r="I18" s="38"/>
      <c r="J18" s="38"/>
    </row>
    <row r="19" spans="2:15" x14ac:dyDescent="0.15">
      <c r="B19" s="25" t="s">
        <v>28</v>
      </c>
      <c r="C19" s="27" t="s">
        <v>29</v>
      </c>
      <c r="D19" s="27" t="s">
        <v>30</v>
      </c>
      <c r="E19" s="27" t="s">
        <v>31</v>
      </c>
      <c r="F19" s="27" t="s">
        <v>32</v>
      </c>
      <c r="G19" s="27" t="s">
        <v>33</v>
      </c>
      <c r="H19" s="27" t="s">
        <v>34</v>
      </c>
      <c r="I19" s="34" t="s">
        <v>35</v>
      </c>
      <c r="J19" s="27" t="s">
        <v>36</v>
      </c>
    </row>
    <row r="20" spans="2:15" x14ac:dyDescent="0.15">
      <c r="B20" s="25" t="s">
        <v>37</v>
      </c>
      <c r="C20" s="27">
        <v>25</v>
      </c>
      <c r="D20" s="27">
        <v>14</v>
      </c>
      <c r="E20" s="27">
        <v>18</v>
      </c>
      <c r="F20" s="27">
        <v>14</v>
      </c>
      <c r="G20" s="27">
        <v>10</v>
      </c>
      <c r="H20" s="27">
        <v>25</v>
      </c>
      <c r="I20" s="39">
        <v>15</v>
      </c>
      <c r="J20" s="27">
        <v>4</v>
      </c>
    </row>
    <row r="21" spans="2:15" ht="33" x14ac:dyDescent="0.15">
      <c r="B21" s="40"/>
      <c r="C21" s="41"/>
      <c r="L21" s="65" t="s">
        <v>125</v>
      </c>
      <c r="M21" s="65" t="s">
        <v>126</v>
      </c>
      <c r="N21" s="65" t="s">
        <v>127</v>
      </c>
    </row>
    <row r="22" spans="2:15" x14ac:dyDescent="0.15">
      <c r="B22" s="40"/>
      <c r="I22" s="12"/>
      <c r="K22" s="12" t="s">
        <v>113</v>
      </c>
      <c r="L22" s="12">
        <v>55.13</v>
      </c>
      <c r="M22" s="12">
        <f>ROUND(L22*10000/666.67,0)</f>
        <v>827</v>
      </c>
      <c r="N22" s="57"/>
      <c r="O22" s="57"/>
    </row>
    <row r="23" spans="2:15" x14ac:dyDescent="0.15">
      <c r="B23" s="40"/>
      <c r="I23" s="12"/>
      <c r="K23" s="12" t="s">
        <v>114</v>
      </c>
      <c r="L23" s="12">
        <v>55.33</v>
      </c>
      <c r="M23" s="12">
        <f t="shared" ref="M23:M32" si="0">ROUND(L23*10000/666.67,0)</f>
        <v>830</v>
      </c>
      <c r="N23" s="57">
        <f>ROUND((M23/M22-1),4)</f>
        <v>3.5999999999999999E-3</v>
      </c>
      <c r="O23" s="57"/>
    </row>
    <row r="24" spans="2:15" x14ac:dyDescent="0.15">
      <c r="K24" s="12" t="s">
        <v>115</v>
      </c>
      <c r="L24" s="12">
        <v>55.47</v>
      </c>
      <c r="M24" s="12">
        <f t="shared" si="0"/>
        <v>832</v>
      </c>
      <c r="N24" s="57">
        <f t="shared" ref="N24:N32" si="1">ROUND((M24/M23-1),4)</f>
        <v>2.3999999999999998E-3</v>
      </c>
      <c r="O24" s="57"/>
    </row>
    <row r="25" spans="2:15" x14ac:dyDescent="0.15">
      <c r="D25" s="57"/>
      <c r="K25" s="12" t="s">
        <v>116</v>
      </c>
      <c r="L25" s="12">
        <v>55.47</v>
      </c>
      <c r="M25" s="12">
        <f t="shared" si="0"/>
        <v>832</v>
      </c>
      <c r="N25" s="57">
        <f t="shared" si="1"/>
        <v>0</v>
      </c>
      <c r="O25" s="57"/>
    </row>
    <row r="26" spans="2:15" x14ac:dyDescent="0.15">
      <c r="K26" s="12" t="s">
        <v>110</v>
      </c>
      <c r="L26" s="12">
        <v>55.2</v>
      </c>
      <c r="M26" s="12">
        <f t="shared" si="0"/>
        <v>828</v>
      </c>
      <c r="N26" s="57">
        <f t="shared" si="1"/>
        <v>-4.7999999999999996E-3</v>
      </c>
      <c r="O26" s="57"/>
    </row>
    <row r="27" spans="2:15" x14ac:dyDescent="0.15">
      <c r="K27" s="12" t="s">
        <v>111</v>
      </c>
      <c r="L27" s="12">
        <v>54.73</v>
      </c>
      <c r="M27" s="12">
        <f t="shared" si="0"/>
        <v>821</v>
      </c>
      <c r="N27" s="57">
        <f t="shared" si="1"/>
        <v>-8.5000000000000006E-3</v>
      </c>
      <c r="O27" s="57"/>
    </row>
    <row r="28" spans="2:15" x14ac:dyDescent="0.15">
      <c r="K28" s="12" t="s">
        <v>112</v>
      </c>
      <c r="L28" s="12">
        <v>54.6</v>
      </c>
      <c r="M28" s="12">
        <f t="shared" si="0"/>
        <v>819</v>
      </c>
      <c r="N28" s="57">
        <f t="shared" si="1"/>
        <v>-2.3999999999999998E-3</v>
      </c>
      <c r="O28" s="57"/>
    </row>
    <row r="29" spans="2:15" x14ac:dyDescent="0.15">
      <c r="K29" s="63" t="s">
        <v>117</v>
      </c>
      <c r="L29" s="63">
        <v>54.53</v>
      </c>
      <c r="M29" s="63">
        <f t="shared" si="0"/>
        <v>818</v>
      </c>
      <c r="N29" s="64">
        <f t="shared" si="1"/>
        <v>-1.1999999999999999E-3</v>
      </c>
      <c r="O29" s="64"/>
    </row>
    <row r="30" spans="2:15" x14ac:dyDescent="0.15">
      <c r="K30" s="63" t="s">
        <v>118</v>
      </c>
      <c r="L30" s="63">
        <v>54.67</v>
      </c>
      <c r="M30" s="63">
        <f t="shared" si="0"/>
        <v>820</v>
      </c>
      <c r="N30" s="64">
        <f t="shared" si="1"/>
        <v>2.3999999999999998E-3</v>
      </c>
      <c r="O30" s="64"/>
    </row>
    <row r="31" spans="2:15" x14ac:dyDescent="0.15">
      <c r="K31" s="63" t="s">
        <v>119</v>
      </c>
      <c r="L31" s="63">
        <v>54.87</v>
      </c>
      <c r="M31" s="63">
        <f t="shared" si="0"/>
        <v>823</v>
      </c>
      <c r="N31" s="64">
        <f t="shared" si="1"/>
        <v>3.7000000000000002E-3</v>
      </c>
      <c r="O31" s="64"/>
    </row>
    <row r="32" spans="2:15" x14ac:dyDescent="0.15">
      <c r="K32" s="63" t="s">
        <v>120</v>
      </c>
      <c r="L32" s="63">
        <v>54.93</v>
      </c>
      <c r="M32" s="63">
        <f t="shared" si="0"/>
        <v>824</v>
      </c>
      <c r="N32" s="64">
        <f t="shared" si="1"/>
        <v>1.1999999999999999E-3</v>
      </c>
      <c r="O32" s="64"/>
    </row>
    <row r="43" spans="10:10" x14ac:dyDescent="0.15">
      <c r="J43" s="12" t="s">
        <v>124</v>
      </c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B37" sqref="B37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8" sqref="F7: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723.36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44827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50.3459</v>
      </c>
      <c r="C5" s="44" t="e">
        <f>ROUND(B5*10000/$B$1,0)</f>
        <v>#DIV/0!</v>
      </c>
      <c r="D5" s="44">
        <f>ROUND(B5*10000/$B$2,0)</f>
        <v>696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723.36</v>
      </c>
      <c r="D14" s="52">
        <f>估价对象!J7</f>
        <v>50.3459</v>
      </c>
      <c r="E14" s="52" t="e">
        <f>ROUND(D14*10000/B14,0)</f>
        <v>#DIV/0!</v>
      </c>
      <c r="F14" s="52">
        <f>ROUND(D14*10000/C14,0)</f>
        <v>696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2023-02-14T05:20:08Z</dcterms:modified>
</cp:coreProperties>
</file>