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报告们\咨询报告\北保2024-2025\2025-1-0295北京市海淀区花园北路29号\可研\"/>
    </mc:Choice>
  </mc:AlternateContent>
  <bookViews>
    <workbookView xWindow="0" yWindow="0" windowWidth="24912" windowHeight="13332"/>
  </bookViews>
  <sheets>
    <sheet name="Sheet2" sheetId="1" r:id="rId1"/>
  </sheets>
  <externalReferences>
    <externalReference r:id="rId2"/>
  </externalReferences>
  <definedNames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[1]修正!$C$19:$C$51</definedName>
    <definedName name="法定最高年限">[1]定义!$G$2:$G$5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[1]修正!$C$71:$C$139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'[1]比较法-工业'!$B$115:$M$115</definedName>
    <definedName name="套工交易情况">'[1]比较法-一级开发'!$A$74:$M$74</definedName>
    <definedName name="套工开发程度">'[1]比较法-工业'!$B$113:$M$113</definedName>
    <definedName name="套工临街等级">'[1]比较法-工业'!$B$98:$M$98</definedName>
    <definedName name="套工土地级别">'[1]比较法-工业'!$B$100:$M$100</definedName>
    <definedName name="套工用途">'[1]比较法-工业'!$B$71:$M$71</definedName>
    <definedName name="套工宗地形状">'[1]比较法-工业'!$B$111:$M$111</definedName>
    <definedName name="套综道路等级">'[1]比较法-一级开发'!$B$107:$M$107</definedName>
    <definedName name="套综工程地质条件">'[1]比较法-一级开发'!$B$126:$M$126</definedName>
    <definedName name="套综交易情况">'[1]比较法-一级开发'!$A$74:$M$74</definedName>
    <definedName name="套综临街宽度及深度">'[1]比较法-一级开发'!$B$122:$M$122</definedName>
    <definedName name="套综土地级别">'[1]比较法-一级开发'!$B$109:$M$109</definedName>
    <definedName name="套综用途">'[1]比较法-一级开发'!$B$76:$M$76</definedName>
    <definedName name="套综宗地内开发程度">'[1]比较法-一级开发'!$B$124:$M$124</definedName>
    <definedName name="套综宗地形状">'[1]比较法-一级开发'!$B$120:$M$120</definedName>
    <definedName name="土地估价师">[1]估价师及机构信息!$D$3:$D$17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[1]定义!$F$1:$F$12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8" i="1" l="1"/>
  <c r="C19" i="1" s="1"/>
  <c r="C10" i="1"/>
  <c r="C7" i="1"/>
  <c r="C4" i="1"/>
  <c r="C6" i="1" l="1"/>
  <c r="C20" i="1"/>
  <c r="C21" i="1" s="1"/>
  <c r="C8" i="1"/>
  <c r="C5" i="1"/>
  <c r="C9" i="1" s="1"/>
  <c r="C11" i="1" l="1"/>
  <c r="C12" i="1" s="1"/>
  <c r="C16" i="1" l="1"/>
  <c r="C25" i="1" l="1"/>
  <c r="C24" i="1"/>
</calcChain>
</file>

<file path=xl/sharedStrings.xml><?xml version="1.0" encoding="utf-8"?>
<sst xmlns="http://schemas.openxmlformats.org/spreadsheetml/2006/main" count="17" uniqueCount="17">
  <si>
    <t>建筑面积</t>
    <phoneticPr fontId="2" type="noConversion"/>
  </si>
  <si>
    <t>单价/取值</t>
    <phoneticPr fontId="2" type="noConversion"/>
  </si>
  <si>
    <t>总价</t>
    <phoneticPr fontId="2" type="noConversion"/>
  </si>
  <si>
    <t>建安</t>
    <phoneticPr fontId="2" type="noConversion"/>
  </si>
  <si>
    <t>勘查设计和施工预备费</t>
    <phoneticPr fontId="2" type="noConversion"/>
  </si>
  <si>
    <t>公共配套设施费用</t>
    <phoneticPr fontId="2" type="noConversion"/>
  </si>
  <si>
    <t>红线内市政基础设施费</t>
    <phoneticPr fontId="2" type="noConversion"/>
  </si>
  <si>
    <t>相关费用</t>
    <phoneticPr fontId="2" type="noConversion"/>
  </si>
  <si>
    <t>城市基础设施建设费</t>
    <phoneticPr fontId="2" type="noConversion"/>
  </si>
  <si>
    <t>管理费用</t>
    <phoneticPr fontId="2" type="noConversion"/>
  </si>
  <si>
    <t>贷款利息</t>
    <phoneticPr fontId="2" type="noConversion"/>
  </si>
  <si>
    <t>投资利润</t>
    <phoneticPr fontId="2" type="noConversion"/>
  </si>
  <si>
    <t>租金</t>
    <phoneticPr fontId="2" type="noConversion"/>
  </si>
  <si>
    <t>运营成本和费用</t>
    <phoneticPr fontId="2" type="noConversion"/>
  </si>
  <si>
    <t>年租金净收益</t>
    <phoneticPr fontId="2" type="noConversion"/>
  </si>
  <si>
    <t>项目静态成本收益率</t>
    <phoneticPr fontId="2" type="noConversion"/>
  </si>
  <si>
    <t xml:space="preserve">项目静态投资回收期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</si>
</sst>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0"/>
  </numFmts>
  <fonts count="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176" fontId="0" fillId="0" borderId="0">
      <alignment vertical="center"/>
    </xf>
  </cellStyleXfs>
  <cellXfs count="9">
    <xf numFmtId="176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0" xfId="0" applyFont="1">
      <alignment vertical="center"/>
    </xf>
    <xf numFmtId="10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8212;&#8212;&#26381;&#35013;&#23398;&#38498;0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结果汇总"/>
      <sheetName val="剩余法-现房"/>
      <sheetName val="基准地价（商业）"/>
      <sheetName val="基准地价（公服）"/>
      <sheetName val="房屋"/>
      <sheetName val="比较法-工业"/>
      <sheetName val="修正"/>
      <sheetName val="区片价"/>
      <sheetName val="区片价-范围"/>
      <sheetName val="容积率修正"/>
      <sheetName val="因素修正幅度"/>
      <sheetName val="地价"/>
      <sheetName val="地价-分区"/>
      <sheetName val="基准地价（汇总）"/>
      <sheetName val="收益还原法"/>
      <sheetName val="不动产收益法"/>
      <sheetName val="不动产收益法-酒店模型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比较法-一级开发"/>
      <sheetName val="案例（海淀）"/>
      <sheetName val="存贷款利率"/>
      <sheetName val="Sheet1"/>
      <sheetName val="建筑物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7">
          <cell r="D17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公共服务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不动产收益法-酒店模型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 refreshError="1"/>
      <sheetData sheetId="10" refreshError="1"/>
      <sheetData sheetId="11" refreshError="1"/>
      <sheetData sheetId="12">
        <row r="17">
          <cell r="C17" t="str">
            <v>项目类型</v>
          </cell>
        </row>
        <row r="19">
          <cell r="C19" t="str">
            <v>公共服务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1">
          <cell r="B71" t="str">
            <v>用途</v>
          </cell>
        </row>
        <row r="98">
          <cell r="B98" t="str">
            <v>毗邻道路的类型与等级</v>
          </cell>
        </row>
        <row r="100">
          <cell r="B100" t="str">
            <v>土地级别</v>
          </cell>
        </row>
        <row r="111">
          <cell r="B111" t="str">
            <v>宗地形状</v>
          </cell>
        </row>
        <row r="113">
          <cell r="B113" t="str">
            <v>宗地开发程度</v>
          </cell>
        </row>
        <row r="115">
          <cell r="B115" t="str">
            <v>工程地质条件</v>
          </cell>
        </row>
      </sheetData>
      <sheetData sheetId="24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19">
          <cell r="C19" t="str">
            <v>二级分类</v>
          </cell>
        </row>
        <row r="20">
          <cell r="C20" t="str">
            <v>零售商业用地</v>
          </cell>
        </row>
        <row r="21">
          <cell r="C21" t="str">
            <v>批发市场用地</v>
          </cell>
        </row>
        <row r="22">
          <cell r="C22" t="str">
            <v>餐饮用地</v>
          </cell>
        </row>
        <row r="23">
          <cell r="C23" t="str">
            <v>旅馆用地</v>
          </cell>
        </row>
        <row r="24">
          <cell r="C24" t="str">
            <v>娱乐用地</v>
          </cell>
        </row>
        <row r="25">
          <cell r="C25" t="str">
            <v>其他商服用地</v>
          </cell>
        </row>
        <row r="26">
          <cell r="C26" t="str">
            <v>商务金融用地</v>
          </cell>
        </row>
        <row r="27">
          <cell r="C27" t="str">
            <v>机关团体用地</v>
          </cell>
        </row>
        <row r="28">
          <cell r="C28" t="str">
            <v>新闻出版用地</v>
          </cell>
        </row>
        <row r="29">
          <cell r="C29" t="str">
            <v>教育用地</v>
          </cell>
        </row>
        <row r="30">
          <cell r="C30" t="str">
            <v>科研用地</v>
          </cell>
        </row>
        <row r="31">
          <cell r="C31" t="str">
            <v>医疗卫生用地</v>
          </cell>
        </row>
        <row r="32">
          <cell r="C32" t="str">
            <v>社会福利用地</v>
          </cell>
        </row>
        <row r="33">
          <cell r="C33" t="str">
            <v>文化设施用地</v>
          </cell>
        </row>
        <row r="34">
          <cell r="C34" t="str">
            <v>体育用地</v>
          </cell>
        </row>
        <row r="35">
          <cell r="C35" t="str">
            <v>公用设施用地</v>
          </cell>
        </row>
        <row r="36">
          <cell r="C36" t="str">
            <v>公园与绿地</v>
          </cell>
        </row>
        <row r="37">
          <cell r="C37" t="str">
            <v>宗教用地</v>
          </cell>
        </row>
        <row r="38">
          <cell r="C38" t="str">
            <v>殡葬用地</v>
          </cell>
        </row>
        <row r="39">
          <cell r="C39" t="str">
            <v>风景名胜设施用地</v>
          </cell>
        </row>
        <row r="40">
          <cell r="C40" t="str">
            <v>城镇住宅用地</v>
          </cell>
        </row>
        <row r="41">
          <cell r="C41" t="str">
            <v>工业用地</v>
          </cell>
        </row>
        <row r="42">
          <cell r="C42" t="str">
            <v>采矿用地</v>
          </cell>
        </row>
        <row r="43">
          <cell r="C43" t="str">
            <v>仓储用地</v>
          </cell>
        </row>
        <row r="44">
          <cell r="C44" t="str">
            <v>M4科研用地</v>
          </cell>
        </row>
        <row r="45">
          <cell r="C45" t="str">
            <v>铁路用地</v>
          </cell>
        </row>
        <row r="46">
          <cell r="C46" t="str">
            <v>轨道交通用地</v>
          </cell>
        </row>
        <row r="47">
          <cell r="C47" t="str">
            <v>公路用地</v>
          </cell>
        </row>
        <row r="48">
          <cell r="C48" t="str">
            <v>城镇村道路用地</v>
          </cell>
        </row>
        <row r="49">
          <cell r="C49" t="str">
            <v>机场用地</v>
          </cell>
        </row>
        <row r="50">
          <cell r="C50" t="str">
            <v>管道运输用地</v>
          </cell>
        </row>
        <row r="51">
          <cell r="C51" t="str">
            <v>交通服务场站用地</v>
          </cell>
        </row>
        <row r="71">
          <cell r="C71" t="str">
            <v>商业街名称</v>
          </cell>
        </row>
        <row r="72">
          <cell r="C72" t="str">
            <v>不临65条商业街</v>
          </cell>
        </row>
        <row r="73">
          <cell r="C73" t="str">
            <v>东长安街</v>
          </cell>
        </row>
        <row r="74">
          <cell r="C74" t="str">
            <v>王府井商业街（王府井大街）</v>
          </cell>
        </row>
        <row r="75">
          <cell r="C75" t="str">
            <v>前门商业街（前门大街）</v>
          </cell>
        </row>
        <row r="76">
          <cell r="C76" t="str">
            <v>建国门内大街</v>
          </cell>
        </row>
        <row r="77">
          <cell r="C77" t="str">
            <v>王府井大街</v>
          </cell>
        </row>
        <row r="78">
          <cell r="C78" t="str">
            <v>东单北大街</v>
          </cell>
        </row>
        <row r="79">
          <cell r="C79" t="str">
            <v>南锣鼓巷</v>
          </cell>
        </row>
        <row r="80">
          <cell r="C80" t="str">
            <v>东四南大街</v>
          </cell>
        </row>
        <row r="81">
          <cell r="C81" t="str">
            <v>簋街（东直门内大街）</v>
          </cell>
        </row>
        <row r="82">
          <cell r="C82" t="str">
            <v>东四十条</v>
          </cell>
        </row>
        <row r="83">
          <cell r="C83" t="str">
            <v>张自忠路</v>
          </cell>
        </row>
        <row r="84">
          <cell r="C84" t="str">
            <v>地安门东大街</v>
          </cell>
        </row>
        <row r="85">
          <cell r="C85" t="str">
            <v>崇文门外大街</v>
          </cell>
        </row>
        <row r="86">
          <cell r="C86" t="str">
            <v>广渠门内大街</v>
          </cell>
        </row>
        <row r="87">
          <cell r="C87" t="str">
            <v>珠市口东大街</v>
          </cell>
        </row>
        <row r="88">
          <cell r="C88" t="str">
            <v>鲜鱼口老字号美食街</v>
          </cell>
        </row>
        <row r="89">
          <cell r="C89" t="str">
            <v>五道营胡同</v>
          </cell>
        </row>
        <row r="90">
          <cell r="C90" t="str">
            <v>西长安街</v>
          </cell>
        </row>
        <row r="91">
          <cell r="C91" t="str">
            <v>西单商业街（西单北大街）</v>
          </cell>
        </row>
        <row r="92">
          <cell r="C92" t="str">
            <v>复兴门内大街</v>
          </cell>
        </row>
        <row r="93">
          <cell r="C93" t="str">
            <v>西四大街</v>
          </cell>
        </row>
        <row r="94">
          <cell r="C94" t="str">
            <v>大栅栏商业街</v>
          </cell>
        </row>
        <row r="95">
          <cell r="C95" t="str">
            <v>琉璃厂古文化街（琉璃厂西街、琉璃厂东街）</v>
          </cell>
        </row>
        <row r="96">
          <cell r="C96" t="str">
            <v>复兴门外大街</v>
          </cell>
        </row>
        <row r="97">
          <cell r="C97" t="str">
            <v>新街口大街</v>
          </cell>
        </row>
        <row r="98">
          <cell r="C98" t="str">
            <v>地安门西大街</v>
          </cell>
        </row>
        <row r="99">
          <cell r="C99" t="str">
            <v>平安里西大街</v>
          </cell>
        </row>
        <row r="100">
          <cell r="C100" t="str">
            <v>珠市口西大街</v>
          </cell>
        </row>
        <row r="101">
          <cell r="C101" t="str">
            <v>骡马市大街</v>
          </cell>
        </row>
        <row r="102">
          <cell r="C102" t="str">
            <v>广安门内大街</v>
          </cell>
        </row>
        <row r="103">
          <cell r="C103" t="str">
            <v>马连道茶叶街（马连道路）</v>
          </cell>
        </row>
        <row r="104">
          <cell r="C104" t="str">
            <v>烟袋斜街</v>
          </cell>
        </row>
        <row r="105">
          <cell r="C105" t="str">
            <v>护国寺街</v>
          </cell>
        </row>
        <row r="106">
          <cell r="C106" t="str">
            <v>什刹海茶艺酒吧街</v>
          </cell>
        </row>
        <row r="107">
          <cell r="C107" t="str">
            <v>三里屯路</v>
          </cell>
        </row>
        <row r="108">
          <cell r="C108" t="str">
            <v>建国门外大街</v>
          </cell>
        </row>
        <row r="109">
          <cell r="C109" t="str">
            <v>建国路</v>
          </cell>
        </row>
        <row r="110">
          <cell r="C110" t="str">
            <v>朝阳门外大街</v>
          </cell>
        </row>
        <row r="111">
          <cell r="C111" t="str">
            <v>十里河家具大道</v>
          </cell>
        </row>
        <row r="112">
          <cell r="C112" t="str">
            <v xml:space="preserve">大羊坊路         </v>
          </cell>
        </row>
        <row r="113">
          <cell r="C113" t="str">
            <v>中关村大街</v>
          </cell>
        </row>
        <row r="114">
          <cell r="C114" t="str">
            <v>复兴路</v>
          </cell>
        </row>
        <row r="115">
          <cell r="C115" t="str">
            <v>丹棱街</v>
          </cell>
        </row>
        <row r="116">
          <cell r="C116" t="str">
            <v>丽泽路</v>
          </cell>
        </row>
        <row r="117">
          <cell r="C117" t="str">
            <v>方庄商业街（蒲芳路）</v>
          </cell>
        </row>
        <row r="118">
          <cell r="C118" t="str">
            <v>政达路</v>
          </cell>
        </row>
        <row r="119">
          <cell r="C119" t="str">
            <v>北京台湾街</v>
          </cell>
        </row>
        <row r="120">
          <cell r="C120" t="str">
            <v>新桥大街</v>
          </cell>
        </row>
        <row r="121">
          <cell r="C121" t="str">
            <v>金安路</v>
          </cell>
        </row>
        <row r="122">
          <cell r="C122" t="str">
            <v>南关大街</v>
          </cell>
        </row>
        <row r="123">
          <cell r="C123" t="str">
            <v>拱辰大街</v>
          </cell>
        </row>
        <row r="124">
          <cell r="C124" t="str">
            <v>新华大街</v>
          </cell>
        </row>
        <row r="125">
          <cell r="C125" t="str">
            <v>云景东路</v>
          </cell>
        </row>
        <row r="126">
          <cell r="C126" t="str">
            <v>新顺大街</v>
          </cell>
        </row>
        <row r="127">
          <cell r="C127" t="str">
            <v>鼓楼东、西街</v>
          </cell>
        </row>
        <row r="128">
          <cell r="C128" t="str">
            <v>鼓楼南、北街</v>
          </cell>
        </row>
        <row r="129">
          <cell r="C129" t="str">
            <v>回龙观西大街</v>
          </cell>
        </row>
        <row r="130">
          <cell r="C130" t="str">
            <v>兴华大街</v>
          </cell>
        </row>
        <row r="131">
          <cell r="C131" t="str">
            <v>新源大街</v>
          </cell>
        </row>
        <row r="132">
          <cell r="C132" t="str">
            <v>商业街</v>
          </cell>
        </row>
        <row r="133">
          <cell r="C133" t="str">
            <v>青春路</v>
          </cell>
        </row>
        <row r="134">
          <cell r="C134" t="str">
            <v>步行街</v>
          </cell>
        </row>
        <row r="135">
          <cell r="C135" t="str">
            <v>鼓楼东、西大街</v>
          </cell>
        </row>
        <row r="136">
          <cell r="C136" t="str">
            <v>鼓楼南北大街</v>
          </cell>
        </row>
        <row r="137">
          <cell r="C137" t="str">
            <v>东外大街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4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4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2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3">
        <row r="74">
          <cell r="A74" t="str">
            <v>交易情况</v>
          </cell>
          <cell r="C74" t="str">
            <v>正常</v>
          </cell>
        </row>
        <row r="76">
          <cell r="B76" t="str">
            <v>用途</v>
          </cell>
        </row>
        <row r="107">
          <cell r="B107" t="str">
            <v>毗邻道路的类型与等级</v>
          </cell>
        </row>
        <row r="109">
          <cell r="B109" t="str">
            <v>土地级别</v>
          </cell>
        </row>
        <row r="120">
          <cell r="B120" t="str">
            <v>宗地形状</v>
          </cell>
          <cell r="C120" t="str">
            <v>较规则，无影响</v>
          </cell>
          <cell r="D120" t="str">
            <v>较规则，但对宗地利用影响较小</v>
          </cell>
          <cell r="E120" t="str">
            <v>宗地形状不规则，但对宗地利用影响较小</v>
          </cell>
        </row>
        <row r="122">
          <cell r="B122" t="str">
            <v>临街宽度及深度</v>
          </cell>
        </row>
        <row r="124">
          <cell r="B124" t="str">
            <v>宗地开发程度</v>
          </cell>
        </row>
        <row r="126">
          <cell r="B126" t="str">
            <v>工程地质条件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19" sqref="L19:L20"/>
    </sheetView>
  </sheetViews>
  <sheetFormatPr defaultRowHeight="14.4" x14ac:dyDescent="0.25"/>
  <cols>
    <col min="1" max="1" width="24.33203125" customWidth="1"/>
    <col min="2" max="3" width="13.5546875" style="1" customWidth="1"/>
    <col min="4" max="11" width="8.88671875" style="3"/>
  </cols>
  <sheetData>
    <row r="1" spans="1:5" x14ac:dyDescent="0.25">
      <c r="C1" s="2"/>
      <c r="E1" s="3">
        <v>50</v>
      </c>
    </row>
    <row r="2" spans="1:5" x14ac:dyDescent="0.25">
      <c r="A2" s="4" t="s">
        <v>0</v>
      </c>
      <c r="B2" s="1">
        <v>13978.26</v>
      </c>
      <c r="E2" s="3">
        <v>13720</v>
      </c>
    </row>
    <row r="3" spans="1:5" x14ac:dyDescent="0.25">
      <c r="B3" s="2" t="s">
        <v>1</v>
      </c>
      <c r="C3" s="2" t="s">
        <v>2</v>
      </c>
    </row>
    <row r="4" spans="1:5" x14ac:dyDescent="0.25">
      <c r="A4" s="4" t="s">
        <v>3</v>
      </c>
      <c r="B4" s="1">
        <v>4000</v>
      </c>
      <c r="C4" s="1">
        <f>ROUND(B2*B4/10000,0)</f>
        <v>5591</v>
      </c>
    </row>
    <row r="5" spans="1:5" x14ac:dyDescent="0.25">
      <c r="A5" s="4" t="s">
        <v>4</v>
      </c>
      <c r="B5" s="5">
        <v>2.5000000000000001E-2</v>
      </c>
      <c r="C5" s="1">
        <f>ROUND(C4*B5,0)</f>
        <v>140</v>
      </c>
    </row>
    <row r="6" spans="1:5" x14ac:dyDescent="0.25">
      <c r="A6" s="4" t="s">
        <v>5</v>
      </c>
      <c r="B6" s="6">
        <v>0.05</v>
      </c>
      <c r="C6" s="1">
        <f>ROUND(C4*B6,0)</f>
        <v>280</v>
      </c>
    </row>
    <row r="7" spans="1:5" x14ac:dyDescent="0.25">
      <c r="A7" s="4" t="s">
        <v>6</v>
      </c>
      <c r="B7" s="1">
        <v>300</v>
      </c>
      <c r="C7" s="1">
        <f>ROUND(B2*B7/10000,0)</f>
        <v>419</v>
      </c>
    </row>
    <row r="8" spans="1:5" x14ac:dyDescent="0.25">
      <c r="A8" s="4" t="s">
        <v>7</v>
      </c>
      <c r="B8" s="5">
        <v>2.5000000000000001E-2</v>
      </c>
      <c r="C8" s="1">
        <f>ROUND(C4*B8,0)</f>
        <v>140</v>
      </c>
    </row>
    <row r="9" spans="1:5" x14ac:dyDescent="0.25">
      <c r="C9" s="1">
        <f>SUM(C4:C8)</f>
        <v>6570</v>
      </c>
    </row>
    <row r="10" spans="1:5" x14ac:dyDescent="0.25">
      <c r="A10" s="4" t="s">
        <v>8</v>
      </c>
      <c r="B10" s="1">
        <v>160</v>
      </c>
      <c r="C10" s="1">
        <f>ROUND(B2*B10/10000,0)</f>
        <v>224</v>
      </c>
    </row>
    <row r="11" spans="1:5" x14ac:dyDescent="0.25">
      <c r="A11" s="4" t="s">
        <v>9</v>
      </c>
      <c r="B11" s="5">
        <v>1.4999999999999999E-2</v>
      </c>
      <c r="C11" s="1">
        <f>ROUND(C9*B11,0)</f>
        <v>99</v>
      </c>
    </row>
    <row r="12" spans="1:5" x14ac:dyDescent="0.25">
      <c r="C12" s="1">
        <f>SUM(C9:C11)</f>
        <v>6893</v>
      </c>
    </row>
    <row r="13" spans="1:5" x14ac:dyDescent="0.25">
      <c r="A13" s="4" t="s">
        <v>10</v>
      </c>
      <c r="B13" s="5">
        <v>3.5000000000000003E-2</v>
      </c>
      <c r="C13" s="1">
        <f>ROUND((E1+E2)*((1+3.5%)^(1.5+0.5/2)-1)+C12*((1+3.5%)^(1.5/2)-1),0)</f>
        <v>1035</v>
      </c>
    </row>
    <row r="14" spans="1:5" x14ac:dyDescent="0.25">
      <c r="A14" s="4" t="s">
        <v>11</v>
      </c>
      <c r="B14" s="6">
        <v>0.03</v>
      </c>
      <c r="C14" s="1">
        <f>ROUND((E1+E2+C12+0)*3%,0)</f>
        <v>620</v>
      </c>
    </row>
    <row r="16" spans="1:5" x14ac:dyDescent="0.25">
      <c r="C16" s="1">
        <f>E1+E2+C12+0+C14+C13</f>
        <v>22318</v>
      </c>
    </row>
    <row r="18" spans="1:3" x14ac:dyDescent="0.25">
      <c r="A18" s="4" t="s">
        <v>12</v>
      </c>
      <c r="B18" s="1">
        <v>150</v>
      </c>
      <c r="C18" s="7">
        <f>ROUND(B18*8438.57*(1-5%)*12/10000,2)</f>
        <v>1443</v>
      </c>
    </row>
    <row r="19" spans="1:3" x14ac:dyDescent="0.25">
      <c r="A19" s="4" t="s">
        <v>13</v>
      </c>
      <c r="B19" s="6">
        <v>0.25</v>
      </c>
      <c r="C19" s="1">
        <f>ROUND(C18*B19,0)</f>
        <v>361</v>
      </c>
    </row>
    <row r="20" spans="1:3" x14ac:dyDescent="0.25">
      <c r="A20" s="4" t="s">
        <v>14</v>
      </c>
      <c r="C20" s="7">
        <f>C18-C19</f>
        <v>1082</v>
      </c>
    </row>
    <row r="21" spans="1:3" x14ac:dyDescent="0.25">
      <c r="C21" s="2">
        <f>ROUND(C20/3%*(1-1/(1+ 3%)^50),0)</f>
        <v>27840</v>
      </c>
    </row>
    <row r="24" spans="1:3" x14ac:dyDescent="0.25">
      <c r="A24" s="4" t="s">
        <v>15</v>
      </c>
      <c r="C24" s="8">
        <f>ROUND((C21-C16)/C16,3)</f>
        <v>0.247</v>
      </c>
    </row>
    <row r="25" spans="1:3" x14ac:dyDescent="0.25">
      <c r="A25" s="4" t="s">
        <v>16</v>
      </c>
      <c r="C25" s="1">
        <f>ROUND(C16/C20,1)</f>
        <v>20.6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win10A</dc:creator>
  <cp:lastModifiedBy>win10A</cp:lastModifiedBy>
  <dcterms:created xsi:type="dcterms:W3CDTF">2025-09-01T04:10:07Z</dcterms:created>
  <dcterms:modified xsi:type="dcterms:W3CDTF">2025-09-01T07:09:03Z</dcterms:modified>
</cp:coreProperties>
</file>