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H9" i="74"/>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L47" i="67"/>
  <c r="M29" i="67"/>
  <c r="F38" i="15"/>
  <c r="E10" i="76"/>
  <c r="D7" i="73"/>
  <c r="F6" i="67"/>
  <c r="F3" i="73"/>
  <c r="F6" i="73"/>
  <c r="F43" i="67"/>
  <c r="F6" i="15"/>
  <c r="F42" i="67"/>
  <c r="B11" i="76"/>
  <c r="D3" i="73"/>
  <c r="E8" i="76"/>
  <c r="AO13" i="1"/>
  <c r="B7" i="76"/>
  <c r="F42" i="15"/>
  <c r="F26" i="67"/>
  <c r="E12" i="76"/>
  <c r="J15" i="67"/>
  <c r="F7" i="15"/>
  <c r="B12" i="76"/>
  <c r="F9" i="15"/>
  <c r="M9" i="67"/>
  <c r="F40" i="67"/>
  <c r="F8" i="67"/>
  <c r="L48" i="15"/>
  <c r="F36" i="15"/>
  <c r="M24" i="67"/>
  <c r="D4" i="73"/>
  <c r="F36" i="67"/>
  <c r="F13" i="67"/>
  <c r="F38" i="67"/>
  <c r="F37" i="15"/>
  <c r="M8" i="15"/>
  <c r="M24" i="15"/>
  <c r="B10" i="76"/>
  <c r="M26" i="15"/>
  <c r="B8" i="76"/>
  <c r="F8" i="15"/>
  <c r="E9" i="76"/>
  <c r="C76" i="67"/>
  <c r="M29" i="15"/>
  <c r="L47" i="15"/>
  <c r="F5" i="73"/>
  <c r="F37" i="67"/>
  <c r="C76" i="15"/>
  <c r="E2" i="68"/>
  <c r="M22" i="67"/>
  <c r="F4" i="73"/>
  <c r="F7" i="67"/>
  <c r="M26" i="67"/>
  <c r="J15" i="15"/>
  <c r="M6" i="67"/>
  <c r="F43" i="15"/>
  <c r="F20" i="31"/>
  <c r="M6" i="15"/>
  <c r="E2" i="69"/>
  <c r="M28" i="67"/>
  <c r="E13" i="76"/>
  <c r="F16" i="15"/>
  <c r="F16" i="67"/>
  <c r="M22" i="15"/>
  <c r="F9" i="67"/>
  <c r="B13" i="76"/>
  <c r="B9" i="76"/>
  <c r="D6" i="73"/>
  <c r="M9" i="15"/>
  <c r="M8" i="67"/>
  <c r="F13" i="15"/>
  <c r="F7" i="73"/>
  <c r="E7" i="76"/>
  <c r="D5" i="73"/>
  <c r="F40" i="15"/>
  <c r="F26" i="15"/>
  <c r="M23" i="15"/>
  <c r="M28" i="15"/>
  <c r="M23"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G1" i="73"/>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5"/>
  <c r="D2" i="34"/>
  <c r="C19" i="9"/>
  <c r="D2" i="37"/>
  <c r="D19" i="9"/>
  <c r="D2" i="36"/>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34" i="9"/>
  <c r="AO9" i="1"/>
  <c r="AO11" i="1"/>
  <c r="C20" i="9"/>
  <c r="AO6" i="1"/>
  <c r="AO8" i="1"/>
  <c r="D20" i="9"/>
  <c r="D35" i="9"/>
  <c r="AO10" i="1"/>
  <c r="AO7"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<sst xmlns="http://schemas.openxmlformats.org/spreadsheetml/2006/main" count="7882" uniqueCount="3416">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</sst>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15</xdr:col>
      <xdr:colOff>474917</xdr:colOff>
      <xdr:row>16</xdr:row>
      <xdr:rowOff>75915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542925"/>
          <a:ext cx="10666667" cy="2276190"/>
        </a:xfrm>
        <a:prstGeom prst="rect">
          <a:avLst/>
        </a:prstGeom>
      </xdr:spPr>
    </xdr:pic>
    <xdr:clientData/>
  </xdr:twoCellAnchor>
  <xdr:twoCellAnchor editAs="oneCell">
    <xdr:from>
      <xdr:col>0</xdr:col>
      <xdr:colOff>523875</xdr:colOff>
      <xdr:row>16</xdr:row>
      <xdr:rowOff>152400</xdr:rowOff>
    </xdr:from>
    <xdr:to>
      <xdr:col>14</xdr:col>
      <xdr:colOff>65532</xdr:colOff>
      <xdr:row>51</xdr:row>
      <xdr:rowOff>104031</xdr:rowOff>
    </xdr:to>
    <xdr:pic>
      <xdr:nvPicPr>
        <xdr:cNvPr id="3" name="图片 2"/>
        <xdr:cNvPicPr>
          <a:picLocks noChangeAspect="1"/>
        </xdr:cNvPicPr>
      </xdr:nvPicPr>
      <xdr:blipFill>
        <a:blip xmlns:r="http://schemas.openxmlformats.org/officeDocument/2006/relationships" r:embed="rId2"/>
        <a:stretch>
          <a:fillRect/>
        </a:stretch>
      </xdr:blipFill>
      <xdr:spPr>
        <a:xfrm>
          <a:off x="523875" y="2895600"/>
          <a:ext cx="9142857"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2025年3月13日（评估专业人员实地查勘之日）</v>
      </c>
    </row>
    <row r="13" spans="1:2" s="1201" customFormat="1">
      <c r="A13" s="1199" t="s">
        <v>529</v>
      </c>
      <c r="B13" s="1200" t="str">
        <f>'预评函-1'!A18</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45729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1.76</v>
      </c>
      <c r="D5" s="3023">
        <f>IF(ISERROR(ROUND(POWER(1+E5,A5-C5)*(POWER(1+E5,C5)-1)/(POWER(1+E5,A5)-1),3)),0,ROUND(POWER(1+E5,A5-C5)*(POWER(1+E5,C5)-1)/(POWER(1+E5,A5)-1),4))</f>
        <v>8.4199999999999997E-2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11.77</v>
      </c>
      <c r="D6" s="3023">
        <f>IF(ISERROR(ROUND(POWER(1+E6,A6-C6)*(POWER(1+E6,C6)-1)/(POWER(1+E6,A6)-1),3)),0,ROUND(POWER(1+E6,A6-C6)*(POWER(1+E6,C6)-1)/(POWER(1+E6,A6)-1),4))</f>
        <v>0.43030000000000002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31.79</v>
      </c>
      <c r="D7" s="3023">
        <f>IF(ISERROR(ROUND(POWER(1+E7,A7-C7)*(POWER(1+E7,C7)-1)/(POWER(1+E7,A7)-1),3)),0,ROUND(POWER(1+E7,A7-C7)*(POWER(1+E7,C7)-1)/(POWER(1+E7,A7)-1),4))</f>
        <v>0.76149999999999995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0" sqref="L3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45729</v>
      </c>
      <c r="C3" s="2372" t="s">
        <v>2170</v>
      </c>
      <c r="D3" s="2371">
        <f>B3</f>
        <v>45729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35.380000000000003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45729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35.380000000000003</v>
      </c>
      <c r="G6" s="65">
        <f>IF(ISERROR(ROUND(POWER(1+H6,D6-F6)*(POWER(1+H6,F6)-1)/(POWER(1+H6,D6)-1),3)),0,ROUND(POWER(1+H6,D6-F6)*(POWER(1+H6,F6)-1)/(POWER(1+H6,D6)-1),3))</f>
        <v>0.95799999999999996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35.380000000000003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26.873999999999999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0.95799999999999996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1620.74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1864</v>
      </c>
      <c r="C5" s="2510" t="e">
        <f ca="1">IF(B5=D14,结果表!H102,ROUND(B5*10000/$B$1,0))</f>
        <v>#DIV/0!</v>
      </c>
      <c r="D5" s="2510" t="e">
        <f>ROUND(B5*10000/$B$2,0)</f>
        <v>#DIV/0!</v>
      </c>
      <c r="E5" s="2684"/>
      <c r="F5" s="2685"/>
      <c r="G5" s="2685"/>
      <c r="H5" s="2686"/>
      <c r="I5" s="2686"/>
      <c r="J5" s="2686"/>
      <c r="K5" s="2686"/>
    </row>
    <row r="6" spans="1:11" ht="16.5">
      <c r="A6" s="2510" t="s">
        <v>656</v>
      </c>
      <c r="B6" s="2510">
        <f>SUM(G14:G23)</f>
        <v>1864</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ROUND(B14*H10/10000,2)</f>
        <v>2000.64</v>
      </c>
      <c r="I9" s="3450">
        <f>H9/D14</f>
        <v>1.073304721030043</v>
      </c>
      <c r="J9" s="2686"/>
      <c r="K9" s="2686"/>
    </row>
    <row r="10" spans="1:11" ht="16.5">
      <c r="A10" s="2510" t="s">
        <v>654</v>
      </c>
      <c r="B10" s="2510">
        <f>IF(E10="",0,ROUND(B1*(E10*365/G10)/10000,0))</f>
        <v>0</v>
      </c>
      <c r="C10" s="2510" t="s">
        <v>3359</v>
      </c>
      <c r="D10" s="2510" t="s">
        <v>3360</v>
      </c>
      <c r="E10" s="3439"/>
      <c r="F10" s="3443" t="s">
        <v>3361</v>
      </c>
      <c r="G10" s="3440"/>
      <c r="H10" s="2686">
        <f>H11</f>
        <v>12344</v>
      </c>
      <c r="I10" s="3450">
        <f>H11/E14</f>
        <v>1.073391304347826</v>
      </c>
      <c r="J10" s="2686"/>
      <c r="K10" s="2686"/>
    </row>
    <row r="11" spans="1:11" ht="16.5">
      <c r="A11" s="2510" t="s">
        <v>670</v>
      </c>
      <c r="B11" s="2518"/>
      <c r="C11" s="2684"/>
      <c r="D11" s="2684"/>
      <c r="E11" s="2684"/>
      <c r="F11" s="2685"/>
      <c r="G11" s="2685" t="s">
        <v>3414</v>
      </c>
      <c r="H11" s="2686">
        <v>12344</v>
      </c>
      <c r="I11" s="2686">
        <f>H10/1.1</f>
        <v>11221.81818181818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1620.74</v>
      </c>
      <c r="C14" s="2516"/>
      <c r="D14" s="2516">
        <f>ROUND(E14*B14/10000,0)</f>
        <v>1864</v>
      </c>
      <c r="E14" s="2516">
        <v>11500</v>
      </c>
      <c r="F14" s="2516" t="e">
        <f>ROUND(D14*10000/C14,0)</f>
        <v>#DIV/0!</v>
      </c>
      <c r="G14" s="2516">
        <f>D14</f>
        <v>1864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45729</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26.873999999999999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26.873999999999999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45729</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45729</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45729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35.380000000000003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26.873999999999999</v>
      </c>
      <c r="C2" s="1385" t="s">
        <v>879</v>
      </c>
      <c r="D2" s="1469">
        <f ca="1">C40+J29+L46</f>
        <v>268740</v>
      </c>
      <c r="E2" s="1386" t="s">
        <v>880</v>
      </c>
      <c r="F2" s="1387"/>
      <c r="G2" s="2704"/>
      <c r="H2" s="2693"/>
      <c r="I2" s="2693"/>
      <c r="J2" s="2693"/>
      <c r="K2" s="2694"/>
      <c r="L2" s="2693"/>
      <c r="M2" s="2693"/>
    </row>
    <row r="3" spans="1:37" ht="18" customHeight="1" thickBot="1">
      <c r="A3" s="1388" t="s">
        <v>881</v>
      </c>
      <c r="B3" s="1389">
        <f ca="1">IF(ISERROR(D2/F43),0,ROUND(D2/F43,0))</f>
        <v>4934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260238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35.380000000000003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4778</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-28.762499999999999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8502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260238</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35.380000000000003</v>
      </c>
      <c r="O48" s="1416" t="s">
        <v>404</v>
      </c>
      <c r="P48" s="1417" t="s">
        <v>821</v>
      </c>
      <c r="Q48" s="1418">
        <f ca="1">J60</f>
        <v>8502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35.380000000000003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35.380000000000003</v>
      </c>
      <c r="K53" s="3637" t="s">
        <v>837</v>
      </c>
      <c r="L53" s="3638"/>
      <c r="O53" s="1416" t="s">
        <v>409</v>
      </c>
      <c r="P53" s="1417" t="s">
        <v>838</v>
      </c>
      <c r="Q53" s="1418">
        <f ca="1">Q47+Q48</f>
        <v>268740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260238</v>
      </c>
      <c r="R56" s="1418" t="s">
        <v>818</v>
      </c>
    </row>
    <row r="57" spans="1:18" s="1382" customFormat="1" ht="24.75" thickBot="1">
      <c r="A57" s="1449"/>
      <c r="B57" s="948" t="s">
        <v>767</v>
      </c>
      <c r="C57" s="238">
        <f ca="1">C29</f>
        <v>274595</v>
      </c>
      <c r="D57" s="1450"/>
      <c r="E57" s="1451"/>
      <c r="F57" s="1452"/>
      <c r="I57" s="1453" t="s">
        <v>844</v>
      </c>
      <c r="J57" s="1454">
        <f ca="1">IF(OR(M47="住宅",J51&lt;L48,J56="是"),"——",J51-L48)</f>
        <v>21.619999999999997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8502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260238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260238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-27387</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35.380000000000003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260238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-2.4000000000000021E-2</v>
      </c>
    </row>
    <row r="83" spans="2:3">
      <c r="B83" s="273" t="s">
        <v>803</v>
      </c>
      <c r="C83" s="274">
        <f ca="1">ROUND(C13/C40,3)</f>
        <v>1.024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45729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45729</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45729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8" sqref="Q28"/>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45729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2025-03-13T02:49:33Z</dcterms:modified>
</cp:coreProperties>
</file>