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地价-分区" sheetId="78"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G3"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D94" i="43"/>
  <c r="D62" i="43"/>
  <c r="B98"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101" i="43" s="1"/>
  <c r="B58"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I24" i="43" s="1"/>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s="1"/>
  <c r="C20" i="20"/>
  <c r="B80" i="43" s="1"/>
  <c r="C18" i="20"/>
  <c r="B95" i="43" s="1"/>
  <c r="C17" i="20"/>
  <c r="B62" i="43" s="1"/>
  <c r="C16" i="20"/>
  <c r="C17" i="39" s="1"/>
  <c r="C15" i="20"/>
  <c r="B73"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D3" i="73"/>
  <c r="D4" i="73"/>
  <c r="F6" i="73"/>
  <c r="F43" i="15"/>
  <c r="M26" i="67"/>
  <c r="D2" i="33"/>
  <c r="AO8" i="1"/>
  <c r="F9" i="15"/>
  <c r="AO9" i="1"/>
  <c r="E9" i="76"/>
  <c r="L47" i="15"/>
  <c r="D2" i="21"/>
  <c r="F6" i="15"/>
  <c r="E2" i="69"/>
  <c r="B11" i="76"/>
  <c r="M8" i="15"/>
  <c r="F13" i="67"/>
  <c r="C76" i="15"/>
  <c r="F42" i="15"/>
  <c r="E11" i="76"/>
  <c r="F40" i="67"/>
  <c r="AO11" i="1"/>
  <c r="F4" i="73"/>
  <c r="B9" i="76"/>
  <c r="M23" i="67"/>
  <c r="M22" i="15"/>
  <c r="E13" i="76"/>
  <c r="F5" i="73"/>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AO7" i="1"/>
  <c r="F13" i="15"/>
  <c r="D34" i="9"/>
  <c r="M9" i="15"/>
  <c r="D2" i="34"/>
  <c r="AO12" i="1"/>
  <c r="L48" i="15"/>
  <c r="E7" i="76"/>
  <c r="M27" i="67"/>
  <c r="F7" i="15"/>
  <c r="F26" i="67"/>
  <c r="M9" i="67"/>
  <c r="M24" i="67"/>
  <c r="F7" i="73"/>
  <c r="M26" i="15"/>
  <c r="B7" i="76"/>
  <c r="M24" i="15"/>
  <c r="F26" i="15"/>
  <c r="F9" i="67"/>
  <c r="E10" i="76"/>
  <c r="F36" i="67"/>
  <c r="M29" i="67"/>
  <c r="C20" i="9"/>
  <c r="AO6" i="1"/>
  <c r="L48" i="67"/>
  <c r="D6" i="73"/>
  <c r="F42" i="67"/>
  <c r="E2" i="68"/>
  <c r="B12" i="76"/>
  <c r="F41" i="67"/>
  <c r="D35" i="9"/>
  <c r="F16" i="67"/>
  <c r="D19" i="9"/>
  <c r="F37" i="67"/>
  <c r="F36" i="15"/>
  <c r="D2" i="35"/>
  <c r="F8" i="67"/>
  <c r="M28" i="67"/>
  <c r="B10" i="76"/>
  <c r="C19" i="9"/>
  <c r="J15" i="67"/>
  <c r="C76" i="67"/>
  <c r="M22" i="67"/>
  <c r="L47" i="67"/>
  <c r="B8" i="76"/>
  <c r="D26" i="43" l="1"/>
  <c r="C29" i="39"/>
  <c r="B69" i="43"/>
  <c r="B78" i="43"/>
  <c r="B100" i="43"/>
  <c r="B102" i="43"/>
  <c r="B74"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47" i="15" l="1"/>
  <c r="Q53" i="15" s="1"/>
  <c r="C43" i="15"/>
  <c r="Q56" i="15"/>
  <c r="C80" i="15"/>
  <c r="C79" i="15" s="1"/>
  <c r="C83" i="15"/>
  <c r="C82" i="15" s="1"/>
  <c r="Q65" i="15"/>
  <c r="B2" i="15"/>
  <c r="B3" i="15" s="1"/>
  <c r="Q69" i="15"/>
  <c r="Q68" i="15" s="1"/>
  <c r="Q67" i="15"/>
  <c r="L57" i="15"/>
  <c r="L60" i="15" s="1"/>
  <c r="Q66"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75" i="15" l="1"/>
  <c r="Q57" i="15"/>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2" i="9"/>
  <c r="D53" i="9"/>
  <c r="C104" i="9"/>
  <c r="H4" i="52"/>
  <c r="N61" i="9"/>
  <c r="N60" i="9"/>
  <c r="N58" i="9"/>
  <c r="P57" i="9"/>
  <c r="N59" i="9"/>
  <c r="C5" i="74"/>
  <c r="D5" i="74"/>
  <c r="C105" i="9"/>
  <c r="I4" i="52"/>
  <c r="E14" i="74"/>
  <c r="B5" i="74"/>
  <c r="D14" i="74"/>
  <c r="F14" i="74"/>
  <c r="C6" i="74"/>
  <c r="D6" i="74"/>
  <c r="N57" i="9"/>
  <c r="M48" i="9"/>
  <c r="B20" i="72"/>
  <c r="B21" i="72"/>
  <c r="C81" i="9"/>
  <c r="B32" i="72"/>
  <c r="B52" i="72"/>
  <c r="D8" i="52"/>
  <c r="B30" i="72"/>
  <c r="D14" i="53"/>
  <c r="E81" i="9"/>
  <c r="D5" i="53"/>
  <c r="D6" i="53"/>
  <c r="B22" i="72"/>
  <c r="F4" i="52"/>
  <c r="B51" i="72"/>
  <c r="E97" i="9"/>
  <c r="D13" i="53"/>
  <c r="G14" i="74"/>
  <c r="B6" i="74"/>
  <c r="D119" i="9"/>
  <c r="D5" i="52"/>
  <c r="B49" i="72"/>
  <c r="C72" i="9"/>
  <c r="C79" i="9"/>
  <c r="C80" i="9"/>
  <c r="E80" i="9"/>
  <c r="D55" i="9"/>
  <c r="M53" i="9"/>
  <c r="G4" i="52"/>
  <c r="B48" i="72"/>
  <c r="H119" i="9"/>
  <c r="H5" i="52"/>
  <c r="H108" i="9"/>
  <c r="D15" i="53"/>
  <c r="B31" i="72"/>
  <c r="H102" i="9"/>
  <c r="D7" i="53"/>
  <c r="E4" i="52"/>
  <c r="H107" i="9"/>
  <c r="D122" i="9"/>
  <c r="D123" i="9"/>
  <c r="D9" i="52"/>
  <c r="G118" i="9"/>
  <c r="F118" i="9"/>
  <c r="F119" i="9"/>
  <c r="F5" i="52"/>
  <c r="B53" i="72"/>
  <c r="C93" i="9"/>
  <c r="C86" i="9"/>
  <c r="M54" i="9"/>
  <c r="D59" i="9"/>
  <c r="M55" i="9"/>
  <c r="E118" i="9"/>
  <c r="D118" i="9"/>
  <c r="D4" i="52"/>
  <c r="B47" i="72"/>
  <c r="C96" i="9"/>
  <c r="E96" i="9"/>
  <c r="C64" i="9"/>
  <c r="C63" i="9"/>
  <c r="C67" i="9"/>
  <c r="C68" i="9"/>
  <c r="D54" i="9"/>
  <c r="C78" i="9"/>
  <c r="C73"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<sst xmlns="http://schemas.openxmlformats.org/spreadsheetml/2006/main" count="7700" uniqueCount="3095">
  <si>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</si>
  <si>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</si>
  <si>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</si>
  <si>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</si>
  <si>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</si>
  <si>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</si>
  <si>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</si>
  <si>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</si>
  <si>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</si>
  <si>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</si>
  <si>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</si>
  <si>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</si>
  <si>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</si>
  <si>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</si>
  <si>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</si>
  <si>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</si>
  <si>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</si>
  <si>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</si>
  <si>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</si>
  <si>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</si>
  <si>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</si>
  <si>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</si>
  <si>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</si>
  <si>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</si>
  <si>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</si>
  <si>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</si>
  <si>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</si>
  <si>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</si>
  <si>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</si>
  <si>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</si>
  <si>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</si>
  <si>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</si>
  <si>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</si>
  <si>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</si>
  <si>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</si>
  <si>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</si>
  <si>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</si>
  <si>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</si>
  <si>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</si>
  <si>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</si>
  <si>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</si>
  <si>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</si>
  <si>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</si>
  <si>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</si>
  <si>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</si>
  <si>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</si>
  <si>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</si>
  <si>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</si>
  <si>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</si>
  <si>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</si>
  <si>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</si>
  <si>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</si>
  <si>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</si>
  <si>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</si>
  <si>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</si>
  <si>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</si>
  <si>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</si>
  <si>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</si>
  <si>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</si>
  <si>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</si>
  <si>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</si>
  <si>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</si>
  <si>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</si>
  <si>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</si>
  <si>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</si>
  <si>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</si>
  <si>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</si>
  <si>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</si>
  <si>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</si>
  <si>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</si>
  <si>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</si>
  <si>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</si>
  <si>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</si>
  <si>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</si>
  <si>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</si>
  <si>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</si>
  <si>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</si>
  <si>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</si>
  <si>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</si>
  <si>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</si>
  <si>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</si>
  <si>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</si>
  <si>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</si>
  <si>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</si>
  <si>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</si>
  <si>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</si>
  <si>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</si>
  <si>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</si>
  <si>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</si>
  <si>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</si>
  <si>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</si>
  <si>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</si>
  <si>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</si>
  <si>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</si>
  <si>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</si>
  <si>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</si>
  <si>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</si>
  <si>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</si>
  <si>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</si>
  <si>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</si>
  <si>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</si>
  <si>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</si>
  <si>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</si>
  <si>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</si>
  <si>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</si>
  <si>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</si>
  <si>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</si>
  <si>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</si>
  <si>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</si>
  <si>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</si>
  <si>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</si>
  <si>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</si>
  <si>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</si>
  <si>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</si>
  <si>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</si>
  <si>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</si>
  <si>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</si>
  <si>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</si>
  <si>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</si>
  <si>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</si>
  <si>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</si>
  <si>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</si>
  <si>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</si>
  <si>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</si>
  <si>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</si>
  <si>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</si>
  <si>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</si>
  <si>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</si>
  <si>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</si>
  <si>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</si>
  <si>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</si>
  <si>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</si>
  <si>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</si>
  <si>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</si>
  <si>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</si>
  <si>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</si>
  <si>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</si>
  <si>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</si>
  <si>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</si>
  <si>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</si>
  <si>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</si>
  <si>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</si>
  <si>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</si>
  <si>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</si>
  <si>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</si>
  <si>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</si>
  <si>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</si>
  <si>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</si>
  <si>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</si>
  <si>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</si>
  <si>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</si>
  <si>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</si>
  <si>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</si>
  <si>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</si>
  <si>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</si>
  <si>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</si>
  <si>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</si>
  <si>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</si>
  <si>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</si>
  <si>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</si>
  <si>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</si>
  <si>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</si>
  <si>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</si>
  <si>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</si>
  <si>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</si>
  <si>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</si>
  <si>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</si>
  <si>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</si>
  <si>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</si>
  <si>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</si>
  <si>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</si>
  <si>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</si>
  <si>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</si>
  <si>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</si>
  <si>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</si>
  <si>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</si>
  <si>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</si>
  <si>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</si>
  <si>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</si>
  <si>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</si>
  <si>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</si>
  <si>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</si>
  <si>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</si>
  <si>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</si>
  <si>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</si>
  <si>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</si>
  <si>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</si>
  <si>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</si>
  <si>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</si>
  <si>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</si>
  <si>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</si>
  <si>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</si>
  <si>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</si>
  <si>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</si>
  <si>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</si>
  <si>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</si>
  <si>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</si>
  <si>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</si>
  <si>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</si>
  <si>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</si>
  <si>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</si>
  <si>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</si>
  <si>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</si>
  <si>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</si>
  <si>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</si>
  <si>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</si>
  <si>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</si>
  <si>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</si>
  <si>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</si>
  <si>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</si>
  <si>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</si>
  <si>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</si>
  <si>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</si>
  <si>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</si>
  <si>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</si>
  <si>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</si>
  <si>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</si>
  <si>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</si>
  <si>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</si>
  <si>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</si>
  <si>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</si>
  <si>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</si>
  <si>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</si>
  <si>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</si>
  <si>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</si>
  <si>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</si>
  <si>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</si>
  <si>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</si>
  <si>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</si>
  <si>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</si>
  <si>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</si>
  <si>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</si>
  <si>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</si>
  <si>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</si>
  <si>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</si>
  <si>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</si>
  <si>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</si>
  <si>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</si>
  <si>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</si>
  <si>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</si>
  <si>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</si>
  <si>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</si>
  <si>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</si>
  <si>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</si>
  <si>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</si>
  <si>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</si>
  <si>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</si>
  <si>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</si>
  <si>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</si>
  <si>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</si>
  <si>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</si>
  <si>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</si>
  <si>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</si>
  <si>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</si>
  <si>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</si>
  <si>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</si>
  <si>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</si>
  <si>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</si>
  <si>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</si>
  <si>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</si>
  <si>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</si>
  <si>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</si>
  <si>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</si>
  <si>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</si>
  <si>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</si>
  <si>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</si>
  <si>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</si>
  <si>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</si>
  <si>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</si>
  <si>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</si>
  <si>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</si>
  <si>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</si>
  <si>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</si>
  <si>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</si>
  <si>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</si>
  <si>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</si>
  <si>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</si>
  <si>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</si>
  <si>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</si>
  <si>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</si>
  <si>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</si>
  <si>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</si>
  <si>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</si>
  <si>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</si>
  <si>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</si>
  <si>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</si>
  <si>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</si>
  <si>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</si>
  <si>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</si>
  <si>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</si>
  <si>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</si>
  <si>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</si>
  <si>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</si>
  <si>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</si>
  <si>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</si>
  <si>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</si>
  <si>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</si>
  <si>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</si>
  <si>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</si>
  <si>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</si>
  <si>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</si>
  <si>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</si>
  <si>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</si>
  <si>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</si>
  <si>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</si>
  <si>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</si>
  <si>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</si>
  <si>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</si>
  <si>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</si>
  <si>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</si>
  <si>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</si>
  <si>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</si>
  <si>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</si>
  <si>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</si>
  <si>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</si>
  <si>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</si>
  <si>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</si>
  <si>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</si>
  <si>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</si>
  <si>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</si>
  <si>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</si>
  <si>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</si>
  <si>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</si>
  <si>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</si>
  <si>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</si>
  <si>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</si>
  <si>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</si>
  <si>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</si>
  <si>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</si>
  <si>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</si>
  <si>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</si>
  <si>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</si>
  <si>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</si>
  <si>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</si>
  <si>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</si>
  <si>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</si>
  <si>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</si>
  <si>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</si>
  <si>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</si>
  <si>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</si>
  <si>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</si>
  <si>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</si>
  <si>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</si>
  <si>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</si>
  <si>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</si>
  <si>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</si>
  <si>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</si>
  <si>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</si>
  <si>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</si>
  <si>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</si>
  <si>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</si>
  <si>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</si>
  <si>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</si>
  <si>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</si>
  <si>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</si>
  <si>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</si>
  <si>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</si>
  <si>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</si>
  <si>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</si>
  <si>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</si>
  <si>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</si>
  <si>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</si>
  <si>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</si>
  <si>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</si>
  <si>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</si>
  <si>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</si>
  <si>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</si>
  <si>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</si>
  <si>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</si>
  <si>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</si>
  <si>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</si>
  <si>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</si>
  <si>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</si>
  <si>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</si>
  <si>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</si>
  <si>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</si>
  <si>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</si>
  <si>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</si>
  <si>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</si>
  <si>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</si>
  <si>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</si>
  <si>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</si>
  <si>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</si>
  <si>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</si>
  <si>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</si>
  <si>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</si>
  <si>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</si>
  <si>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</si>
  <si>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</si>
  <si>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</si>
  <si>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</si>
  <si>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</si>
  <si>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</si>
  <si>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</si>
  <si>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</si>
  <si>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</si>
  <si>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</si>
  <si>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</si>
  <si>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</si>
  <si>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</si>
  <si>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</si>
  <si>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</si>
  <si>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</si>
  <si>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</si>
  <si>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</si>
  <si>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</si>
  <si>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</si>
  <si>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</si>
  <si>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</si>
  <si>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</si>
  <si>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</si>
  <si>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</si>
  <si>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</si>
  <si>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</si>
  <si>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</si>
  <si>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</si>
  <si>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</si>
  <si>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</si>
  <si>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</si>
  <si>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</si>
  <si>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</si>
  <si>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</si>
  <si>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</si>
  <si>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</si>
  <si>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</si>
  <si>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</si>
  <si>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</si>
  <si>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</si>
  <si>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</si>
  <si>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</si>
  <si>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</si>
  <si>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</si>
  <si>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</si>
  <si>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</si>
  <si>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</si>
  <si>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</si>
  <si>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</si>
  <si>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</si>
  <si>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</si>
  <si>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</si>
  <si>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</si>
  <si>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</si>
  <si>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</si>
  <si>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</si>
  <si>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</si>
  <si>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</si>
  <si>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</si>
  <si>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</si>
  <si>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</si>
  <si>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</si>
  <si>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</si>
  <si>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</si>
  <si>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</si>
  <si>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</si>
  <si>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</si>
  <si>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</si>
  <si>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</si>
  <si>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</si>
  <si>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</si>
  <si>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</si>
  <si>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</si>
  <si>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</si>
  <si>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</si>
  <si>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</si>
  <si>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</si>
  <si>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</si>
  <si>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</si>
  <si>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</si>
  <si>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</si>
  <si>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</si>
  <si>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</si>
  <si>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</si>
  <si>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</si>
  <si>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</si>
  <si>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</si>
  <si>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</si>
  <si>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</si>
  <si>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</si>
  <si>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</si>
  <si>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</si>
  <si>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</si>
  <si>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</si>
  <si>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</si>
  <si>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</si>
  <si>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</si>
  <si>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</si>
  <si>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</si>
  <si>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</si>
  <si>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</si>
  <si>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</si>
  <si>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</si>
  <si>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</si>
  <si>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</si>
  <si>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</si>
  <si>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</si>
  <si>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</si>
  <si>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</si>
  <si>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</si>
  <si>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</si>
  <si>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</si>
  <si>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</si>
  <si>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</si>
  <si>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</si>
  <si>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</si>
  <si>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</si>
  <si>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</si>
  <si>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</si>
  <si>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</si>
  <si>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</si>
  <si>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</si>
  <si>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</si>
  <si>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</si>
  <si>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</si>
  <si>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</si>
  <si>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</si>
  <si>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</si>
  <si>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</si>
  <si>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</si>
  <si>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</si>
  <si>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</si>
  <si>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</si>
  <si>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</si>
  <si>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</si>
  <si>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</si>
  <si>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</si>
  <si>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</si>
  <si>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</si>
  <si>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</si>
  <si>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</si>
  <si>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</si>
  <si>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</si>
  <si>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</si>
  <si>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</si>
  <si>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</si>
  <si>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</si>
  <si>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</si>
  <si>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</si>
  <si>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</si>
  <si>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</si>
  <si>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</si>
  <si>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</si>
  <si>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</si>
  <si>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</si>
  <si>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</si>
  <si>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</si>
  <si>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</si>
  <si>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</si>
  <si>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</si>
  <si>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</si>
  <si>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</si>
  <si>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</si>
  <si>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</si>
  <si>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</si>
  <si>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</si>
  <si>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</si>
  <si>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</si>
  <si>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</si>
  <si>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</si>
  <si>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</si>
  <si>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</si>
  <si>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</si>
  <si>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</si>
  <si>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</si>
  <si>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</si>
  <si>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</si>
  <si>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</si>
  <si>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</si>
  <si>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</si>
  <si>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</si>
  <si>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</si>
  <si>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</si>
  <si>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</si>
  <si>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</si>
  <si>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</si>
  <si>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</si>
  <si>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</si>
  <si>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</si>
  <si>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</si>
  <si>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</si>
  <si>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</si>
  <si>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</si>
  <si>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</si>
  <si>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</si>
  <si>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</si>
  <si>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</si>
  <si>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</si>
  <si>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</si>
  <si>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</si>
  <si>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</si>
  <si>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</si>
  <si>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</si>
  <si>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</si>
  <si>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</si>
  <si>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</si>
  <si>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</si>
  <si>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</si>
  <si>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</si>
  <si>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</si>
  <si>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</si>
  <si>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</si>
  <si>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</si>
  <si>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</si>
  <si>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</si>
  <si>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</si>
  <si>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</si>
  <si>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</si>
  <si>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</si>
  <si>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</si>
  <si>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</si>
  <si>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</si>
  <si>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</si>
  <si>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</si>
  <si>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</si>
  <si>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</si>
  <si>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</si>
  <si>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</si>
  <si>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</si>
  <si>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</si>
  <si>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</si>
  <si>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</si>
  <si>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</si>
  <si>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</si>
  <si>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</si>
  <si>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</si>
  <si>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</si>
  <si>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</si>
  <si>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</si>
  <si>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</si>
  <si>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</si>
  <si>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</si>
  <si>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</si>
  <si>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</si>
  <si>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</si>
  <si>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</si>
  <si>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</si>
  <si>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</si>
  <si>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</si>
  <si>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</si>
  <si>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</si>
  <si>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</si>
  <si>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</si>
  <si>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</si>
  <si>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</si>
  <si>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</si>
  <si>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</si>
  <si>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</si>
  <si>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</si>
  <si>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</si>
  <si>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</si>
  <si>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</si>
  <si>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</si>
  <si>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</si>
  <si>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</si>
  <si>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</si>
  <si>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</si>
  <si>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</si>
  <si>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</si>
  <si>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</si>
  <si>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</si>
  <si>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</si>
  <si>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</si>
  <si>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</si>
  <si>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</si>
  <si>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</si>
  <si>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</si>
  <si>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</si>
  <si>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</si>
  <si>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</si>
  <si>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</si>
  <si>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</si>
  <si>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</si>
  <si>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</si>
  <si>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</si>
  <si>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</si>
  <si>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</si>
  <si>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</si>
  <si>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</si>
  <si>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</si>
  <si>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</si>
  <si>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</si>
  <si>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</si>
  <si>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</si>
  <si>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</si>
  <si>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</si>
  <si>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</si>
  <si>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</si>
  <si>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</si>
  <si>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</si>
  <si>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</si>
  <si>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</si>
  <si>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</si>
  <si>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</si>
  <si>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</si>
  <si>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</si>
  <si>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</si>
  <si>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</si>
  <si>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</si>
  <si>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</si>
  <si>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</si>
  <si>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</si>
  <si>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</si>
  <si>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</si>
  <si>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</si>
  <si>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</si>
  <si>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</si>
  <si>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</si>
  <si>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</si>
  <si>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</si>
  <si>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</si>
  <si>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</si>
  <si>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</si>
  <si>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</si>
  <si>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</si>
  <si>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</si>
  <si>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</si>
  <si>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</si>
  <si>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</si>
  <si>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</si>
  <si>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</si>
  <si>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</si>
  <si>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</si>
  <si>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</si>
  <si>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</si>
  <si>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</si>
  <si>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</si>
  <si>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</si>
  <si>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</si>
  <si>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</si>
  <si>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</si>
  <si>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</si>
  <si>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</si>
  <si>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</si>
  <si>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</si>
  <si>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</si>
  <si>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</si>
  <si>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</si>
  <si>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</si>
  <si>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</si>
  <si>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</si>
  <si>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</si>
  <si>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</si>
  <si>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</si>
  <si>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</si>
  <si>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</si>
  <si>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</si>
  <si>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</si>
  <si>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</si>
  <si>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</si>
  <si>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</si>
  <si>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</si>
  <si>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</si>
  <si>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</si>
  <si>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</si>
  <si>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</si>
  <si>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</si>
  <si>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</si>
  <si>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</si>
  <si>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</si>
  <si>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</si>
  <si>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</si>
  <si>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</si>
  <si>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</si>
  <si>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</si>
  <si>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</si>
  <si>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</si>
  <si>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</si>
  <si>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</si>
  <si>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</si>
  <si>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</si>
  <si>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</si>
  <si>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</si>
  <si>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</si>
  <si>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</si>
  <si>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</si>
  <si>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</si>
  <si>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</si>
  <si>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</si>
  <si>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</si>
  <si>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</si>
  <si>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</si>
  <si>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</si>
  <si>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</si>
  <si>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</si>
  <si>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</si>
  <si>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</si>
  <si>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</si>
  <si>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</si>
  <si>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</si>
  <si>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</si>
  <si>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</si>
  <si>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</si>
  <si>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</si>
  <si>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</si>
  <si>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</si>
  <si>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</si>
  <si>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</si>
  <si>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</si>
  <si>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</si>
  <si>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</si>
  <si>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</si>
  <si>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</si>
  <si>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</si>
  <si>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</si>
  <si>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</si>
  <si>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</si>
  <si>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</si>
  <si>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</si>
  <si>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</si>
  <si>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</si>
  <si>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</si>
  <si>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</si>
  <si>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</si>
  <si>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</si>
  <si>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</si>
  <si>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</si>
  <si>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</si>
  <si>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</si>
  <si>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</si>
  <si>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</si>
  <si>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</si>
  <si>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</si>
  <si>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</si>
  <si>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</si>
  <si>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</si>
  <si>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</si>
  <si>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</si>
  <si>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</si>
  <si>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</si>
  <si>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</si>
  <si>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</si>
  <si>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</si>
  <si>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</si>
  <si>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</si>
  <si>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</si>
  <si>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</si>
  <si>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</si>
  <si>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</si>
  <si>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</si>
  <si>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</si>
  <si>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</si>
  <si>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</si>
  <si>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</si>
  <si>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</si>
  <si>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</si>
  <si>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</si>
  <si>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</si>
  <si>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</si>
  <si>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</si>
  <si>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</si>
  <si>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</si>
  <si>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</si>
  <si>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</si>
  <si>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</si>
  <si>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</si>
  <si>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</si>
  <si>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</si>
  <si>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</si>
  <si>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</si>
  <si>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</si>
  <si>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</si>
  <si>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</si>
  <si>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</si>
  <si>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</si>
  <si>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</si>
  <si>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</si>
  <si>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</si>
  <si>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</si>
  <si>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</si>
  <si>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</si>
  <si>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</si>
  <si>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</si>
  <si>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</si>
  <si>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</si>
  <si>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</si>
  <si>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</si>
  <si>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</si>
  <si>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</si>
  <si>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</si>
  <si>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</si>
  <si>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</si>
  <si>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</si>
  <si>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</si>
  <si>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</si>
  <si>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</si>
  <si>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</si>
  <si>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</si>
  <si>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</si>
  <si>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</si>
  <si>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</si>
  <si>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</si>
  <si>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</si>
  <si>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</si>
  <si>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</si>
  <si>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</si>
  <si>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</si>
  <si>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</si>
  <si>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</si>
  <si>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</si>
  <si>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</si>
  <si>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</si>
  <si>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</si>
  <si>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</si>
  <si>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</si>
  <si>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</si>
  <si>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</si>
  <si>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</si>
  <si>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</si>
  <si>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</si>
  <si>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</si>
  <si>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</si>
  <si>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</si>
  <si>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</si>
  <si>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</si>
  <si>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</si>
  <si>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</si>
  <si>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</si>
  <si>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</si>
  <si>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</si>
  <si>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</si>
  <si>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</si>
  <si>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</si>
  <si>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</si>
  <si>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</si>
  <si>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</si>
  <si>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</si>
  <si>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</si>
  <si>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</si>
  <si>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</si>
  <si>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</si>
  <si>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</si>
  <si>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</si>
  <si>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</si>
  <si>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</si>
  <si>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</si>
  <si>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</si>
  <si>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</si>
  <si>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</si>
  <si>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</si>
  <si>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</si>
  <si>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</si>
  <si>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</si>
  <si>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</si>
  <si>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</si>
  <si>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</si>
  <si>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</si>
  <si>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</si>
  <si>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</si>
  <si>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</si>
  <si>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</si>
  <si>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</si>
  <si>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</si>
  <si>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</si>
  <si>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</si>
  <si>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</si>
  <si>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</si>
  <si>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</si>
  <si>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</si>
  <si>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</si>
  <si>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</si>
  <si>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</si>
  <si>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</si>
  <si>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</si>
  <si>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</si>
  <si>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</si>
  <si>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</si>
  <si>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</si>
  <si>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</si>
  <si>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</si>
  <si>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</si>
  <si>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</si>
  <si>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</si>
  <si>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</si>
  <si>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</si>
  <si>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</si>
  <si>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</si>
  <si>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</si>
  <si>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</si>
  <si>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</si>
  <si>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</si>
  <si>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</si>
  <si>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</si>
  <si>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</si>
  <si>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</si>
  <si>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</si>
  <si>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</si>
  <si>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</si>
  <si>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</si>
  <si>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</si>
  <si>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</si>
  <si>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</si>
  <si>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</si>
  <si>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</si>
  <si>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</si>
  <si>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</si>
  <si>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</si>
  <si>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</si>
  <si>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</si>
  <si>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</si>
  <si>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</si>
  <si>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</si>
  <si>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</si>
  <si>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</si>
  <si>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</si>
  <si>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</si>
  <si>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</si>
  <si>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</si>
  <si>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</si>
  <si>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</si>
  <si>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</si>
  <si>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</si>
  <si>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</si>
  <si>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</si>
  <si>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</si>
  <si>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</si>
  <si>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</si>
  <si>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</si>
  <si>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</si>
  <si>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</si>
  <si>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</si>
  <si>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</si>
  <si>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</si>
  <si>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</si>
  <si>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</si>
  <si>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</si>
  <si>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</si>
  <si>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</si>
  <si>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</si>
  <si>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</si>
  <si>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</si>
  <si>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</si>
  <si>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</si>
  <si>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</si>
  <si>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</si>
  <si>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</si>
  <si>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</si>
  <si>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</si>
  <si>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</si>
  <si>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</si>
  <si>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</si>
  <si>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</si>
  <si>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</si>
  <si>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</si>
  <si>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</si>
  <si>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</si>
  <si>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</si>
  <si>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</si>
  <si>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</si>
  <si>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</si>
  <si>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</si>
  <si>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</si>
  <si>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</si>
  <si>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</si>
  <si>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</si>
  <si>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</si>
  <si>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</si>
  <si>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</si>
  <si>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</si>
  <si>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</si>
  <si>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</si>
  <si>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</si>
  <si>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</si>
  <si>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</si>
  <si>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</si>
  <si>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</si>
  <si>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</si>
  <si>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</si>
  <si>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</si>
  <si>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</si>
  <si>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</si>
  <si>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</si>
  <si>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</si>
  <si>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</si>
  <si>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</si>
  <si>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</si>
  <si>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</si>
  <si>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</si>
  <si>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</si>
  <si>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</si>
  <si>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</si>
  <si>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</si>
  <si>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</si>
  <si>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</si>
  <si>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</si>
  <si>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</si>
  <si>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</si>
  <si>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</si>
  <si>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</si>
  <si>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</si>
  <si>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</si>
  <si>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</si>
  <si>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</si>
  <si>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</si>
  <si>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</si>
  <si>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</si>
  <si>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</si>
  <si>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</si>
  <si>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</si>
  <si>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</si>
  <si>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</si>
  <si>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</si>
  <si>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</si>
  <si>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</si>
  <si>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</si>
  <si>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</si>
  <si>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</si>
  <si>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</si>
  <si>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</si>
  <si>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</si>
  <si>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</si>
  <si>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</si>
  <si>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</si>
  <si>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</si>
  <si>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</si>
  <si>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</si>
  <si>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</si>
  <si>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</si>
  <si>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</si>
  <si>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</si>
  <si>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</si>
  <si>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</si>
  <si>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</si>
  <si>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</si>
  <si>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</si>
  <si>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</si>
  <si>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</si>
  <si>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</si>
  <si>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</si>
  <si>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</si>
  <si>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</si>
  <si>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</si>
  <si>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</si>
  <si>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</si>
  <si>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</si>
  <si>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</si>
  <si>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</si>
  <si>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</si>
  <si>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</si>
  <si>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</si>
  <si>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</si>
  <si>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</si>
  <si>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</si>
  <si>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</si>
  <si>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</si>
  <si>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</si>
  <si>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</si>
  <si>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</si>
  <si>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</si>
  <si>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</si>
  <si>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</si>
  <si>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</si>
  <si>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</si>
  <si>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</si>
  <si>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</si>
  <si>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</si>
  <si>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</si>
  <si>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</si>
  <si>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</si>
  <si>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</si>
  <si>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</si>
  <si>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</si>
  <si>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</si>
  <si>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</si>
  <si>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</si>
  <si>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</si>
  <si>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</si>
  <si>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</si>
  <si>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</si>
  <si>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</si>
  <si>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</si>
  <si>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</si>
  <si>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</si>
  <si>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</si>
  <si>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</si>
  <si>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</si>
  <si>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</si>
  <si>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</si>
  <si>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</si>
  <si>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</si>
  <si>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</si>
  <si>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</si>
  <si>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</si>
  <si>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</si>
  <si>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</si>
  <si>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</si>
  <si>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</si>
  <si>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</si>
  <si>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</si>
  <si>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</si>
  <si>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</si>
  <si>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</si>
  <si>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</si>
  <si>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</si>
  <si>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</si>
  <si>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</si>
  <si>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</si>
  <si>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</si>
  <si>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</si>
  <si>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</si>
  <si>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</si>
  <si>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</si>
  <si>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</si>
  <si>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</si>
  <si>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</si>
  <si>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</si>
  <si>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</si>
  <si>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</si>
  <si>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</si>
  <si>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</si>
  <si>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</si>
  <si>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</si>
  <si>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</si>
  <si>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</si>
  <si>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</si>
  <si>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</si>
  <si>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</si>
  <si>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</si>
  <si>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</si>
  <si>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</si>
  <si>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</si>
  <si>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</si>
  <si>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</si>
  <si>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</si>
  <si>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</si>
  <si>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</si>
  <si>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</si>
  <si>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</si>
  <si>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</si>
  <si>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</si>
  <si>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</si>
  <si>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</si>
  <si>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</si>
  <si>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</si>
  <si>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</si>
  <si>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</si>
  <si>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</si>
  <si>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</si>
  <si>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</si>
  <si>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</si>
  <si>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</si>
  <si>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</si>
  <si>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</si>
  <si>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</si>
  <si>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</si>
  <si>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</si>
  <si>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</si>
  <si>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</si>
  <si>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</si>
  <si>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</si>
  <si>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</si>
  <si>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</si>
  <si>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</si>
  <si>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</si>
  <si>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</si>
  <si>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</si>
  <si>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</si>
  <si>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</si>
  <si>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</si>
  <si>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</si>
  <si>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</si>
  <si>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</si>
  <si>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</si>
  <si>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</si>
  <si>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</si>
  <si>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</si>
  <si>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</si>
  <si>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</si>
  <si>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</si>
  <si>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</si>
  <si>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</si>
  <si>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</si>
  <si>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</si>
  <si>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</si>
  <si>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</si>
  <si>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</si>
  <si>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</si>
  <si>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</si>
  <si>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</si>
  <si>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</si>
  <si>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</si>
  <si>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</si>
  <si>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</si>
  <si>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</si>
  <si>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</si>
  <si>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</si>
  <si>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</si>
  <si>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</si>
  <si>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</si>
  <si>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</si>
  <si>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</si>
  <si>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</si>
  <si>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</si>
  <si>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</si>
  <si>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</si>
  <si>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</si>
  <si>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</si>
  <si>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</si>
  <si>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</si>
  <si>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</si>
  <si>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</si>
  <si>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</si>
  <si>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</si>
  <si>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</si>
  <si>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</si>
  <si>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</si>
  <si>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</si>
  <si>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</si>
  <si>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</si>
  <si>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</si>
  <si>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</si>
  <si>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</si>
  <si>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</si>
  <si>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</si>
  <si>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</si>
  <si>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</si>
  <si>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</si>
  <si>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</si>
  <si>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</si>
  <si>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</si>
  <si>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</si>
  <si>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</si>
  <si>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</si>
  <si>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</si>
  <si>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</si>
  <si>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</si>
  <si>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</si>
  <si>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</si>
  <si>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</si>
  <si>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</si>
  <si>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</si>
  <si>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</si>
  <si>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</si>
  <si>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</si>
  <si>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</si>
  <si>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</si>
  <si>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</si>
  <si>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</si>
  <si>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</si>
  <si>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</si>
  <si>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</si>
  <si>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</si>
  <si>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</si>
  <si>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</si>
  <si>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</si>
  <si>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</si>
  <si>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</si>
  <si>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</si>
  <si>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</si>
  <si>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</si>
  <si>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</si>
  <si>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</si>
  <si>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</si>
  <si>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</si>
  <si>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</si>
  <si>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</si>
  <si>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</si>
  <si>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</si>
  <si>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</si>
  <si>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</si>
  <si>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</si>
  <si>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</si>
  <si>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</si>
  <si>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</si>
  <si>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</si>
  <si>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</si>
  <si>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</si>
  <si>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</si>
  <si>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</si>
  <si>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</si>
  <si>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</si>
  <si>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</si>
  <si>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</si>
  <si>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</si>
  <si>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</si>
  <si>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</si>
  <si>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</si>
  <si>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</si>
  <si>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</si>
  <si>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</si>
  <si>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</si>
  <si>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</si>
  <si>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</si>
  <si>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</si>
  <si>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</si>
  <si>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</si>
  <si>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</si>
  <si>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</si>
  <si>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</si>
  <si>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</si>
  <si>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</si>
  <si>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</si>
  <si>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</si>
  <si>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</si>
  <si>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</si>
  <si>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</si>
  <si>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</si>
  <si>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</si>
  <si>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</si>
  <si>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</si>
  <si>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</si>
  <si>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</si>
  <si>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</si>
  <si>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</si>
  <si>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</si>
  <si>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</si>
  <si>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</si>
  <si>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</si>
  <si>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</si>
  <si>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</si>
  <si>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</si>
  <si>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</si>
  <si>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</si>
  <si>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</si>
  <si>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</si>
  <si>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</si>
  <si>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</si>
  <si>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</si>
  <si>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</si>
  <si>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</si>
  <si>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</si>
  <si>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</si>
  <si>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</si>
  <si>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</si>
  <si>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</si>
  <si>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</si>
  <si>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</si>
  <si>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</si>
  <si>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</si>
  <si>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</si>
  <si>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</si>
  <si>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</si>
  <si>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</si>
  <si>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</si>
  <si>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</si>
  <si>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</si>
  <si>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</si>
  <si>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</si>
  <si>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</si>
  <si>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</si>
  <si>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</si>
  <si>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</si>
  <si>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</si>
  <si>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</si>
  <si>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</si>
  <si>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</si>
  <si>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</si>
  <si>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</si>
  <si>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</si>
  <si>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</si>
  <si>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</si>
  <si>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</si>
  <si>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</si>
  <si>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</si>
  <si>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</si>
  <si>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</si>
  <si>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</si>
  <si>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</si>
  <si>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</si>
  <si>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</si>
  <si>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</si>
  <si>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</si>
  <si>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</si>
  <si>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</si>
  <si>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</si>
  <si>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</si>
  <si>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</si>
  <si>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</si>
  <si>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</si>
  <si>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</si>
  <si>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</si>
  <si>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</si>
  <si>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</si>
  <si>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</si>
  <si>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</si>
  <si>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</si>
  <si>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</si>
  <si>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</si>
  <si>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</si>
  <si>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</si>
  <si>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</si>
  <si>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</si>
  <si>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</si>
  <si>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</si>
  <si>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</si>
  <si>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</si>
  <si>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</si>
  <si>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</si>
  <si>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</si>
  <si>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</si>
  <si>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</si>
  <si>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</si>
  <si>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</si>
  <si>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</si>
  <si>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</si>
  <si>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</si>
  <si>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</si>
  <si>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</si>
  <si>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</si>
  <si>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</si>
  <si>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</si>
  <si>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</si>
  <si>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</si>
  <si>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</si>
  <si>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</si>
  <si>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</si>
  <si>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</si>
  <si>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</si>
  <si>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</si>
  <si>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</si>
  <si>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</si>
  <si>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</si>
  <si>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</si>
  <si>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</si>
  <si>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</si>
  <si>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</si>
  <si>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</si>
  <si>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</si>
  <si>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</si>
  <si>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</si>
  <si>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</si>
  <si>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</si>
  <si>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</si>
  <si>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</si>
  <si>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</si>
  <si>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</si>
  <si>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</si>
  <si>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</si>
  <si>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</si>
  <si>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</si>
  <si>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</si>
  <si>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</si>
  <si>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</si>
  <si>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</si>
  <si>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</si>
  <si>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</si>
  <si>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</si>
  <si>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</si>
  <si>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</si>
  <si>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</si>
  <si>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</si>
  <si>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</si>
  <si>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</si>
  <si>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</si>
  <si>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</si>
  <si>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</si>
  <si>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</si>
  <si>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</si>
  <si>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</si>
  <si>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</si>
  <si>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</si>
  <si>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</si>
  <si>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</si>
  <si>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</si>
  <si>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</si>
  <si>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</si>
  <si>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</si>
  <si>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</si>
  <si>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</si>
  <si>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</si>
  <si>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</si>
  <si>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</si>
  <si>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</si>
  <si>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</si>
  <si>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</si>
  <si>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</si>
  <si>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</si>
  <si>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</si>
  <si>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</si>
  <si>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</si>
  <si>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</si>
  <si>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</si>
  <si>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</si>
  <si>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</si>
  <si>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</si>
  <si>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</si>
  <si>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</si>
  <si>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</si>
  <si>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</si>
  <si>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</si>
  <si>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</si>
  <si>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</si>
  <si>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</si>
  <si>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</si>
  <si>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</si>
  <si>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</si>
  <si>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</si>
  <si>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</si>
  <si>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</si>
  <si>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</si>
  <si>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</si>
  <si>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</si>
  <si>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</si>
  <si>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</si>
  <si>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</si>
  <si>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</si>
  <si>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</si>
  <si>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</si>
  <si>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</si>
  <si>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</si>
  <si>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</si>
  <si>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</si>
  <si>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</si>
  <si>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</si>
  <si>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</si>
  <si>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</si>
  <si>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</si>
  <si>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</si>
  <si>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</si>
  <si>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</si>
  <si>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</si>
  <si>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</si>
  <si>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</si>
  <si>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</si>
  <si>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</si>
  <si>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</si>
  <si>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</si>
  <si>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</si>
  <si>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</si>
  <si>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</si>
  <si>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</si>
  <si>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</si>
  <si>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</si>
  <si>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</si>
  <si>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</si>
  <si>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</si>
  <si>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</si>
  <si>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</si>
  <si>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</si>
  <si>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</si>
  <si>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</si>
  <si>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</si>
  <si>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</si>
  <si>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</si>
  <si>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</si>
  <si>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</si>
  <si>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</si>
  <si>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</si>
  <si>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</si>
  <si>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</si>
  <si>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</si>
  <si>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</si>
  <si>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</si>
  <si>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</si>
  <si>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</si>
  <si>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</si>
  <si>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</si>
  <si>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</si>
  <si>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</si>
  <si>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</si>
  <si>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</si>
  <si>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</si>
  <si>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</si>
  <si>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</si>
  <si>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</si>
  <si>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</si>
  <si>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</si>
  <si>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</si>
  <si>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</si>
  <si>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</si>
  <si>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</si>
  <si>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</si>
  <si>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</si>
  <si>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</si>
  <si>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</si>
  <si>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</si>
  <si>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</si>
  <si>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</si>
  <si>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</si>
  <si>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</si>
  <si>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</si>
  <si>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</si>
  <si>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</si>
  <si>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</si>
  <si>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</si>
  <si>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</si>
  <si>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</si>
  <si>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</si>
  <si>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</si>
  <si>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</si>
  <si>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</si>
  <si>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</si>
  <si>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</si>
  <si>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</si>
  <si>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</si>
  <si>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</si>
  <si>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</si>
  <si>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</si>
  <si>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</si>
  <si>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</si>
  <si>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</si>
  <si>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</si>
  <si>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</si>
  <si>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</si>
  <si>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</si>
  <si>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</si>
  <si>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</si>
  <si>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</si>
  <si>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</si>
  <si>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</si>
  <si>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</si>
  <si>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</si>
  <si>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</si>
  <si>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</si>
  <si>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</si>
  <si>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</si>
  <si>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</si>
  <si>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</si>
  <si>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</si>
  <si>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</si>
  <si>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</si>
  <si>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</si>
  <si>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</si>
  <si>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</si>
  <si>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</si>
  <si>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</si>
  <si>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</si>
  <si>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</si>
  <si>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</si>
  <si>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</si>
  <si>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</si>
  <si>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</si>
  <si>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</si>
  <si>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</si>
  <si>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</si>
  <si>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</si>
  <si>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</si>
  <si>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</si>
  <si>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</si>
  <si>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</si>
  <si>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</si>
  <si>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</si>
  <si>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</si>
  <si>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</si>
  <si>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</si>
  <si>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</si>
  <si>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</si>
  <si>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</si>
  <si>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</si>
  <si>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</si>
  <si>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</si>
  <si>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</si>
  <si>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</si>
  <si>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</si>
  <si>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</si>
  <si>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</si>
  <si>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</si>
  <si>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</si>
  <si>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</si>
  <si>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</si>
  <si>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</si>
  <si>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</si>
  <si>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</si>
  <si>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</si>
  <si>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</si>
  <si>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</si>
  <si>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</si>
  <si>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</si>
  <si>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</si>
  <si>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</si>
  <si>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</si>
  <si>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</si>
  <si>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</si>
  <si>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</si>
  <si>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</si>
  <si>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</si>
  <si>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</si>
  <si>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</si>
  <si>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</si>
  <si>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</si>
  <si>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</si>
  <si>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</si>
  <si>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</si>
  <si>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</si>
  <si>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</si>
  <si>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</si>
  <si>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</si>
  <si>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</si>
  <si>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</si>
  <si>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</si>
  <si>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</si>
  <si>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</si>
  <si>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</si>
  <si>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</si>
  <si>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</si>
  <si>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</si>
  <si>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</si>
  <si>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</si>
  <si>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</si>
  <si>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</si>
  <si>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</si>
  <si>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</si>
  <si>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</si>
  <si>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</si>
  <si>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</si>
  <si>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</si>
  <si>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</si>
  <si>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</si>
  <si>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</si>
  <si>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</si>
  <si>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</si>
  <si>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</si>
  <si>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</si>
  <si>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</si>
  <si>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</si>
  <si>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</si>
  <si>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</si>
  <si>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</si>
  <si>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</si>
  <si>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</si>
  <si>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</si>
  <si>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</si>
  <si>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</si>
  <si>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</si>
  <si>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</si>
  <si>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</si>
  <si>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</si>
  <si>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</si>
  <si>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</si>
  <si>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</si>
  <si>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</si>
  <si>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</si>
  <si>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</si>
  <si>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</si>
  <si>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</si>
  <si>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</si>
  <si>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</si>
  <si>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</si>
  <si>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</si>
  <si>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</si>
  <si>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</si>
  <si>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</si>
  <si>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</si>
  <si>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</si>
  <si>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</si>
  <si>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</si>
  <si>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</si>
  <si>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</si>
  <si>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</si>
  <si>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</si>
  <si>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</si>
  <si>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</si>
  <si>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</si>
  <si>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</si>
  <si>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</si>
  <si>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</si>
  <si>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</si>
  <si>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</si>
  <si>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</si>
  <si>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</si>
  <si>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</si>
  <si>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</si>
  <si>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</si>
  <si>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</si>
  <si>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</si>
  <si>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</si>
  <si>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</si>
  <si>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</si>
  <si>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</si>
  <si>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</si>
  <si>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</si>
  <si>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</si>
  <si>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</si>
  <si>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</si>
  <si>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</si>
  <si>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</si>
  <si>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</si>
  <si>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</si>
  <si>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</si>
  <si>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</si>
  <si>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</si>
  <si>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</si>
  <si>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</si>
  <si>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</si>
  <si>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</si>
  <si>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</si>
  <si>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</si>
  <si>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</si>
  <si>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</si>
  <si>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</si>
  <si>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</si>
  <si>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</si>
  <si>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</si>
  <si>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</si>
  <si>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</si>
  <si>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</si>
  <si>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</si>
  <si>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</si>
  <si>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</si>
  <si>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</si>
  <si>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</si>
  <si>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</si>
  <si>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</si>
  <si>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</si>
  <si>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</si>
  <si>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</si>
  <si>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</si>
  <si>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</si>
  <si>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</si>
  <si>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</si>
  <si>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</si>
  <si>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</si>
  <si>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</si>
  <si>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</si>
  <si>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</si>
  <si>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</si>
  <si>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</si>
  <si>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</si>
  <si>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</si>
  <si>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</si>
  <si>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</si>
  <si>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</si>
  <si>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</si>
  <si>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</si>
  <si>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</si>
  <si>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</si>
  <si>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</si>
  <si>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</si>
  <si>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</si>
  <si>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</si>
  <si>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</si>
  <si>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</si>
  <si>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</si>
  <si>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</si>
  <si>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</si>
  <si>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</si>
  <si>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</si>
  <si>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</si>
  <si>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</si>
  <si>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</si>
  <si>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</si>
  <si>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</si>
  <si>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</si>
  <si>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</si>
  <si>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</si>
  <si>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</si>
  <si>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</si>
  <si>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</si>
  <si>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</si>
  <si>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</si>
  <si>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</si>
  <si>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</si>
  <si>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</si>
  <si>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</si>
  <si>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</si>
  <si>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</si>
  <si>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</si>
  <si>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</si>
  <si>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</si>
  <si>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</si>
  <si>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</si>
  <si>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</si>
  <si>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</si>
  <si>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</si>
  <si>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</si>
  <si>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</si>
  <si>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</si>
  <si>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</si>
  <si>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</si>
  <si>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</si>
  <si>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</si>
  <si>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</si>
  <si>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</si>
  <si>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</si>
  <si>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</si>
  <si>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</si>
  <si>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</si>
  <si>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</si>
  <si>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</si>
  <si>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</si>
  <si>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</si>
  <si>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</si>
  <si>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</si>
  <si>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</si>
  <si>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</si>
  <si>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</si>
  <si>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</si>
  <si>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</si>
  <si>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</si>
  <si>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</si>
  <si>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</si>
  <si>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</si>
  <si>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</si>
  <si>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</si>
  <si>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</si>
  <si>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</si>
  <si>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</si>
  <si>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</si>
  <si>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</si>
  <si>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</si>
  <si>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</si>
  <si>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</si>
  <si>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</si>
  <si>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</si>
  <si>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</si>
  <si>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</si>
  <si>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</si>
  <si>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</si>
  <si>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</si>
  <si>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</si>
  <si>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</si>
  <si>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</si>
  <si>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</si>
  <si>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</si>
  <si>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</si>
  <si>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</si>
  <si>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</si>
  <si>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</si>
  <si>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</si>
  <si>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</si>
  <si>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</si>
  <si>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</si>
  <si>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</si>
  <si>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</si>
  <si>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</si>
  <si>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</si>
  <si>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</si>
  <si>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</si>
  <si>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</si>
  <si>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</si>
  <si>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</si>
  <si>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</si>
  <si>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</si>
  <si>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</si>
  <si>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</si>
  <si>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</si>
  <si>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</si>
  <si>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</si>
  <si>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</si>
  <si>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</si>
  <si>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</si>
  <si>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</si>
  <si>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</si>
  <si>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</si>
  <si>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</si>
  <si>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</si>
  <si>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</si>
  <si>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</si>
  <si>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</si>
  <si>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</si>
  <si>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</si>
  <si>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</si>
  <si>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</si>
  <si>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</si>
  <si>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</si>
  <si>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</si>
  <si>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</si>
  <si>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</si>
  <si>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</si>
  <si>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</si>
  <si>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</si>
  <si>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</si>
  <si>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</si>
  <si>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</si>
  <si>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</si>
  <si>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</si>
  <si>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</si>
  <si>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</si>
  <si>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</si>
  <si>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</si>
  <si>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</si>
  <si>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</si>
  <si>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</si>
  <si>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</si>
  <si>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</si>
  <si>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</si>
  <si>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</si>
  <si>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</si>
  <si>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</si>
  <si>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</si>
  <si>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</si>
  <si>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</si>
  <si>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</si>
  <si>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</si>
  <si>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</si>
  <si>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</si>
  <si>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</si>
  <si>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</si>
  <si>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</si>
  <si>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</si>
  <si>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</si>
  <si>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</si>
  <si>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</si>
  <si>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</si>
  <si>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</si>
  <si>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</si>
  <si>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</si>
  <si>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</si>
  <si>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</si>
  <si>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</si>
  <si>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</si>
  <si>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</si>
  <si>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</si>
  <si>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</si>
  <si>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</si>
  <si>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</si>
  <si>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</si>
  <si>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</si>
  <si>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</si>
  <si>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</si>
  <si>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</si>
  <si>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</si>
  <si>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</si>
  <si>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</si>
  <si>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</si>
  <si>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</si>
  <si>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</si>
  <si>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</si>
  <si>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</si>
  <si>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</si>
  <si>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</si>
  <si>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</si>
  <si>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</si>
  <si>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</si>
  <si>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</si>
  <si>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</si>
  <si>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</si>
  <si>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</si>
  <si>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</si>
  <si>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</si>
  <si>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</si>
  <si>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</si>
  <si>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</si>
  <si>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</si>
  <si>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</si>
  <si>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</si>
  <si>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</si>
  <si>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</si>
  <si>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</si>
  <si>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</si>
  <si>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</si>
  <si>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</si>
  <si>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</si>
  <si>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</si>
  <si>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</si>
  <si>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</si>
  <si>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</si>
  <si>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</si>
  <si>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</si>
  <si>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</si>
  <si>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</si>
  <si>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</si>
  <si>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</si>
  <si>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</si>
  <si>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</si>
  <si>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</si>
  <si>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</si>
  <si>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</si>
  <si>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</si>
  <si>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</si>
  <si>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</si>
  <si>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</si>
  <si>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</si>
  <si>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</si>
  <si>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</si>
  <si>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</si>
  <si>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</si>
  <si>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</si>
  <si>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</si>
  <si>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</si>
  <si>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</si>
  <si>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</si>
  <si>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</si>
  <si>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</si>
  <si>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</si>
  <si>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</si>
  <si>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</si>
  <si>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</si>
  <si>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</si>
  <si>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</si>
  <si>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</si>
  <si>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</si>
  <si>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</si>
  <si>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</si>
  <si>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</si>
  <si>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</si>
  <si>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</si>
  <si>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</si>
  <si>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</si>
  <si>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</si>
  <si>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</si>
  <si>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</si>
  <si>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</si>
  <si>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</si>
  <si>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</si>
  <si>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</si>
  <si>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</si>
  <si>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</si>
  <si>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</si>
  <si>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</si>
  <si>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</si>
  <si>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</si>
  <si>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</si>
  <si>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</si>
  <si>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</si>
  <si>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</si>
  <si>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</si>
  <si>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</si>
  <si>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</si>
  <si>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</si>
  <si>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</si>
  <si>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</si>
  <si>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</si>
  <si>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</si>
  <si>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</si>
  <si>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</si>
  <si>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</si>
  <si>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</si>
  <si>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</si>
  <si>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</si>
  <si>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</si>
  <si>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</si>
  <si>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</si>
  <si>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</si>
  <si>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</si>
  <si>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</si>
  <si>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</si>
  <si>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</si>
  <si>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</si>
  <si>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</si>
  <si>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</si>
  <si>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</si>
  <si>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</si>
  <si>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</si>
  <si>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</si>
  <si>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</si>
  <si>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</si>
  <si>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</si>
  <si>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</si>
  <si>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</si>
  <si>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</si>
  <si>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</si>
  <si>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</si>
  <si>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</si>
  <si>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</si>
  <si>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</si>
  <si>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</si>
  <si>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</si>
  <si>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</si>
  <si>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</si>
  <si>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</si>
  <si>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</si>
  <si>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</si>
  <si>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</si>
  <si>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</si>
  <si>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</si>
  <si>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</si>
  <si>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</si>
  <si>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</si>
  <si>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</si>
  <si>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</si>
  <si>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</si>
  <si>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</si>
  <si>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</si>
  <si>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</si>
  <si>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</si>
  <si>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</si>
  <si>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</si>
  <si>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</si>
  <si>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</si>
  <si>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</si>
  <si>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</si>
  <si>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</si>
  <si>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</si>
  <si>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</si>
  <si>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</si>
  <si>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</si>
  <si>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</si>
  <si>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</si>
  <si>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</si>
  <si>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</si>
  <si>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</si>
  <si>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</si>
  <si>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</si>
  <si>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</si>
  <si>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</si>
  <si>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</si>
  <si>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</si>
  <si>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</si>
  <si>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</si>
  <si>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</si>
  <si>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</si>
  <si>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</si>
  <si>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</si>
  <si>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</si>
  <si>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</si>
  <si>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</si>
  <si>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</si>
  <si>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</si>
  <si>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</si>
  <si>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</si>
  <si>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</si>
  <si>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</si>
  <si>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</si>
  <si>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</si>
  <si>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</si>
  <si>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</si>
  <si>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</si>
  <si>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</si>
  <si>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</si>
  <si>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</si>
  <si>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</si>
  <si>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</si>
  <si>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</si>
  <si>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</si>
  <si>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</si>
  <si>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</si>
  <si>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</si>
  <si>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</si>
  <si>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</si>
  <si>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</si>
  <si>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</si>
  <si>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</si>
  <si>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</si>
  <si>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</si>
  <si>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</si>
  <si>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</si>
  <si>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</si>
  <si>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</si>
  <si>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</si>
  <si>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</si>
  <si>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</si>
  <si>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</si>
  <si>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</si>
  <si>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</si>
  <si>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</si>
  <si>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</si>
  <si>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</si>
  <si>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</si>
  <si>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</si>
  <si>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</si>
  <si>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</si>
  <si>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</si>
  <si>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</si>
  <si>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</si>
  <si>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</si>
  <si>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</si>
  <si>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</si>
  <si>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</si>
  <si>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</si>
  <si>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</si>
  <si>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</si>
  <si>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</si>
  <si>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</si>
  <si>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</si>
  <si>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</si>
  <si>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</si>
  <si>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</si>
  <si>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</si>
  <si>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</si>
  <si>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</si>
  <si>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</si>
  <si>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</si>
  <si>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</si>
  <si>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</si>
  <si>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</si>
  <si>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</si>
  <si>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</si>
  <si>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</si>
  <si>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</si>
  <si>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</si>
  <si>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</si>
  <si>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</si>
  <si>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</si>
  <si>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</si>
  <si>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</si>
  <si>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</si>
  <si>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</si>
  <si>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</si>
  <si>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</si>
  <si>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</si>
  <si>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</si>
  <si>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</si>
  <si>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</si>
  <si>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</si>
  <si>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</si>
  <si>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</si>
  <si>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</si>
  <si>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</si>
  <si>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</si>
  <si>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</si>
  <si>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</si>
  <si>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</si>
  <si>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</si>
  <si>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</si>
  <si>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</si>
  <si>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</si>
  <si>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</si>
  <si>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</si>
  <si>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</si>
  <si>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</si>
  <si>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</si>
  <si>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</si>
  <si>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</si>
  <si>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</si>
  <si>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</si>
  <si>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</si>
  <si>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</si>
  <si>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</si>
  <si>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</si>
  <si>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</si>
  <si>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</si>
  <si>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</si>
  <si>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</si>
  <si>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</si>
  <si>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</si>
  <si>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</si>
  <si>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</si>
  <si>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</si>
  <si>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</si>
  <si>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</si>
  <si>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</si>
  <si>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</si>
  <si>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</si>
  <si>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</si>
  <si>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</si>
  <si>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</si>
  <si>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</si>
  <si>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</si>
  <si>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</si>
  <si>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</si>
  <si>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</si>
  <si>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</si>
  <si>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</si>
  <si>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</si>
  <si>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</si>
  <si>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</si>
  <si>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</si>
  <si>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</si>
  <si>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</si>
  <si>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</si>
  <si>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</si>
  <si>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</si>
  <si>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</si>
  <si>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</si>
  <si>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</si>
  <si>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</si>
  <si>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</si>
  <si>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</si>
  <si>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</si>
  <si>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</si>
  <si>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</si>
  <si>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</si>
  <si>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</si>
  <si>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</si>
  <si>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</si>
  <si>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</si>
  <si>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</si>
  <si>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</si>
  <si>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</si>
  <si>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</si>
  <si>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</si>
  <si>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</si>
  <si>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</si>
  <si>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</si>
  <si>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</si>
  <si>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</si>
  <si>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</si>
  <si>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</si>
  <si>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</si>
  <si>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</si>
  <si>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</si>
  <si>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</si>
  <si>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</si>
  <si>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</si>
  <si>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</si>
  <si>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</si>
  <si>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</si>
  <si>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</si>
  <si>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</si>
  <si>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</si>
  <si>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</si>
  <si>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</si>
  <si>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</si>
  <si>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</si>
  <si>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</si>
  <si>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</si>
  <si>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</si>
  <si>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</si>
  <si>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</si>
  <si>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</si>
  <si>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</si>
  <si>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</si>
  <si>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</si>
  <si>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</si>
  <si>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</si>
  <si>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</si>
  <si>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</si>
  <si>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</si>
  <si>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</si>
  <si>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</si>
  <si>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</si>
  <si>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</si>
  <si>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</si>
  <si>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</si>
  <si>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</si>
  <si>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</si>
  <si>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</si>
  <si>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</si>
  <si>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</si>
  <si>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</si>
  <si>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</si>
  <si>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</si>
  <si>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</si>
  <si>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</si>
  <si>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</si>
  <si>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</si>
  <si>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</si>
  <si>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</si>
  <si>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</si>
  <si>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</si>
  <si>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</si>
  <si>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</si>
  <si>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</si>
  <si>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</si>
  <si>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</si>
  <si>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</si>
  <si>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</si>
  <si>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</si>
  <si>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</si>
  <si>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</si>
  <si>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</si>
  <si>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</si>
  <si>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</si>
  <si>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</si>
  <si>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</si>
  <si>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</si>
  <si>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</si>
  <si>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</si>
  <si>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</si>
  <si>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</si>
  <si>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</si>
  <si>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</si>
  <si>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</si>
  <si>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</si>
  <si>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</si>
  <si>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</si>
  <si>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</si>
  <si>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</si>
  <si>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</si>
  <si>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</si>
  <si>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</si>
  <si>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</si>
  <si>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</si>
  <si>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</si>
  <si>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</si>
  <si>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</si>
  <si>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</si>
  <si>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</si>
  <si>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</si>
  <si>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</si>
  <si>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</si>
  <si>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</si>
  <si>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</si>
  <si>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</si>
  <si>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</si>
  <si>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</si>
  <si>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</si>
  <si>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</si>
  <si>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</si>
  <si>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</si>
  <si>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</si>
  <si>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</si>
  <si>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</si>
  <si>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</si>
  <si>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</si>
  <si>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</si>
  <si>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</si>
  <si>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</si>
  <si>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</si>
  <si>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</si>
  <si>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</si>
  <si>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</si>
  <si>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</si>
  <si>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</si>
  <si>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</si>
  <si>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</si>
  <si>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</si>
  <si>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</si>
  <si>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</si>
  <si>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</si>
  <si>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</si>
  <si>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</si>
  <si>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</si>
  <si>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</si>
  <si>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</si>
  <si>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</si>
  <si>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</si>
  <si>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</si>
  <si>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</si>
  <si>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</si>
  <si>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</si>
  <si>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</si>
  <si>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</si>
  <si>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</si>
  <si>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</si>
  <si>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</si>
  <si>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</si>
  <si>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</si>
  <si>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</si>
  <si>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</si>
  <si>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</si>
  <si>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</si>
  <si>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</si>
  <si>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</si>
  <si>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</si>
  <si>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</si>
  <si>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</si>
  <si>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</si>
  <si>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</si>
  <si>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</si>
  <si>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</si>
  <si>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</si>
  <si>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</si>
  <si>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</si>
  <si>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</si>
  <si>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</si>
  <si>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</si>
  <si>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</si>
  <si>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</si>
  <si>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</si>
  <si>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</si>
  <si>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</si>
  <si>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</si>
  <si>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</si>
  <si>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</si>
  <si>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</si>
  <si>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</si>
  <si>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</si>
  <si>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</si>
  <si>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</si>
  <si>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</si>
  <si>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</si>
  <si>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</si>
  <si>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</si>
  <si>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</si>
  <si>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</si>
  <si>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</si>
  <si>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</si>
  <si>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</si>
  <si>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</si>
  <si>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</si>
  <si>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</si>
  <si>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</si>
  <si>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</si>
  <si>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</si>
  <si>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</si>
  <si>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</si>
  <si>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</si>
  <si>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</si>
  <si>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</si>
  <si>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</si>
  <si>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</si>
  <si>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</si>
  <si>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</si>
  <si>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</si>
  <si>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</si>
  <si>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</si>
  <si>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</si>
  <si>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</si>
  <si>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</si>
  <si>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</si>
  <si>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</si>
  <si>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</si>
  <si>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</si>
  <si>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</si>
  <si>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</si>
  <si>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</si>
  <si>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</si>
  <si>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</si>
  <si>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</si>
  <si>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</si>
  <si>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</si>
  <si>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</si>
  <si>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</si>
  <si>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</si>
  <si>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</si>
  <si>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</si>
  <si>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</si>
  <si>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</si>
  <si>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</si>
  <si>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</si>
  <si>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</si>
  <si>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</si>
  <si>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</si>
  <si>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</si>
  <si>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</si>
  <si>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</si>
  <si>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</si>
  <si>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</si>
  <si>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</si>
  <si>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</si>
  <si>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</si>
  <si>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</si>
  <si>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</si>
  <si>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</si>
  <si>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</si>
  <si>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</si>
  <si>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</si>
  <si>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</si>
  <si>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</si>
  <si>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</si>
  <si>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</si>
  <si>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</si>
  <si>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</si>
  <si>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</si>
  <si>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</si>
  <si>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</si>
  <si>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</si>
  <si>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</si>
  <si>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</si>
  <si>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</si>
  <si>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</si>
  <si>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</si>
  <si>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</si>
  <si>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</si>
  <si>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</si>
  <si>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</si>
  <si>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</si>
  <si>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</si>
  <si>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</si>
  <si>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</si>
  <si>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</si>
  <si>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</si>
  <si>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</si>
  <si>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</si>
  <si>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</si>
  <si>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</si>
  <si>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</si>
  <si>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</si>
  <si>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</si>
  <si>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</si>
  <si>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</si>
  <si>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</si>
  <si>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</si>
  <si>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</si>
  <si>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</si>
  <si>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</si>
  <si>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</si>
  <si>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</si>
  <si>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</si>
  <si>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</si>
  <si>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</si>
  <si>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</si>
  <si>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</si>
  <si>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</si>
  <si>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</si>
  <si>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</si>
  <si>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</si>
  <si>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</si>
  <si>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</si>
  <si>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</si>
  <si>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</si>
  <si>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</si>
  <si>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</si>
  <si>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</si>
  <si>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</si>
  <si>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</si>
  <si>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</si>
  <si>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</si>
  <si>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</si>
  <si>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</si>
  <si>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</si>
  <si>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</si>
  <si>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</si>
  <si>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</si>
  <si>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</si>
  <si>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</si>
  <si>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</si>
  <si>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</si>
  <si>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</si>
  <si>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</si>
  <si>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</si>
  <si>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</si>
  <si>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</si>
  <si>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</si>
  <si>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</si>
  <si>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</si>
  <si>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</si>
  <si>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</si>
  <si>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</si>
  <si>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</si>
  <si>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</si>
  <si>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</si>
  <si>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</si>
  <si>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</si>
  <si>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</si>
  <si>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</si>
  <si>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</si>
  <si>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</si>
  <si>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</si>
  <si>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</si>
  <si>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</si>
  <si>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</si>
  <si>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</si>
  <si>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</si>
  <si>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</si>
  <si>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</si>
  <si>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</si>
  <si>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</si>
  <si>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</si>
  <si>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</si>
  <si>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</si>
  <si>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</si>
  <si>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</si>
  <si>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</si>
  <si>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</si>
  <si>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</si>
  <si>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</si>
  <si>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</si>
  <si>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</si>
  <si>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</si>
  <si>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</si>
  <si>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</si>
  <si>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</si>
  <si>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</si>
  <si>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</si>
  <si>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</si>
  <si>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</si>
  <si>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</si>
  <si>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</si>
  <si>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</si>
  <si>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</si>
  <si>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</si>
  <si>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</si>
  <si>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</si>
  <si>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</si>
  <si>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</si>
  <si>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</si>
  <si>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</si>
  <si>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</si>
  <si>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</si>
  <si>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</si>
  <si>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</si>
  <si>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</si>
  <si>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</si>
  <si>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</si>
  <si>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</si>
  <si>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</si>
  <si>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</si>
  <si>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</si>
  <si>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</si>
  <si>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</si>
  <si>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</si>
  <si>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</si>
  <si>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</si>
  <si>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</si>
  <si>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</si>
  <si>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</si>
  <si>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</si>
  <si>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</si>
  <si>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</si>
  <si>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</si>
  <si>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</si>
  <si>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</si>
  <si>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</si>
  <si>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</si>
  <si>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</si>
  <si>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</si>
  <si>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</si>
  <si>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</si>
  <si>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</si>
  <si>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</si>
  <si>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</si>
  <si>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</si>
  <si>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</si>
  <si>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</si>
  <si>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</si>
  <si>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</si>
  <si>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</si>
  <si>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</si>
  <si>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</si>
  <si>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</si>
  <si>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</si>
  <si>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</si>
  <si>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</si>
  <si>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</si>
  <si>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</si>
  <si>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</si>
  <si>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</si>
  <si>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</si>
  <si>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</si>
  <si>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</si>
  <si>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</si>
  <si>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</si>
  <si>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</si>
  <si>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</si>
  <si>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</si>
  <si>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</si>
  <si>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</si>
  <si>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</si>
  <si>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</si>
  <si>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</si>
  <si>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</si>
  <si>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</si>
  <si>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</si>
  <si>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</si>
  <si>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</si>
  <si>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</si>
  <si>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</si>
  <si>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</si>
  <si>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</si>
  <si>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</si>
  <si>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</si>
  <si>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</si>
  <si>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</si>
  <si>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</si>
  <si>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</si>
  <si>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</si>
  <si>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</si>
  <si>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</si>
  <si>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</si>
  <si>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</si>
  <si>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</si>
  <si>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</si>
  <si>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</si>
  <si>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</si>
  <si>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</si>
  <si>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</si>
  <si>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</si>
  <si>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</si>
  <si>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</si>
  <si>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</si>
  <si>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</si>
  <si>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</si>
  <si>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</si>
  <si>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</si>
  <si>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</si>
  <si>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</si>
  <si>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</si>
  <si>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</si>
  <si>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</si>
  <si>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</si>
  <si>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</si>
  <si>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</si>
  <si>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</si>
  <si>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</si>
  <si>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</si>
  <si>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</si>
  <si>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</si>
  <si>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</si>
  <si>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</si>
  <si>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</si>
  <si>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</si>
  <si>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</si>
  <si>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</si>
  <si>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</si>
  <si>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</si>
  <si>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</si>
  <si>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</si>
  <si>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</si>
  <si>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</si>
  <si>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</si>
  <si>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</si>
  <si>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</si>
  <si>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</si>
  <si>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</si>
  <si>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</si>
  <si>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</si>
  <si>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</si>
  <si>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</si>
  <si>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</si>
  <si>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</si>
  <si>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</si>
  <si>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</si>
  <si>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</si>
  <si>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</si>
  <si>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</si>
  <si>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</si>
  <si>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</si>
  <si>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</si>
  <si>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</si>
  <si>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</si>
  <si>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</si>
  <si>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</si>
  <si>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</si>
  <si>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</si>
  <si>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</si>
  <si>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</si>
  <si>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</si>
  <si>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</si>
  <si>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</si>
  <si>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</si>
  <si>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</si>
  <si>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</si>
  <si>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</si>
  <si>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</si>
  <si>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</si>
  <si>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</si>
  <si>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</si>
  <si>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</si>
  <si>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</si>
  <si>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</si>
  <si>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</si>
  <si>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</si>
  <si>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</si>
  <si>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</si>
  <si>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</si>
  <si>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</si>
  <si>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</si>
  <si>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</si>
  <si>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</si>
  <si>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</si>
  <si>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</si>
  <si>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</si>
  <si>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</si>
  <si>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</si>
  <si>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</si>
  <si>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</si>
  <si>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</si>
  <si>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</si>
  <si>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</si>
  <si>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</si>
  <si>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</si>
  <si>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</si>
  <si>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</si>
  <si>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</si>
  <si>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</si>
  <si>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</si>
  <si>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</si>
  <si>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</si>
  <si>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</si>
  <si>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</si>
  <si>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</si>
  <si>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</si>
  <si>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</si>
  <si>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</si>
  <si>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</si>
  <si>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</si>
  <si>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</si>
  <si>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</si>
  <si>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</si>
  <si>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</si>
  <si>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</si>
  <si>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</si>
  <si>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</si>
  <si>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</si>
  <si>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</si>
  <si>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</si>
  <si>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</si>
  <si>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</si>
  <si>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</si>
  <si>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</si>
  <si>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</si>
  <si>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</si>
  <si>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</si>
  <si>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</si>
  <si>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</si>
  <si>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</si>
  <si>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</si>
  <si>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</si>
  <si>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</si>
  <si>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</si>
  <si>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</si>
  <si>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</si>
  <si>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</si>
  <si>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</si>
  <si>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</si>
  <si>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</si>
  <si>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</si>
  <si>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</si>
  <si>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</si>
  <si>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</si>
  <si>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</si>
  <si>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</si>
  <si>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</si>
  <si>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</si>
  <si>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</si>
  <si>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</si>
  <si>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</si>
  <si>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</si>
  <si>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</si>
  <si>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</si>
  <si>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</si>
  <si>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</si>
  <si>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</si>
  <si>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</si>
  <si>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</si>
  <si>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</si>
  <si>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</si>
  <si>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</si>
  <si>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</si>
  <si>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</si>
  <si>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</si>
  <si>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</si>
  <si>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</si>
  <si>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</si>
  <si>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</si>
  <si>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</si>
  <si>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住宅</t>
  </si>
  <si>
    <t>城镇住宅用地</t>
  </si>
  <si>
    <t>不临65条商业街</t>
  </si>
  <si>
    <t>自定义容积率</t>
  </si>
  <si>
    <t>无</t>
  </si>
  <si>
    <t>1000-1500米</t>
  </si>
  <si>
    <t>与级别开发程度一致</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</si>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</sst>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222;&#21508;&#24196;&#32511;&#21326;&#22253;&#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408.57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2022年10月14日（评估专业人员实地查勘之日）</v>
      </c>
    </row>
    <row r="13" spans="1:2" s="2762" customFormat="1">
      <c r="A13" s="2760" t="s">
        <v>742</v>
      </c>
      <c r="B13" s="2761"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2694</v>
      </c>
      <c r="I7" s="2820" t="s">
        <v>1248</v>
      </c>
    </row>
    <row r="8" spans="1:23">
      <c r="A8" s="2818" t="s">
        <v>1249</v>
      </c>
      <c r="B8" s="2818" t="s">
        <v>1250</v>
      </c>
      <c r="C8" s="2819" t="s">
        <v>527</v>
      </c>
      <c r="F8" s="2820" t="s">
        <v>1251</v>
      </c>
      <c r="H8" s="2820" t="s">
        <v>2695</v>
      </c>
      <c r="I8" s="2820" t="s">
        <v>1252</v>
      </c>
    </row>
    <row r="9" spans="1:23">
      <c r="A9" s="2818" t="s">
        <v>1253</v>
      </c>
      <c r="B9" s="2818" t="s">
        <v>1254</v>
      </c>
      <c r="C9" s="2819" t="s">
        <v>528</v>
      </c>
      <c r="F9" s="2820" t="s">
        <v>1255</v>
      </c>
      <c r="H9" s="2820" t="s">
        <v>2696</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2546</v>
      </c>
      <c r="C17" s="2819"/>
    </row>
    <row r="18" spans="1:3">
      <c r="A18" s="2818" t="s">
        <v>1270</v>
      </c>
      <c r="B18" s="2818" t="s">
        <v>2690</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80" zoomScaleNormal="100" zoomScaleSheetLayoutView="80" workbookViewId="0">
      <selection activeCell="H30" sqref="H3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v>44848</v>
      </c>
      <c r="C3" s="2881" t="s">
        <v>2433</v>
      </c>
      <c r="D3" s="352">
        <v>44848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3078</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3316">
        <v>63098</v>
      </c>
      <c r="E13" s="2920"/>
      <c r="F13" s="2920"/>
      <c r="G13" s="2920"/>
      <c r="H13" s="2920"/>
      <c r="I13" s="2920"/>
      <c r="J13" s="862"/>
      <c r="K13" s="2892"/>
      <c r="L13" s="2893"/>
      <c r="M13" s="2893"/>
      <c r="N13" s="862"/>
      <c r="O13" s="2893"/>
      <c r="P13" s="862"/>
      <c r="Q13" s="862"/>
      <c r="R13" s="862"/>
    </row>
    <row r="14" spans="1:28">
      <c r="A14" s="1360"/>
      <c r="B14" s="2918"/>
      <c r="C14" s="2919" t="s">
        <v>2453</v>
      </c>
      <c r="D14" s="2921">
        <v>70</v>
      </c>
      <c r="E14" s="2921"/>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50</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2893</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t="s">
        <v>424</v>
      </c>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t="s">
        <v>341</v>
      </c>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3" sqref="G3:G7"/>
      <selection pane="topRight" activeCell="G3" sqref="G3:G7"/>
      <selection pane="bottomLeft" activeCell="G3" sqref="G3:G7"/>
      <selection pane="bottomRight" activeCell="G3" sqref="G3:G7"/>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3082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3" sqref="G3:G7"/>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G3" sqref="G3:G7"/>
      <selection pane="topRight" activeCell="G3" sqref="G3:G7"/>
      <selection pane="bottomLeft" activeCell="G3" sqref="G3:G7"/>
      <selection pane="bottomRight" activeCell="G3" sqref="G3:G7"/>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2558</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2556</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2560</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2547</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2548</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2549</v>
      </c>
      <c r="D34" s="370" t="s">
        <v>2557</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2550</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2551</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2552</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2552</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2567</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2561</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2553</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2554</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2562</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2553</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2555</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2559</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3" sqref="G3:G7"/>
      <selection pane="topRight" activeCell="G3" sqref="G3:G7"/>
      <selection pane="bottomLeft" activeCell="G3" sqref="G3:G7"/>
      <selection pane="bottomRight" activeCell="G3" sqref="G3:G7"/>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2539</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2536</v>
      </c>
      <c r="D2" s="813"/>
      <c r="E2" s="810"/>
      <c r="F2" s="814"/>
      <c r="G2" s="812" t="s">
        <v>2537</v>
      </c>
      <c r="H2" s="815"/>
      <c r="I2" s="815"/>
      <c r="J2" s="815"/>
      <c r="K2" s="815"/>
      <c r="L2" s="815"/>
      <c r="M2" s="815"/>
      <c r="N2" s="815"/>
      <c r="O2" s="815"/>
      <c r="P2" s="815"/>
      <c r="Q2" s="815"/>
    </row>
    <row r="3" spans="1:29" ht="24">
      <c r="A3" s="817" t="s">
        <v>2538</v>
      </c>
      <c r="B3" s="818" t="s">
        <v>2514</v>
      </c>
      <c r="C3" s="819"/>
      <c r="D3" s="820"/>
      <c r="E3" s="821" t="s">
        <v>2538</v>
      </c>
      <c r="F3" s="822" t="s">
        <v>2515</v>
      </c>
      <c r="G3" s="823"/>
      <c r="H3" s="815"/>
      <c r="I3" s="815"/>
      <c r="J3" s="815"/>
      <c r="K3" s="815"/>
      <c r="L3" s="815"/>
      <c r="M3" s="815"/>
      <c r="N3" s="815"/>
      <c r="O3" s="815"/>
      <c r="P3" s="815"/>
      <c r="Q3" s="815"/>
    </row>
    <row r="4" spans="1:29">
      <c r="A4" s="821"/>
      <c r="B4" s="460" t="s">
        <v>2516</v>
      </c>
      <c r="C4" s="824"/>
      <c r="D4" s="820"/>
      <c r="E4" s="825"/>
      <c r="F4" s="826" t="s">
        <v>2517</v>
      </c>
      <c r="G4" s="827"/>
      <c r="H4" s="815"/>
      <c r="I4" s="815"/>
      <c r="J4" s="815"/>
      <c r="K4" s="815"/>
      <c r="L4" s="815"/>
      <c r="M4" s="815"/>
      <c r="N4" s="815"/>
      <c r="O4" s="815"/>
      <c r="P4" s="815"/>
      <c r="Q4" s="815"/>
    </row>
    <row r="5" spans="1:29">
      <c r="A5" s="821"/>
      <c r="B5" s="460" t="s">
        <v>2518</v>
      </c>
      <c r="C5" s="824"/>
      <c r="D5" s="820"/>
      <c r="E5" s="825"/>
      <c r="F5" s="460" t="s">
        <v>2519</v>
      </c>
      <c r="G5" s="827"/>
      <c r="H5" s="815"/>
      <c r="I5" s="815"/>
      <c r="J5" s="815"/>
      <c r="K5" s="815"/>
      <c r="L5" s="815"/>
      <c r="M5" s="815"/>
      <c r="N5" s="815"/>
      <c r="O5" s="815"/>
      <c r="P5" s="815"/>
      <c r="Q5" s="815"/>
    </row>
    <row r="6" spans="1:29">
      <c r="A6" s="821"/>
      <c r="B6" s="460" t="s">
        <v>2520</v>
      </c>
      <c r="C6" s="827"/>
      <c r="D6" s="820"/>
      <c r="E6" s="825"/>
      <c r="F6" s="460" t="s">
        <v>2521</v>
      </c>
      <c r="G6" s="827"/>
      <c r="H6" s="815"/>
      <c r="I6" s="815"/>
      <c r="J6" s="815"/>
      <c r="K6" s="815"/>
      <c r="L6" s="815"/>
      <c r="M6" s="815"/>
      <c r="N6" s="815"/>
      <c r="O6" s="815"/>
      <c r="P6" s="815"/>
      <c r="Q6" s="815"/>
    </row>
    <row r="7" spans="1:29" ht="15" thickBot="1">
      <c r="A7" s="821"/>
      <c r="B7" s="460" t="s">
        <v>2519</v>
      </c>
      <c r="C7" s="827"/>
      <c r="D7" s="820"/>
      <c r="E7" s="828"/>
      <c r="F7" s="829" t="s">
        <v>2522</v>
      </c>
      <c r="G7" s="830"/>
      <c r="H7" s="815"/>
      <c r="I7" s="815"/>
      <c r="J7" s="815"/>
      <c r="K7" s="815"/>
      <c r="L7" s="815"/>
      <c r="M7" s="815"/>
      <c r="N7" s="815"/>
      <c r="O7" s="815"/>
      <c r="P7" s="815"/>
      <c r="Q7" s="815"/>
    </row>
    <row r="8" spans="1:29">
      <c r="A8" s="821"/>
      <c r="B8" s="460" t="s">
        <v>2521</v>
      </c>
      <c r="C8" s="827"/>
      <c r="D8" s="820"/>
      <c r="E8" s="820"/>
      <c r="F8" s="831"/>
      <c r="G8" s="831"/>
      <c r="H8" s="815"/>
      <c r="I8" s="815"/>
      <c r="J8" s="815"/>
      <c r="K8" s="815"/>
      <c r="L8" s="815"/>
      <c r="M8" s="815"/>
      <c r="N8" s="815"/>
      <c r="O8" s="815"/>
      <c r="P8" s="815"/>
      <c r="Q8" s="815"/>
    </row>
    <row r="9" spans="1:29">
      <c r="A9" s="821"/>
      <c r="B9" s="460" t="s">
        <v>2523</v>
      </c>
      <c r="C9" s="824"/>
      <c r="D9" s="820"/>
      <c r="E9" s="820"/>
      <c r="F9" s="831"/>
      <c r="G9" s="831"/>
      <c r="H9" s="815"/>
      <c r="I9" s="815"/>
      <c r="J9" s="815"/>
      <c r="K9" s="815"/>
      <c r="L9" s="815"/>
      <c r="M9" s="815"/>
      <c r="N9" s="815"/>
      <c r="O9" s="815"/>
      <c r="P9" s="815"/>
      <c r="Q9" s="815"/>
    </row>
    <row r="10" spans="1:29" s="836" customFormat="1" ht="15" thickBot="1">
      <c r="A10" s="832"/>
      <c r="B10" s="833" t="s">
        <v>2524</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2540</v>
      </c>
      <c r="B13" s="838"/>
      <c r="C13" s="838"/>
      <c r="D13" s="837"/>
      <c r="E13" s="838"/>
      <c r="F13" s="838"/>
      <c r="G13" s="838"/>
    </row>
    <row r="14" spans="1:29" ht="15" thickBot="1">
      <c r="A14" s="844"/>
      <c r="B14" s="844"/>
      <c r="C14" s="845" t="s">
        <v>2525</v>
      </c>
      <c r="D14" s="820"/>
      <c r="E14" s="846"/>
      <c r="F14" s="846"/>
      <c r="G14" s="812" t="s">
        <v>2526</v>
      </c>
    </row>
    <row r="15" spans="1:29" ht="51">
      <c r="A15" s="847" t="s">
        <v>2527</v>
      </c>
      <c r="B15" s="848" t="s">
        <v>2514</v>
      </c>
      <c r="C15" s="849">
        <f>C3</f>
        <v>0</v>
      </c>
      <c r="D15" s="820"/>
      <c r="E15" s="847" t="s">
        <v>2528</v>
      </c>
      <c r="F15" s="848" t="s">
        <v>2529</v>
      </c>
      <c r="G15" s="850">
        <f>G3</f>
        <v>0</v>
      </c>
    </row>
    <row r="16" spans="1:29" ht="38.25">
      <c r="A16" s="851"/>
      <c r="B16" s="852" t="s">
        <v>2516</v>
      </c>
      <c r="C16" s="853">
        <f>C4</f>
        <v>0</v>
      </c>
      <c r="D16" s="820"/>
      <c r="E16" s="851"/>
      <c r="F16" s="854" t="s">
        <v>2517</v>
      </c>
      <c r="G16" s="853">
        <f>G4</f>
        <v>0</v>
      </c>
    </row>
    <row r="17" spans="1:17" ht="38.25">
      <c r="A17" s="851"/>
      <c r="B17" s="852" t="s">
        <v>2518</v>
      </c>
      <c r="C17" s="853">
        <f>C5</f>
        <v>0</v>
      </c>
      <c r="D17" s="820"/>
      <c r="E17" s="851"/>
      <c r="F17" s="854" t="s">
        <v>2530</v>
      </c>
      <c r="G17" s="855"/>
    </row>
    <row r="18" spans="1:17" ht="38.25">
      <c r="A18" s="851"/>
      <c r="B18" s="854" t="s">
        <v>2520</v>
      </c>
      <c r="C18" s="853">
        <f>C6</f>
        <v>0</v>
      </c>
      <c r="D18" s="820"/>
      <c r="E18" s="851"/>
      <c r="F18" s="854" t="s">
        <v>2522</v>
      </c>
      <c r="G18" s="853">
        <f>G7</f>
        <v>0</v>
      </c>
    </row>
    <row r="19" spans="1:17" ht="25.5">
      <c r="A19" s="851"/>
      <c r="B19" s="854" t="s">
        <v>2531</v>
      </c>
      <c r="C19" s="855"/>
      <c r="D19" s="820"/>
      <c r="E19" s="851"/>
      <c r="F19" s="460" t="s">
        <v>2519</v>
      </c>
      <c r="G19" s="853">
        <f>G5</f>
        <v>0</v>
      </c>
    </row>
    <row r="20" spans="1:17" ht="25.5">
      <c r="A20" s="851"/>
      <c r="B20" s="854" t="s">
        <v>2532</v>
      </c>
      <c r="C20" s="853">
        <f>C9</f>
        <v>0</v>
      </c>
      <c r="D20" s="820"/>
      <c r="E20" s="851"/>
      <c r="F20" s="460" t="s">
        <v>2521</v>
      </c>
      <c r="G20" s="853">
        <f>G6</f>
        <v>0</v>
      </c>
    </row>
    <row r="21" spans="1:17" ht="25.5">
      <c r="A21" s="851"/>
      <c r="B21" s="460" t="s">
        <v>2519</v>
      </c>
      <c r="C21" s="853">
        <f>C7</f>
        <v>0</v>
      </c>
      <c r="D21" s="820"/>
      <c r="E21" s="851"/>
      <c r="F21" s="854" t="s">
        <v>2533</v>
      </c>
      <c r="G21" s="856"/>
    </row>
    <row r="22" spans="1:17" ht="13.5" customHeight="1">
      <c r="A22" s="851"/>
      <c r="B22" s="460" t="s">
        <v>2521</v>
      </c>
      <c r="C22" s="853">
        <f>C8</f>
        <v>0</v>
      </c>
      <c r="D22" s="820"/>
      <c r="E22" s="851"/>
      <c r="F22" s="854" t="s">
        <v>2524</v>
      </c>
      <c r="G22" s="855"/>
    </row>
    <row r="23" spans="1:17" s="815" customFormat="1" ht="15" thickBot="1">
      <c r="A23" s="851"/>
      <c r="B23" s="854" t="s">
        <v>2533</v>
      </c>
      <c r="C23" s="856"/>
      <c r="D23" s="857"/>
      <c r="E23" s="858"/>
      <c r="F23" s="859" t="s">
        <v>2534</v>
      </c>
      <c r="G23" s="860"/>
      <c r="H23" s="843"/>
      <c r="I23" s="843"/>
      <c r="J23" s="843"/>
      <c r="K23" s="843"/>
      <c r="L23" s="843"/>
      <c r="M23" s="843"/>
      <c r="N23" s="843"/>
      <c r="O23" s="843"/>
      <c r="P23" s="843"/>
      <c r="Q23" s="843"/>
    </row>
    <row r="24" spans="1:17" s="815" customFormat="1" ht="15" thickBot="1">
      <c r="A24" s="858"/>
      <c r="B24" s="859" t="s">
        <v>2535</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44848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44848</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2544</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2545</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2541</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2542</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2543</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2563</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2563</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2692</v>
      </c>
      <c r="B1" s="1545"/>
      <c r="C1" s="1546"/>
      <c r="D1" s="1546"/>
      <c r="E1" s="1547"/>
      <c r="F1" s="1547"/>
      <c r="G1" s="1548"/>
      <c r="J1" s="1551" t="s">
        <v>2571</v>
      </c>
      <c r="K1" s="1552"/>
      <c r="L1" s="1552"/>
      <c r="M1" s="1552"/>
      <c r="N1" s="1552"/>
      <c r="O1" s="1552"/>
      <c r="P1" s="1552"/>
      <c r="Q1" s="1552"/>
      <c r="R1" s="1553"/>
      <c r="S1" s="1554"/>
      <c r="T1" s="1554"/>
      <c r="U1" s="1554"/>
    </row>
    <row r="2" spans="1:22" s="1565" customFormat="1" ht="13.15" customHeight="1">
      <c r="A2" s="1304" t="s">
        <v>2572</v>
      </c>
      <c r="B2" s="1556" t="e">
        <f>C40</f>
        <v>#DIV/0!</v>
      </c>
      <c r="C2" s="1546" t="s">
        <v>2573</v>
      </c>
      <c r="D2" s="1546"/>
      <c r="E2" s="1557"/>
      <c r="F2" s="1558"/>
      <c r="G2" s="1559"/>
      <c r="H2" s="1560"/>
      <c r="I2" s="1561"/>
      <c r="J2" s="3180" t="s">
        <v>2574</v>
      </c>
      <c r="K2" s="3181"/>
      <c r="L2" s="1562" t="s">
        <v>2575</v>
      </c>
      <c r="M2" s="1562" t="s">
        <v>2576</v>
      </c>
      <c r="N2" s="1562" t="s">
        <v>2577</v>
      </c>
      <c r="O2" s="1562" t="s">
        <v>2578</v>
      </c>
      <c r="P2" s="1562" t="s">
        <v>2579</v>
      </c>
      <c r="Q2" s="1563" t="s">
        <v>2580</v>
      </c>
      <c r="R2" s="1564" t="s">
        <v>2581</v>
      </c>
      <c r="S2" s="1554"/>
      <c r="T2" s="1554"/>
      <c r="U2" s="1554"/>
      <c r="V2" s="1561"/>
    </row>
    <row r="3" spans="1:22" s="1565" customFormat="1" ht="13.15" customHeight="1">
      <c r="A3" s="1566" t="s">
        <v>2582</v>
      </c>
      <c r="B3" s="1567" t="e">
        <f>ROUND(B2*10000/B4,0)</f>
        <v>#DIV/0!</v>
      </c>
      <c r="C3" s="1546" t="s">
        <v>2583</v>
      </c>
      <c r="D3" s="1546"/>
      <c r="E3" s="1557"/>
      <c r="F3" s="1558"/>
      <c r="G3" s="1559"/>
      <c r="H3" s="1560"/>
      <c r="I3" s="1561"/>
      <c r="J3" s="3182" t="s">
        <v>2584</v>
      </c>
      <c r="K3" s="3183"/>
      <c r="L3" s="1568"/>
      <c r="M3" s="1568"/>
      <c r="N3" s="1568"/>
      <c r="O3" s="1568"/>
      <c r="P3" s="1568"/>
      <c r="Q3" s="1569"/>
      <c r="R3" s="1570">
        <f>SUM(L3:Q3)</f>
        <v>0</v>
      </c>
      <c r="S3" s="1554"/>
      <c r="T3" s="1554"/>
      <c r="U3" s="1554"/>
      <c r="V3" s="1561"/>
    </row>
    <row r="4" spans="1:22" s="1565" customFormat="1" ht="13.15" customHeight="1">
      <c r="A4" s="1571" t="s">
        <v>2585</v>
      </c>
      <c r="B4" s="1572"/>
      <c r="C4" s="1546"/>
      <c r="D4" s="1546"/>
      <c r="E4" s="1557"/>
      <c r="F4" s="1558"/>
      <c r="G4" s="1559"/>
      <c r="H4" s="1560"/>
      <c r="I4" s="1561"/>
      <c r="J4" s="3182" t="s">
        <v>2586</v>
      </c>
      <c r="K4" s="3183"/>
      <c r="L4" s="1573"/>
      <c r="M4" s="1573"/>
      <c r="N4" s="1573"/>
      <c r="O4" s="1573"/>
      <c r="P4" s="1573"/>
      <c r="Q4" s="1574"/>
      <c r="R4" s="1575">
        <f>SUM(L4:Q4)</f>
        <v>0</v>
      </c>
      <c r="S4" s="1554"/>
      <c r="T4" s="1554"/>
      <c r="U4" s="1554"/>
      <c r="V4" s="1561"/>
    </row>
    <row r="5" spans="1:22" s="1565" customFormat="1" ht="13.15" customHeight="1" thickBot="1">
      <c r="A5" s="1576" t="s">
        <v>2587</v>
      </c>
      <c r="B5" s="1577"/>
      <c r="C5" s="1546"/>
      <c r="D5" s="1578"/>
      <c r="E5" s="1558"/>
      <c r="F5" s="1558"/>
      <c r="G5" s="1559"/>
      <c r="H5" s="1560"/>
      <c r="I5" s="1561"/>
      <c r="J5" s="1579" t="s">
        <v>2588</v>
      </c>
      <c r="K5" s="1580"/>
      <c r="L5" s="1580"/>
      <c r="M5" s="1581"/>
      <c r="N5" s="1581"/>
      <c r="O5" s="1581"/>
      <c r="P5" s="1581"/>
      <c r="Q5" s="1581"/>
      <c r="R5" s="1564">
        <f>SUM(R14,R19,R24,R25,R27,R28)</f>
        <v>0</v>
      </c>
      <c r="S5" s="1554"/>
      <c r="T5" s="1554" t="s">
        <v>2589</v>
      </c>
      <c r="U5" s="1554" t="e">
        <f>ROUND(R5*10000/365/R3,1)</f>
        <v>#DIV/0!</v>
      </c>
      <c r="V5" s="1561"/>
    </row>
    <row r="6" spans="1:22" s="1565" customFormat="1" ht="13.15" customHeight="1" thickBot="1">
      <c r="A6" s="3188" t="s">
        <v>2590</v>
      </c>
      <c r="B6" s="3189"/>
      <c r="C6" s="3190"/>
      <c r="D6" s="1582"/>
      <c r="E6" s="1583"/>
      <c r="F6" s="1584"/>
      <c r="G6" s="1585"/>
      <c r="H6" s="1560"/>
      <c r="I6" s="1561"/>
      <c r="J6" s="3174">
        <v>1</v>
      </c>
      <c r="K6" s="3175" t="s">
        <v>2591</v>
      </c>
      <c r="L6" s="1586" t="s">
        <v>2592</v>
      </c>
      <c r="M6" s="1587" t="s">
        <v>2593</v>
      </c>
      <c r="N6" s="1587" t="s">
        <v>2594</v>
      </c>
      <c r="O6" s="1587" t="s">
        <v>2595</v>
      </c>
      <c r="P6" s="1587" t="s">
        <v>2596</v>
      </c>
      <c r="Q6" s="1587" t="s">
        <v>2597</v>
      </c>
      <c r="R6" s="1570" t="s">
        <v>2598</v>
      </c>
      <c r="S6" s="1554"/>
      <c r="T6" s="1554" t="s">
        <v>2599</v>
      </c>
      <c r="U6" s="1554"/>
      <c r="V6" s="1561"/>
    </row>
    <row r="7" spans="1:22" s="1565" customFormat="1" ht="13.15" customHeight="1">
      <c r="A7" s="1588" t="s">
        <v>2600</v>
      </c>
      <c r="B7" s="1589"/>
      <c r="C7" s="1590"/>
      <c r="D7" s="1591">
        <f>SUM(D9,D10,D11,D17,0)</f>
        <v>0</v>
      </c>
      <c r="E7" s="1589" t="e">
        <f>E9+E10+E11+E17</f>
        <v>#DIV/0!</v>
      </c>
      <c r="F7" s="1592"/>
      <c r="G7" s="1593"/>
      <c r="H7" s="1560"/>
      <c r="I7" s="1561"/>
      <c r="J7" s="3174"/>
      <c r="K7" s="3176"/>
      <c r="L7" s="1594" t="s">
        <v>2601</v>
      </c>
      <c r="M7" s="1595"/>
      <c r="N7" s="1572"/>
      <c r="O7" s="1572"/>
      <c r="P7" s="1572"/>
      <c r="Q7" s="1572">
        <v>365</v>
      </c>
      <c r="R7" s="1596">
        <f>ROUND(M7*N7*O7*P7*Q7/10000,0)</f>
        <v>0</v>
      </c>
      <c r="S7" s="1554"/>
      <c r="T7" s="1554" t="s">
        <v>2602</v>
      </c>
      <c r="U7" s="1554"/>
      <c r="V7" s="1561"/>
    </row>
    <row r="8" spans="1:22" s="1565" customFormat="1" ht="13.15" customHeight="1">
      <c r="A8" s="1597" t="s">
        <v>2603</v>
      </c>
      <c r="B8" s="3191" t="s">
        <v>2604</v>
      </c>
      <c r="C8" s="3192"/>
      <c r="D8" s="1598" t="s">
        <v>2605</v>
      </c>
      <c r="E8" s="1598" t="s">
        <v>2606</v>
      </c>
      <c r="F8" s="1599" t="s">
        <v>2607</v>
      </c>
      <c r="G8" s="1593"/>
      <c r="H8" s="1560"/>
      <c r="I8" s="1561"/>
      <c r="J8" s="3174"/>
      <c r="K8" s="3176"/>
      <c r="L8" s="1594" t="s">
        <v>2608</v>
      </c>
      <c r="M8" s="1595"/>
      <c r="N8" s="1572"/>
      <c r="O8" s="1572"/>
      <c r="P8" s="1572"/>
      <c r="Q8" s="1572">
        <v>365</v>
      </c>
      <c r="R8" s="1596">
        <f t="shared" ref="R8:R13" si="0">ROUND(M8*N8*O8*P8*Q8/10000,0)</f>
        <v>0</v>
      </c>
      <c r="S8" s="1554"/>
      <c r="T8" s="1554" t="s">
        <v>2609</v>
      </c>
      <c r="U8" s="1554"/>
      <c r="V8" s="1561"/>
    </row>
    <row r="9" spans="1:22" s="1565" customFormat="1" ht="13.15" customHeight="1">
      <c r="A9" s="1597">
        <v>1</v>
      </c>
      <c r="B9" s="3191" t="s">
        <v>2610</v>
      </c>
      <c r="C9" s="3192"/>
      <c r="D9" s="1598">
        <f>ROUND(D6*E9,0)</f>
        <v>0</v>
      </c>
      <c r="E9" s="1562"/>
      <c r="F9" s="1600" t="s">
        <v>2611</v>
      </c>
      <c r="G9" s="1585"/>
      <c r="H9" s="1560"/>
      <c r="I9" s="1561"/>
      <c r="J9" s="3174"/>
      <c r="K9" s="3176"/>
      <c r="L9" s="1594" t="s">
        <v>2612</v>
      </c>
      <c r="M9" s="1595"/>
      <c r="N9" s="1572"/>
      <c r="O9" s="1572"/>
      <c r="P9" s="1572"/>
      <c r="Q9" s="1572">
        <v>365</v>
      </c>
      <c r="R9" s="1596">
        <f t="shared" si="0"/>
        <v>0</v>
      </c>
      <c r="S9" s="1554"/>
      <c r="T9" s="1554"/>
      <c r="U9" s="1554"/>
      <c r="V9" s="1561"/>
    </row>
    <row r="10" spans="1:22" s="1565" customFormat="1" ht="13.15" customHeight="1">
      <c r="A10" s="1597">
        <v>2</v>
      </c>
      <c r="B10" s="3191" t="s">
        <v>2613</v>
      </c>
      <c r="C10" s="3192"/>
      <c r="D10" s="1598">
        <f>ROUND(D6*E10,0)</f>
        <v>0</v>
      </c>
      <c r="E10" s="1562"/>
      <c r="F10" s="1600" t="s">
        <v>2614</v>
      </c>
      <c r="G10" s="1585"/>
      <c r="H10" s="1560"/>
      <c r="I10" s="1561"/>
      <c r="J10" s="3174"/>
      <c r="K10" s="3176"/>
      <c r="L10" s="1594" t="s">
        <v>2615</v>
      </c>
      <c r="M10" s="1595"/>
      <c r="N10" s="1572"/>
      <c r="O10" s="1572"/>
      <c r="P10" s="1572"/>
      <c r="Q10" s="1572">
        <v>365</v>
      </c>
      <c r="R10" s="1596">
        <f t="shared" si="0"/>
        <v>0</v>
      </c>
      <c r="S10" s="1554"/>
      <c r="T10" s="1554"/>
      <c r="U10" s="1554"/>
      <c r="V10" s="1561"/>
    </row>
    <row r="11" spans="1:22" s="1565" customFormat="1" ht="13.15" customHeight="1">
      <c r="A11" s="1597">
        <v>3</v>
      </c>
      <c r="B11" s="3191" t="s">
        <v>2616</v>
      </c>
      <c r="C11" s="3192"/>
      <c r="D11" s="1598">
        <f>D12+D14+D15+D16</f>
        <v>0</v>
      </c>
      <c r="E11" s="1598" t="e">
        <f>D11/D6</f>
        <v>#DIV/0!</v>
      </c>
      <c r="F11" s="1599"/>
      <c r="G11" s="1593"/>
      <c r="H11" s="1560"/>
      <c r="I11" s="1561"/>
      <c r="J11" s="3174"/>
      <c r="K11" s="3176"/>
      <c r="L11" s="1594" t="s">
        <v>2617</v>
      </c>
      <c r="M11" s="1595"/>
      <c r="N11" s="1572"/>
      <c r="O11" s="1572"/>
      <c r="P11" s="1572"/>
      <c r="Q11" s="1572">
        <v>365</v>
      </c>
      <c r="R11" s="1596">
        <f t="shared" si="0"/>
        <v>0</v>
      </c>
      <c r="S11" s="1554"/>
      <c r="T11" s="1554"/>
      <c r="U11" s="1554"/>
      <c r="V11" s="1561"/>
    </row>
    <row r="12" spans="1:22" s="1565" customFormat="1" ht="13.15" customHeight="1">
      <c r="A12" s="1601" t="s">
        <v>2618</v>
      </c>
      <c r="B12" s="3184" t="s">
        <v>2619</v>
      </c>
      <c r="C12" s="3185"/>
      <c r="D12" s="1602">
        <f>ROUND(D13*1.2%*(1-30%),0)</f>
        <v>0</v>
      </c>
      <c r="E12" s="1602">
        <v>1.2E-2</v>
      </c>
      <c r="F12" s="1599" t="s">
        <v>2620</v>
      </c>
      <c r="G12" s="1593"/>
      <c r="H12" s="1560"/>
      <c r="I12" s="1561"/>
      <c r="J12" s="3174"/>
      <c r="K12" s="3176"/>
      <c r="L12" s="1594" t="s">
        <v>2621</v>
      </c>
      <c r="M12" s="1595"/>
      <c r="N12" s="1572"/>
      <c r="O12" s="1572"/>
      <c r="P12" s="1572"/>
      <c r="Q12" s="1572">
        <v>365</v>
      </c>
      <c r="R12" s="1596">
        <f t="shared" si="0"/>
        <v>0</v>
      </c>
      <c r="S12" s="1554"/>
      <c r="T12" s="1554"/>
      <c r="U12" s="1554"/>
      <c r="V12" s="1561"/>
    </row>
    <row r="13" spans="1:22" s="1565" customFormat="1" ht="13.15" customHeight="1">
      <c r="A13" s="1601"/>
      <c r="B13" s="1603"/>
      <c r="C13" s="1604" t="s">
        <v>2622</v>
      </c>
      <c r="D13" s="1572"/>
      <c r="E13" s="1605"/>
      <c r="F13" s="1599"/>
      <c r="G13" s="1593"/>
      <c r="H13" s="1560"/>
      <c r="I13" s="1561"/>
      <c r="J13" s="3174"/>
      <c r="K13" s="3176"/>
      <c r="L13" s="1594" t="s">
        <v>2623</v>
      </c>
      <c r="M13" s="1595"/>
      <c r="N13" s="1572"/>
      <c r="O13" s="1572"/>
      <c r="P13" s="1572"/>
      <c r="Q13" s="1572">
        <v>365</v>
      </c>
      <c r="R13" s="1596">
        <f t="shared" si="0"/>
        <v>0</v>
      </c>
      <c r="S13" s="1554"/>
      <c r="T13" s="1554"/>
      <c r="U13" s="1554"/>
      <c r="V13" s="1561"/>
    </row>
    <row r="14" spans="1:22" s="1565" customFormat="1" ht="13.15" customHeight="1">
      <c r="A14" s="1601" t="s">
        <v>2624</v>
      </c>
      <c r="B14" s="3184" t="s">
        <v>2625</v>
      </c>
      <c r="C14" s="3185"/>
      <c r="D14" s="1602">
        <f>ROUND(E14*B5/10000,0)</f>
        <v>0</v>
      </c>
      <c r="E14" s="1572"/>
      <c r="F14" s="1599" t="s">
        <v>2626</v>
      </c>
      <c r="G14" s="1593"/>
      <c r="H14" s="1560"/>
      <c r="I14" s="1561"/>
      <c r="J14" s="3174"/>
      <c r="K14" s="3177"/>
      <c r="L14" s="1606" t="s">
        <v>2627</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2628</v>
      </c>
      <c r="B15" s="3184" t="s">
        <v>2629</v>
      </c>
      <c r="C15" s="3185"/>
      <c r="D15" s="1602">
        <f>ROUND(D6*E15,0)</f>
        <v>0</v>
      </c>
      <c r="E15" s="1602">
        <v>5.5E-2</v>
      </c>
      <c r="F15" s="1599" t="s">
        <v>2630</v>
      </c>
      <c r="G15" s="1585"/>
      <c r="H15" s="1560"/>
      <c r="I15" s="1561"/>
      <c r="J15" s="3174">
        <v>2</v>
      </c>
      <c r="K15" s="3175" t="s">
        <v>2631</v>
      </c>
      <c r="L15" s="1594" t="s">
        <v>2632</v>
      </c>
      <c r="M15" s="1595" t="s">
        <v>2633</v>
      </c>
      <c r="N15" s="1595" t="s">
        <v>2634</v>
      </c>
      <c r="O15" s="1572" t="s">
        <v>2635</v>
      </c>
      <c r="P15" s="1572" t="s">
        <v>2597</v>
      </c>
      <c r="Q15" s="1572" t="s">
        <v>2636</v>
      </c>
      <c r="R15" s="1596" t="s">
        <v>2598</v>
      </c>
      <c r="S15" s="1554"/>
      <c r="T15" s="1554"/>
      <c r="U15" s="1554"/>
      <c r="V15" s="1561"/>
    </row>
    <row r="16" spans="1:22" s="1565" customFormat="1" ht="13.15" customHeight="1">
      <c r="A16" s="1601" t="s">
        <v>2637</v>
      </c>
      <c r="B16" s="3184" t="s">
        <v>2638</v>
      </c>
      <c r="C16" s="3185"/>
      <c r="D16" s="1572">
        <f>D6*E16</f>
        <v>0</v>
      </c>
      <c r="E16" s="1572"/>
      <c r="F16" s="1600" t="s">
        <v>2639</v>
      </c>
      <c r="G16" s="1585"/>
      <c r="H16" s="1560"/>
      <c r="I16" s="1561"/>
      <c r="J16" s="3174"/>
      <c r="K16" s="3176"/>
      <c r="L16" s="1594" t="s">
        <v>2640</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2641</v>
      </c>
      <c r="C17" s="3187"/>
      <c r="D17" s="1610">
        <f>ROUND(D6*E17,0)</f>
        <v>0</v>
      </c>
      <c r="E17" s="1611"/>
      <c r="F17" s="1612" t="s">
        <v>2642</v>
      </c>
      <c r="G17" s="1585"/>
      <c r="H17" s="1560"/>
      <c r="I17" s="1561"/>
      <c r="J17" s="3174"/>
      <c r="K17" s="3176"/>
      <c r="L17" s="1594" t="s">
        <v>2643</v>
      </c>
      <c r="M17" s="1595"/>
      <c r="N17" s="1595"/>
      <c r="O17" s="1572"/>
      <c r="P17" s="1572">
        <v>365</v>
      </c>
      <c r="Q17" s="1572"/>
      <c r="R17" s="1596">
        <f>ROUND(M17*N17*O17*P17/10000,0)</f>
        <v>0</v>
      </c>
      <c r="S17" s="1554"/>
      <c r="T17" s="1554"/>
      <c r="U17" s="1554"/>
      <c r="V17" s="1561"/>
    </row>
    <row r="18" spans="1:22" s="1565" customFormat="1" ht="13.15" customHeight="1" thickBot="1">
      <c r="A18" s="1588" t="s">
        <v>2644</v>
      </c>
      <c r="B18" s="1589"/>
      <c r="C18" s="1589"/>
      <c r="D18" s="1589">
        <f>ROUND(D6*E18,0)</f>
        <v>0</v>
      </c>
      <c r="E18" s="1613"/>
      <c r="F18" s="1614" t="s">
        <v>2645</v>
      </c>
      <c r="G18" s="1585"/>
      <c r="H18" s="1560"/>
      <c r="I18" s="1561"/>
      <c r="J18" s="3174"/>
      <c r="K18" s="3176"/>
      <c r="L18" s="1594" t="s">
        <v>2646</v>
      </c>
      <c r="M18" s="1595"/>
      <c r="N18" s="1595"/>
      <c r="O18" s="1572"/>
      <c r="P18" s="1572">
        <v>365</v>
      </c>
      <c r="Q18" s="1572"/>
      <c r="R18" s="1596">
        <f>ROUND(M18*N18*O18*P18/10000,0)</f>
        <v>0</v>
      </c>
      <c r="S18" s="1554"/>
      <c r="T18" s="1554"/>
      <c r="U18" s="1554"/>
      <c r="V18" s="1561"/>
    </row>
    <row r="19" spans="1:22" s="1565" customFormat="1" ht="13.15" customHeight="1" thickBot="1">
      <c r="A19" s="1615" t="s">
        <v>2647</v>
      </c>
      <c r="B19" s="1583"/>
      <c r="C19" s="1583"/>
      <c r="D19" s="1583"/>
      <c r="E19" s="1583"/>
      <c r="F19" s="1584"/>
      <c r="G19" s="1593"/>
      <c r="H19" s="1560"/>
      <c r="I19" s="1561"/>
      <c r="J19" s="3174"/>
      <c r="K19" s="3177"/>
      <c r="L19" s="1606" t="s">
        <v>2627</v>
      </c>
      <c r="M19" s="1607"/>
      <c r="N19" s="1607">
        <f>SUM(N16:N18)</f>
        <v>0</v>
      </c>
      <c r="O19" s="1608"/>
      <c r="P19" s="1616" t="s">
        <v>2691</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2648</v>
      </c>
      <c r="L20" s="1594" t="s">
        <v>2649</v>
      </c>
      <c r="M20" s="1595" t="s">
        <v>2650</v>
      </c>
      <c r="N20" s="1618" t="s">
        <v>2651</v>
      </c>
      <c r="O20" s="1572" t="s">
        <v>2652</v>
      </c>
      <c r="P20" s="1572" t="s">
        <v>2653</v>
      </c>
      <c r="Q20" s="1572" t="s">
        <v>2654</v>
      </c>
      <c r="R20" s="1596" t="s">
        <v>2655</v>
      </c>
      <c r="S20" s="1619"/>
      <c r="T20" s="1619"/>
      <c r="U20" s="1619"/>
      <c r="V20" s="1561"/>
    </row>
    <row r="21" spans="1:22" s="1565" customFormat="1" ht="13.15" customHeight="1">
      <c r="A21" s="1588"/>
      <c r="B21" s="1589"/>
      <c r="C21" s="1620" t="s">
        <v>2656</v>
      </c>
      <c r="D21" s="1621" t="s">
        <v>2657</v>
      </c>
      <c r="E21" s="1622" t="s">
        <v>2658</v>
      </c>
      <c r="F21" s="1592"/>
      <c r="G21" s="1593"/>
      <c r="H21" s="1560"/>
      <c r="I21" s="1561"/>
      <c r="J21" s="3174"/>
      <c r="K21" s="3176"/>
      <c r="L21" s="1594" t="s">
        <v>2659</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2660</v>
      </c>
      <c r="D22" s="1625" t="s">
        <v>2661</v>
      </c>
      <c r="E22" s="1626" t="s">
        <v>2662</v>
      </c>
      <c r="F22" s="1592"/>
      <c r="G22" s="1627"/>
      <c r="H22" s="1560"/>
      <c r="I22" s="1561"/>
      <c r="J22" s="3174"/>
      <c r="K22" s="3176"/>
      <c r="L22" s="1594" t="s">
        <v>2663</v>
      </c>
      <c r="M22" s="1595"/>
      <c r="N22" s="1595"/>
      <c r="O22" s="1572"/>
      <c r="P22" s="1572">
        <v>365</v>
      </c>
      <c r="Q22" s="1572"/>
      <c r="R22" s="1623">
        <f>ROUND(M22*N22*O22*P22/10000,0)</f>
        <v>0</v>
      </c>
      <c r="S22" s="1619"/>
      <c r="T22" s="1619"/>
      <c r="U22" s="1619"/>
      <c r="V22" s="1561"/>
    </row>
    <row r="23" spans="1:22" s="1565" customFormat="1" ht="13.15" customHeight="1">
      <c r="A23" s="1628">
        <v>1</v>
      </c>
      <c r="B23" s="1602" t="s">
        <v>2664</v>
      </c>
      <c r="C23" s="1603">
        <f>D6</f>
        <v>0</v>
      </c>
      <c r="D23" s="1629">
        <f>C23*(1+D24)</f>
        <v>0</v>
      </c>
      <c r="E23" s="1630">
        <f>D23*(1+E24)</f>
        <v>0</v>
      </c>
      <c r="F23" s="1631"/>
      <c r="G23" s="1632"/>
      <c r="H23" s="1560"/>
      <c r="I23" s="1561"/>
      <c r="J23" s="3174"/>
      <c r="K23" s="3176"/>
      <c r="L23" s="1594" t="s">
        <v>2665</v>
      </c>
      <c r="M23" s="1595"/>
      <c r="N23" s="1595"/>
      <c r="O23" s="1572"/>
      <c r="P23" s="1572">
        <v>365</v>
      </c>
      <c r="Q23" s="1572"/>
      <c r="R23" s="1623">
        <f>ROUND(M23*N23*O23*P23/10000,0)</f>
        <v>0</v>
      </c>
      <c r="S23" s="1554"/>
      <c r="T23" s="1554"/>
      <c r="U23" s="1554"/>
      <c r="V23" s="1561"/>
    </row>
    <row r="24" spans="1:22" s="1565" customFormat="1" ht="13.15" customHeight="1">
      <c r="A24" s="1633"/>
      <c r="B24" s="1634" t="s">
        <v>2666</v>
      </c>
      <c r="C24" s="1635"/>
      <c r="D24" s="1636"/>
      <c r="E24" s="1637"/>
      <c r="F24" s="1638"/>
      <c r="G24" s="1632"/>
      <c r="H24" s="1560"/>
      <c r="I24" s="1561"/>
      <c r="J24" s="3174"/>
      <c r="K24" s="3177"/>
      <c r="L24" s="1606" t="s">
        <v>2627</v>
      </c>
      <c r="M24" s="1607">
        <f>SUM(M21:M23)</f>
        <v>0</v>
      </c>
      <c r="N24" s="1607"/>
      <c r="O24" s="1608"/>
      <c r="P24" s="1616" t="s">
        <v>2691</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2667</v>
      </c>
      <c r="L25" s="1641"/>
      <c r="M25" s="1641"/>
      <c r="N25" s="1641"/>
      <c r="O25" s="1641"/>
      <c r="P25" s="1642"/>
      <c r="Q25" s="1595">
        <v>0</v>
      </c>
      <c r="R25" s="1617">
        <f>ROUND(R14*Q25,0)</f>
        <v>0</v>
      </c>
      <c r="S25" s="1554"/>
      <c r="T25" s="1554"/>
      <c r="U25" s="1554"/>
      <c r="V25" s="1643"/>
    </row>
    <row r="26" spans="1:22" s="1644" customFormat="1" ht="13.15" customHeight="1">
      <c r="A26" s="1628">
        <v>2</v>
      </c>
      <c r="B26" s="1602" t="s">
        <v>2668</v>
      </c>
      <c r="C26" s="1603">
        <f>D7</f>
        <v>0</v>
      </c>
      <c r="D26" s="1629">
        <f>D23*D27</f>
        <v>0</v>
      </c>
      <c r="E26" s="1630">
        <f>E23*E27</f>
        <v>0</v>
      </c>
      <c r="F26" s="1631"/>
      <c r="G26" s="1632"/>
      <c r="H26" s="1560"/>
      <c r="I26" s="1561"/>
      <c r="J26" s="3178">
        <v>5</v>
      </c>
      <c r="K26" s="1645" t="s">
        <v>2669</v>
      </c>
      <c r="L26" s="1646"/>
      <c r="M26" s="1647"/>
      <c r="N26" s="1648" t="s">
        <v>2670</v>
      </c>
      <c r="O26" s="1648" t="s">
        <v>2671</v>
      </c>
      <c r="P26" s="1648" t="s">
        <v>2672</v>
      </c>
      <c r="Q26" s="1648" t="s">
        <v>2673</v>
      </c>
      <c r="R26" s="1570" t="s">
        <v>2598</v>
      </c>
      <c r="S26" s="1649"/>
      <c r="T26" s="1649"/>
      <c r="U26" s="1649"/>
      <c r="V26" s="1643"/>
    </row>
    <row r="27" spans="1:22" s="1565" customFormat="1" ht="13.15" customHeight="1">
      <c r="A27" s="1633"/>
      <c r="B27" s="1634" t="s">
        <v>2674</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2675</v>
      </c>
      <c r="F28" s="1638"/>
      <c r="G28" s="1627"/>
      <c r="H28" s="1650"/>
      <c r="I28" s="1643"/>
      <c r="J28" s="1655">
        <v>6</v>
      </c>
      <c r="K28" s="1656" t="s">
        <v>2676</v>
      </c>
      <c r="L28" s="1657" t="s">
        <v>2677</v>
      </c>
      <c r="M28" s="1658"/>
      <c r="N28" s="1657" t="s">
        <v>2678</v>
      </c>
      <c r="O28" s="1659"/>
      <c r="P28" s="1657" t="s">
        <v>2679</v>
      </c>
      <c r="Q28" s="1660">
        <v>1.4999999999999999E-2</v>
      </c>
      <c r="R28" s="1661"/>
      <c r="S28" s="1619"/>
      <c r="T28" s="1619"/>
      <c r="U28" s="1619"/>
      <c r="V28" s="1643"/>
    </row>
    <row r="29" spans="1:22" s="1644" customFormat="1" ht="13.15" customHeight="1">
      <c r="A29" s="1628">
        <v>3</v>
      </c>
      <c r="B29" s="1602" t="s">
        <v>2680</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2674</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2681</v>
      </c>
      <c r="K31" s="1552"/>
      <c r="L31" s="1552"/>
      <c r="M31" s="1552"/>
      <c r="N31" s="1552"/>
      <c r="O31" s="1552"/>
      <c r="P31" s="1552"/>
      <c r="Q31" s="1552"/>
      <c r="R31" s="1553"/>
      <c r="S31" s="1619"/>
      <c r="T31" s="1554"/>
      <c r="U31" s="1554"/>
      <c r="V31" s="1643"/>
    </row>
    <row r="32" spans="1:22" s="1644" customFormat="1" ht="13.15" customHeight="1">
      <c r="A32" s="1628">
        <v>4</v>
      </c>
      <c r="B32" s="1602" t="s">
        <v>2682</v>
      </c>
      <c r="C32" s="1603">
        <f>C23-C26-C29</f>
        <v>0</v>
      </c>
      <c r="D32" s="1629">
        <f>D23-D26-D29</f>
        <v>0</v>
      </c>
      <c r="E32" s="1630">
        <f>E23-E26-E29</f>
        <v>0</v>
      </c>
      <c r="F32" s="1631"/>
      <c r="G32" s="1627"/>
      <c r="H32" s="1560"/>
      <c r="I32" s="1561"/>
      <c r="J32" s="3180" t="s">
        <v>2574</v>
      </c>
      <c r="K32" s="3181"/>
      <c r="L32" s="1562" t="s">
        <v>2575</v>
      </c>
      <c r="M32" s="1562" t="s">
        <v>2576</v>
      </c>
      <c r="N32" s="1562" t="s">
        <v>2577</v>
      </c>
      <c r="O32" s="1562" t="s">
        <v>2578</v>
      </c>
      <c r="P32" s="1562" t="s">
        <v>2579</v>
      </c>
      <c r="Q32" s="1563" t="s">
        <v>2580</v>
      </c>
      <c r="R32" s="1608" t="s">
        <v>2581</v>
      </c>
      <c r="S32" s="1619"/>
      <c r="T32" s="1554"/>
      <c r="U32" s="1554"/>
      <c r="V32" s="1643"/>
    </row>
    <row r="33" spans="1:23" s="1565" customFormat="1" ht="13.15" customHeight="1">
      <c r="A33" s="1628"/>
      <c r="B33" s="1602"/>
      <c r="C33" s="1603"/>
      <c r="D33" s="1629"/>
      <c r="E33" s="1630"/>
      <c r="F33" s="1631"/>
      <c r="G33" s="1627"/>
      <c r="H33" s="1650"/>
      <c r="I33" s="1643"/>
      <c r="J33" s="3182" t="s">
        <v>2584</v>
      </c>
      <c r="K33" s="3183"/>
      <c r="L33" s="1568"/>
      <c r="M33" s="1568"/>
      <c r="N33" s="1568"/>
      <c r="O33" s="1568"/>
      <c r="P33" s="1568"/>
      <c r="Q33" s="1569"/>
      <c r="R33" s="1587">
        <f>SUM(L33:Q33)</f>
        <v>0</v>
      </c>
      <c r="S33" s="1619"/>
      <c r="T33" s="1554"/>
      <c r="U33" s="1554"/>
      <c r="V33" s="1561"/>
    </row>
    <row r="34" spans="1:23" s="1565" customFormat="1" ht="13.15" customHeight="1">
      <c r="A34" s="1628">
        <v>5</v>
      </c>
      <c r="B34" s="1602" t="s">
        <v>2683</v>
      </c>
      <c r="C34" s="1664"/>
      <c r="D34" s="1665"/>
      <c r="E34" s="1666"/>
      <c r="F34" s="1631"/>
      <c r="G34" s="1627"/>
      <c r="H34" s="1650"/>
      <c r="I34" s="1643"/>
      <c r="J34" s="3182" t="s">
        <v>2586</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2684</v>
      </c>
      <c r="C35" s="1664"/>
      <c r="D35" s="1665"/>
      <c r="E35" s="1666"/>
      <c r="F35" s="1631"/>
      <c r="G35" s="1627"/>
      <c r="H35" s="1560"/>
      <c r="I35" s="1643"/>
      <c r="J35" s="1579" t="s">
        <v>2588</v>
      </c>
      <c r="K35" s="1580"/>
      <c r="L35" s="1580"/>
      <c r="M35" s="1581"/>
      <c r="N35" s="1581"/>
      <c r="O35" s="1581"/>
      <c r="P35" s="1581"/>
      <c r="Q35" s="1581"/>
      <c r="R35" s="1668">
        <f>R40+R41+R43</f>
        <v>0</v>
      </c>
      <c r="S35" s="1619"/>
      <c r="T35" s="1554" t="s">
        <v>2589</v>
      </c>
      <c r="U35" s="1554"/>
      <c r="V35" s="1561"/>
    </row>
    <row r="36" spans="1:23" s="1565" customFormat="1" ht="13.15" customHeight="1" thickBot="1">
      <c r="A36" s="1628">
        <v>7</v>
      </c>
      <c r="B36" s="1669" t="s">
        <v>2685</v>
      </c>
      <c r="C36" s="1670"/>
      <c r="D36" s="1671"/>
      <c r="E36" s="1672"/>
      <c r="F36" s="1631">
        <f>C36+D36+E36</f>
        <v>0</v>
      </c>
      <c r="G36" s="1627"/>
      <c r="H36" s="1560"/>
      <c r="I36" s="1561"/>
      <c r="J36" s="3174">
        <v>1</v>
      </c>
      <c r="K36" s="3175" t="s">
        <v>2686</v>
      </c>
      <c r="L36" s="1586"/>
      <c r="M36" s="1587"/>
      <c r="N36" s="1587"/>
      <c r="O36" s="1587"/>
      <c r="P36" s="1587"/>
      <c r="Q36" s="1587"/>
      <c r="R36" s="1570" t="s">
        <v>2598</v>
      </c>
      <c r="S36" s="1619"/>
      <c r="T36" s="1554" t="s">
        <v>2599</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2602</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2609</v>
      </c>
      <c r="U38" s="1554"/>
      <c r="V38" s="1561"/>
    </row>
    <row r="39" spans="1:23" s="1565" customFormat="1" ht="13.15" customHeight="1">
      <c r="A39" s="1628">
        <v>9</v>
      </c>
      <c r="B39" s="1602" t="s">
        <v>2687</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2688</v>
      </c>
      <c r="C40" s="1674" t="e">
        <f>C39+D39+E39</f>
        <v>#DIV/0!</v>
      </c>
      <c r="D40" s="1674"/>
      <c r="E40" s="1674"/>
      <c r="F40" s="1675"/>
      <c r="G40" s="1627"/>
      <c r="H40" s="1560"/>
      <c r="I40" s="1561"/>
      <c r="J40" s="3174"/>
      <c r="K40" s="3177"/>
      <c r="L40" s="1606" t="s">
        <v>2627</v>
      </c>
      <c r="M40" s="1607"/>
      <c r="N40" s="1607"/>
      <c r="O40" s="1608"/>
      <c r="P40" s="1608"/>
      <c r="Q40" s="1608"/>
      <c r="R40" s="1564">
        <f>SUM(R37:R39)</f>
        <v>0</v>
      </c>
      <c r="S40" s="1619"/>
      <c r="T40" s="1554"/>
      <c r="U40" s="1554"/>
      <c r="V40" s="1561"/>
    </row>
    <row r="41" spans="1:23" s="1565" customFormat="1" ht="13.15" customHeight="1" thickBot="1">
      <c r="A41" s="1676">
        <v>11</v>
      </c>
      <c r="B41" s="1669" t="s">
        <v>2689</v>
      </c>
      <c r="C41" s="1669" t="e">
        <f>ROUND(C40*10000/B4,0)</f>
        <v>#DIV/0!</v>
      </c>
      <c r="D41" s="1677"/>
      <c r="E41" s="1677"/>
      <c r="F41" s="1678"/>
      <c r="G41" s="1679"/>
      <c r="H41" s="1560"/>
      <c r="I41" s="1561"/>
      <c r="J41" s="1639">
        <v>2</v>
      </c>
      <c r="K41" s="1640" t="s">
        <v>2667</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2669</v>
      </c>
      <c r="L42" s="1646"/>
      <c r="M42" s="1647"/>
      <c r="N42" s="1648" t="s">
        <v>2670</v>
      </c>
      <c r="O42" s="1648" t="s">
        <v>2671</v>
      </c>
      <c r="P42" s="1648" t="s">
        <v>2672</v>
      </c>
      <c r="Q42" s="1648" t="s">
        <v>2673</v>
      </c>
      <c r="R42" s="1570" t="s">
        <v>2598</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2676</v>
      </c>
      <c r="L44" s="1683" t="s">
        <v>2677</v>
      </c>
      <c r="M44" s="1658"/>
      <c r="N44" s="1683" t="s">
        <v>2678</v>
      </c>
      <c r="O44" s="1658"/>
      <c r="P44" s="1683" t="s">
        <v>2679</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f>估价对象房地状况!C3</f>
        <v>0</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f>估价对象房地状况!C6</f>
        <v>0</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f>估价对象房地状况!C7</f>
        <v>0</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f>估价对象房地状况!C8</f>
        <v>0</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f>估价对象房地状况!C9</f>
        <v>0</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f>估价对象房地状况!C4</f>
        <v>0</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f>估价对象房地状况!C6</f>
        <v>0</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f>估价对象房地状况!C7</f>
        <v>0</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f>估价对象房地状况!C8</f>
        <v>0</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f>估价对象房地状况!C9</f>
        <v>0</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44848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f>估价对象房地状况!C5</f>
        <v>0</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f>估价对象房地状况!C6</f>
        <v>0</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f>估价对象房地状况!C7</f>
        <v>0</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f>估价对象房地状况!C8</f>
        <v>0</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f>估价对象房地状况!C9</f>
        <v>0</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f>估价对象房地状况!G3</f>
        <v>0</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f>估价对象房地状况!G4</f>
        <v>0</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f>估价对象房地状况!G5</f>
        <v>0</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f>估价对象房地状况!G6</f>
        <v>0</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f>估价对象房地状况!G7</f>
        <v>0</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f>IF(B1="工业",估价对象房地状况!G4,估价对象房地状况!C6)</f>
        <v>0</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f>IF(B1="工业",估价对象房地状况!G5,估价对象房地状况!C7)</f>
        <v>0</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f>IF(B1="工业",估价对象房地状况!G6,估价对象房地状况!C8)</f>
        <v>0</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f>IF(B1="工业",估价对象房地状况!G7,估价对象房地状况!C9)</f>
        <v>0</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2022年10月14日（评估专业人员实地查勘之日）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f>IF(B1="工业",估价对象房地状况!G4,估价对象房地状况!C6)</f>
        <v>0</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f>IF(B1="工业",估价对象房地状况!G5,估价对象房地状况!C7)</f>
        <v>0</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f>IF(B1="工业",估价对象房地状况!G6,估价对象房地状况!C8)</f>
        <v>0</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f>IF(B1="工业",估价对象房地状况!G7,估价对象房地状况!C9)</f>
        <v>0</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44848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f>估价对象房地状况!C15</f>
        <v>0</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f>估价对象房地状况!C16</f>
        <v>0</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f>估价对象房地状况!C17</f>
        <v>0</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f>估价对象房地状况!C18</f>
        <v>0</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f>估价对象房地状况!C20</f>
        <v>0</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f>估价对象房地状况!C21</f>
        <v>0</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f>估价对象房地状况!C22</f>
        <v>0</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v>
      </c>
      <c r="D63" s="2221">
        <v>0.25</v>
      </c>
      <c r="E63" s="1157">
        <f>'数据-汇总表'!E13</f>
        <v>0</v>
      </c>
      <c r="F63" s="1196" t="e">
        <f t="shared" si="15"/>
        <v>#DIV/0!</v>
      </c>
      <c r="G63" s="2225" t="s">
        <v>2137</v>
      </c>
      <c r="H63" s="2222" t="str">
        <f>IF(G63="商业",项目基本情况!B37,IF(G63="办公",项目基本情况!C37,IF(G63="住宅",项目基本情况!D37,项目基本情况!E37)))</f>
        <v>九级</v>
      </c>
      <c r="I63" s="1236">
        <f>SUMIF(修正!A57:A68,H63,修正!G57:G68)</f>
        <v>0.1</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f>估价对象房地状况!G15</f>
        <v>0</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f>估价对象房地状况!G16</f>
        <v>0</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f>估价对象房地状况!G18</f>
        <v>0</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f>估价对象房地状况!G19</f>
        <v>0</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f>估价对象房地状况!G20</f>
        <v>0</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v>
      </c>
      <c r="D58" s="2221">
        <v>0.25</v>
      </c>
      <c r="E58" s="1157">
        <f>'数据-汇总表'!E13</f>
        <v>0</v>
      </c>
      <c r="F58" s="2249" t="e">
        <f t="shared" si="15"/>
        <v>#DIV/0!</v>
      </c>
      <c r="G58" s="2225" t="s">
        <v>2137</v>
      </c>
      <c r="H58" s="2222" t="str">
        <f>IF(G58="商业",项目基本情况!B37,IF(G58="办公",项目基本情况!C37,IF(G58="住宅",项目基本情况!D37,项目基本情况!E37)))</f>
        <v>九级</v>
      </c>
      <c r="I58" s="1235">
        <f>SUMIF(修正!A57:A68,H58,修正!G57:G68)</f>
        <v>0.1</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6" zoomScale="90" zoomScaleNormal="80" zoomScaleSheetLayoutView="90" workbookViewId="0">
      <selection activeCell="F20" sqref="F20:G2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408.57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220</v>
      </c>
      <c r="C2" s="2266" t="s">
        <v>2172</v>
      </c>
      <c r="D2" s="473" t="s">
        <v>2173</v>
      </c>
      <c r="E2" s="2267" t="s">
        <v>3087</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Ⅸ-兴2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8303</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5385</v>
      </c>
      <c r="C3" s="2266" t="s">
        <v>2178</v>
      </c>
      <c r="D3" s="473" t="s">
        <v>2179</v>
      </c>
      <c r="E3" s="2267" t="s">
        <v>3088</v>
      </c>
      <c r="F3" s="2270" t="s">
        <v>3090</v>
      </c>
      <c r="G3" s="2271">
        <f>C21</f>
        <v>1.5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6399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5220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5450</v>
      </c>
      <c r="D5" s="2274">
        <f>ROUND(C6*C17+C20,0)</f>
        <v>5450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4432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5450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4038</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3061</v>
      </c>
      <c r="B7" s="1027" t="s">
        <v>2190</v>
      </c>
      <c r="C7" s="480">
        <f>IF(C8="不临65条商业街",1,ROUND(1+(1.6*E8+1.2*E9+0.8*E10+0.4*E11)*C9,4))</f>
        <v>1</v>
      </c>
      <c r="D7" s="2289" t="s">
        <v>2191</v>
      </c>
      <c r="E7" s="2290">
        <v>60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九级</v>
      </c>
      <c r="Y7" s="498" t="s">
        <v>2194</v>
      </c>
      <c r="Z7" s="498">
        <f>G3</f>
        <v>1.5</v>
      </c>
      <c r="AA7" s="2262"/>
      <c r="AB7" s="2262"/>
      <c r="AC7" s="2262"/>
      <c r="AD7" s="2263"/>
      <c r="AE7" s="2263"/>
      <c r="AF7" s="2263"/>
      <c r="AG7" s="2263"/>
      <c r="AH7" s="2263"/>
      <c r="AI7" s="2263"/>
      <c r="AJ7" s="2264"/>
    </row>
    <row r="8" spans="1:36" ht="25.5">
      <c r="A8" s="2294"/>
      <c r="B8" s="473" t="s">
        <v>2195</v>
      </c>
      <c r="C8" s="2267" t="s">
        <v>3089</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5450</v>
      </c>
      <c r="N9" s="473">
        <f>SUMPRODUCT((因素修正幅度!B277:B326=I2)*(因素修正幅度!C3:G3=E2)*(因素修正幅度!C277:G326))</f>
        <v>0.15</v>
      </c>
      <c r="O9" s="2259"/>
      <c r="P9" s="2259"/>
      <c r="Q9" s="2259"/>
      <c r="R9" s="477">
        <v>8</v>
      </c>
      <c r="S9" s="2269"/>
      <c r="T9" s="477">
        <f t="shared" si="0"/>
        <v>0</v>
      </c>
      <c r="U9" s="2269"/>
      <c r="V9" s="477">
        <f t="shared" si="1"/>
        <v>0</v>
      </c>
      <c r="W9" s="3264"/>
      <c r="X9" s="2299" t="s">
        <v>2707</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2704</v>
      </c>
      <c r="B12" s="2307" t="s">
        <v>3063</v>
      </c>
      <c r="C12" s="2308"/>
      <c r="D12" s="2309" t="s">
        <v>2705</v>
      </c>
      <c r="E12" s="2310" t="s">
        <v>3035</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3062</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3091</v>
      </c>
      <c r="D15" s="2325" t="s">
        <v>3091</v>
      </c>
      <c r="E15" s="2326" t="s">
        <v>3092</v>
      </c>
      <c r="F15" s="2327" t="s">
        <v>2706</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2810</v>
      </c>
      <c r="B17" s="2336" t="s">
        <v>2813</v>
      </c>
      <c r="C17" s="2289">
        <f>ROUND(IF(OR(E2="工业",E2="公共服务"),1,IF(AND(E18=0,E19=0),1,IF(AND(E18=J24,E19=G19),0.8,IF(E19=0,1+E17*(-0.2),1+E17*G17*(-0.2))))),4)</f>
        <v>1</v>
      </c>
      <c r="D17" s="2337" t="s">
        <v>2811</v>
      </c>
      <c r="E17" s="2289">
        <f>ROUND(G18/I18,2)</f>
        <v>0</v>
      </c>
      <c r="F17" s="2337" t="s">
        <v>2812</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3068</v>
      </c>
      <c r="E18" s="2344">
        <v>0</v>
      </c>
      <c r="F18" s="481" t="s">
        <v>3069</v>
      </c>
      <c r="G18" s="481">
        <f>ROUND(1-(1/(POWER(1+G24,E18))),4)</f>
        <v>0</v>
      </c>
      <c r="H18" s="481" t="s">
        <v>3070</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3071</v>
      </c>
      <c r="E19" s="2333">
        <v>0</v>
      </c>
      <c r="F19" s="2986" t="s">
        <v>3072</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3064</v>
      </c>
      <c r="B20" s="2980" t="s">
        <v>2233</v>
      </c>
      <c r="C20" s="2980">
        <f>ROUND(IF(F21="与级别开发程度一致",0,(G21-E21)/C21),0)</f>
        <v>0</v>
      </c>
      <c r="D20" s="3269" t="s">
        <v>2237</v>
      </c>
      <c r="E20" s="3270"/>
      <c r="F20" s="3269" t="s">
        <v>2234</v>
      </c>
      <c r="G20" s="327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1.5</v>
      </c>
      <c r="D21" s="497" t="str">
        <f>IF(OR(G2="八级",G2="九级",G2="十级",G2="十一级",G2="十二级"),"五通一平","七通一平")</f>
        <v>五通一平</v>
      </c>
      <c r="E21" s="484">
        <f>SUMPRODUCT((修正!B1:M1=G2)*(修正!B17:M17))</f>
        <v>185</v>
      </c>
      <c r="F21" s="2351" t="s">
        <v>3093</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44848</v>
      </c>
      <c r="H23" s="2361" t="s">
        <v>3094</v>
      </c>
      <c r="I23" s="2360" t="str">
        <f>IF(H23="季度增幅（自定义）",SUMIF(N25:N28,E2,O25:O28),"")</f>
        <v/>
      </c>
      <c r="J23" s="2982" t="s">
        <v>3083</v>
      </c>
      <c r="K23" s="2346"/>
      <c r="L23" s="2362" t="s">
        <v>2243</v>
      </c>
      <c r="M23" s="488">
        <f>ROUND(SUMIF(地价!B2:G2,E2,地价!B13:G13),0)</f>
        <v>718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0.94379999999999997</v>
      </c>
      <c r="D24" s="2365" t="s">
        <v>2246</v>
      </c>
      <c r="E24" s="2365">
        <f>存贷款利率!E20/100</f>
        <v>4.3499999999999997E-2</v>
      </c>
      <c r="F24" s="2365" t="s">
        <v>2238</v>
      </c>
      <c r="G24" s="2366">
        <f>SUMIF(M30:Q30,E2,M33:Q33)</f>
        <v>0.05</v>
      </c>
      <c r="H24" s="2365" t="s">
        <v>2247</v>
      </c>
      <c r="I24" s="2367">
        <f>项目基本情况!D15</f>
        <v>50</v>
      </c>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3081</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2890</v>
      </c>
      <c r="D26" s="493">
        <f>IF(E26=G26,F26,IF(G3&lt;10,ROUND(F26+(H26-F26)*(G3-E26)/(G26-E26),4),"——"))</f>
        <v>1</v>
      </c>
      <c r="E26" s="493">
        <f>ROUNDDOWN(G3,1)</f>
        <v>1.5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2891</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2701</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220</v>
      </c>
      <c r="D30" s="2401"/>
      <c r="E30" s="2402"/>
      <c r="F30" s="2403"/>
      <c r="G30" s="2402"/>
      <c r="H30" s="2402"/>
      <c r="I30" s="2402"/>
      <c r="J30" s="2404"/>
      <c r="L30" s="2405" t="s">
        <v>2173</v>
      </c>
      <c r="M30" s="2289" t="s">
        <v>2229</v>
      </c>
      <c r="N30" s="2289" t="s">
        <v>2230</v>
      </c>
      <c r="O30" s="2289" t="s">
        <v>2231</v>
      </c>
      <c r="P30" s="2406" t="s">
        <v>2232</v>
      </c>
      <c r="Q30" s="2406" t="s">
        <v>2701</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5385</v>
      </c>
      <c r="D33" s="2420">
        <f>[3]项目基本情况!$C$12</f>
        <v>408.57</v>
      </c>
      <c r="E33" s="2421">
        <f>ROUND(C33*D33/10000,0)</f>
        <v>220</v>
      </c>
      <c r="F33" s="2422" t="s">
        <v>2269</v>
      </c>
      <c r="G33" s="2423"/>
      <c r="H33" s="2423"/>
      <c r="I33" s="2423"/>
      <c r="J33" s="2424"/>
      <c r="L33" s="2425" t="s">
        <v>2699</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1346</v>
      </c>
      <c r="D34" s="2427"/>
      <c r="E34" s="2421">
        <f>ROUND(IF(B25="楼层修正",SUM(V2:V16)*M41,C34*D34/10000),0)</f>
        <v>0</v>
      </c>
      <c r="F34" s="2350" t="s">
        <v>2271</v>
      </c>
      <c r="G34" s="2428"/>
      <c r="H34" s="2428"/>
      <c r="I34" s="2428"/>
      <c r="J34" s="2429"/>
      <c r="L34" s="2425" t="s">
        <v>2700</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3066</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2702</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2692</v>
      </c>
      <c r="D37" s="2420"/>
      <c r="E37" s="473">
        <f>ROUND(C37*D37/10000,0)</f>
        <v>0</v>
      </c>
      <c r="F37" s="473">
        <f>SUMIF(修正!A57:A68,G2,修正!B57:B68)</f>
        <v>0.5</v>
      </c>
      <c r="G37" s="473">
        <f>ROUND(IF(E2="工业",C37*$M$42,C37*$M$41),0)</f>
        <v>673</v>
      </c>
      <c r="H37" s="473">
        <f>D37</f>
        <v>0</v>
      </c>
      <c r="I37" s="473">
        <f>ROUND(G37*H37/10000,0)</f>
        <v>0</v>
      </c>
      <c r="J37" s="3276"/>
      <c r="K37" s="2440" t="s">
        <v>2703</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1077</v>
      </c>
      <c r="D38" s="2420"/>
      <c r="E38" s="473">
        <f t="shared" ref="E38:E42" si="4">ROUND(C38*D38/10000,0)</f>
        <v>0</v>
      </c>
      <c r="F38" s="473">
        <f>SUMIF(修正!A57:A68,G2,修正!C57:C68)</f>
        <v>0.2</v>
      </c>
      <c r="G38" s="473">
        <f>ROUND(IF(E2="工业",C38*$M$42,C38*$M$41),0)</f>
        <v>269</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2931</v>
      </c>
      <c r="C39" s="495">
        <f>ROUND(D5*C22*C23*C24*C28*F39,0)</f>
        <v>1077</v>
      </c>
      <c r="D39" s="2420"/>
      <c r="E39" s="473">
        <f t="shared" si="4"/>
        <v>0</v>
      </c>
      <c r="F39" s="473">
        <f>SUMIF(修正!A57:A68,G2,修正!D57:D68)</f>
        <v>0.2</v>
      </c>
      <c r="G39" s="473">
        <f>ROUND(IF(E2="工业",C39*$M$42,C39*$M$41),0)</f>
        <v>269</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1077</v>
      </c>
      <c r="D40" s="2420"/>
      <c r="E40" s="473">
        <f t="shared" si="4"/>
        <v>0</v>
      </c>
      <c r="F40" s="495">
        <f>SUMIF(修正!A57:A68,G2,修正!E57:E68)</f>
        <v>0.2</v>
      </c>
      <c r="G40" s="473">
        <f>ROUND(IF(E2="工业",C40*$M$42,C40*$M$41),0)</f>
        <v>269</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3036</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f>估价对象房地状况!C4</f>
        <v>0</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f>估价对象房地状况!C18</f>
        <v>0</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2805</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f>估价对象房地状况!C21</f>
        <v>0</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f>估价对象房地状况!C22</f>
        <v>0</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f>估价对象房地状况!C20</f>
        <v>0</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f>估价对象房地状况!C17</f>
        <v>0</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f>估价对象房地状况!C18</f>
        <v>0</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2805</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f>估价对象房地状况!C21</f>
        <v>0</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f>估价对象房地状况!C22</f>
        <v>0</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f>估价对象房地状况!C20</f>
        <v>0</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2807</v>
      </c>
      <c r="B73" s="499">
        <f>估价对象房地状况!C15</f>
        <v>0</v>
      </c>
      <c r="C73" s="2325"/>
      <c r="D73" s="499">
        <f t="shared" ref="D73:D81" si="17">SUMIF($J$72:$N$72,C73,J73:N73)</f>
        <v>0</v>
      </c>
      <c r="E73" s="2458">
        <f>ROUND(SUM(D73:D81),4)</f>
        <v>0</v>
      </c>
      <c r="F73" s="2329">
        <f>IF(E2="住宅",SUMIF(L1:L12,G2,N1:N12),"——")</f>
        <v>0.15</v>
      </c>
      <c r="G73" s="2459"/>
      <c r="H73" s="2460">
        <f t="shared" ref="H73:H81" si="18">IFERROR(ROUNDDOWN($F$73*I73/2,4),"——")</f>
        <v>1.4999999999999999E-2</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f>估价对象房地状况!C18</f>
        <v>0</v>
      </c>
      <c r="C74" s="2325"/>
      <c r="D74" s="499">
        <f t="shared" si="17"/>
        <v>0</v>
      </c>
      <c r="E74" s="2461"/>
      <c r="F74" s="2329"/>
      <c r="G74" s="2459"/>
      <c r="H74" s="2460">
        <f t="shared" si="18"/>
        <v>1.95E-2</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2805</v>
      </c>
      <c r="B75" s="499">
        <f>估价对象房地状况!C19</f>
        <v>0</v>
      </c>
      <c r="C75" s="2325"/>
      <c r="D75" s="499">
        <f t="shared" si="17"/>
        <v>0</v>
      </c>
      <c r="E75" s="2461"/>
      <c r="F75" s="2329"/>
      <c r="G75" s="2459"/>
      <c r="H75" s="2460">
        <f t="shared" si="18"/>
        <v>7.4999999999999997E-3</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f t="shared" si="18"/>
        <v>3.7000000000000002E-3</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f>估价对象房地状况!C21</f>
        <v>0</v>
      </c>
      <c r="C77" s="2325"/>
      <c r="D77" s="499">
        <f t="shared" si="17"/>
        <v>0</v>
      </c>
      <c r="E77" s="2461"/>
      <c r="F77" s="2329"/>
      <c r="G77" s="2459"/>
      <c r="H77" s="2460">
        <f t="shared" si="18"/>
        <v>6.0000000000000001E-3</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f>估价对象房地状况!C22</f>
        <v>0</v>
      </c>
      <c r="C78" s="2325"/>
      <c r="D78" s="499">
        <f t="shared" si="17"/>
        <v>0</v>
      </c>
      <c r="E78" s="2461"/>
      <c r="F78" s="2329"/>
      <c r="G78" s="2459"/>
      <c r="H78" s="2460">
        <f t="shared" si="18"/>
        <v>6.7000000000000002E-3</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f t="shared" si="18"/>
        <v>3.7000000000000002E-3</v>
      </c>
      <c r="I79" s="499">
        <v>0.05</v>
      </c>
      <c r="J79" s="493">
        <f t="shared" si="19"/>
        <v>0</v>
      </c>
      <c r="K79" s="493">
        <f t="shared" si="20"/>
        <v>0</v>
      </c>
      <c r="L79" s="493">
        <v>0</v>
      </c>
      <c r="M79" s="493">
        <f t="shared" si="21"/>
        <v>0</v>
      </c>
      <c r="N79" s="493">
        <f t="shared" si="21"/>
        <v>0</v>
      </c>
      <c r="AA79" s="2261"/>
      <c r="AG79" s="2259"/>
    </row>
    <row r="80" spans="1:33" ht="25.5">
      <c r="A80" s="2455" t="s">
        <v>2300</v>
      </c>
      <c r="B80" s="499">
        <f>估价对象房地状况!C20</f>
        <v>0</v>
      </c>
      <c r="C80" s="2325"/>
      <c r="D80" s="499">
        <f t="shared" si="17"/>
        <v>0</v>
      </c>
      <c r="E80" s="2461"/>
      <c r="F80" s="2329"/>
      <c r="G80" s="2459"/>
      <c r="H80" s="2460">
        <f t="shared" si="18"/>
        <v>8.9999999999999993E-3</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f t="shared" si="18"/>
        <v>3.7000000000000002E-3</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f>估价对象房地状况!G15</f>
        <v>0</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f>估价对象房地状况!G16</f>
        <v>0</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2806</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f>估价对象房地状况!G19</f>
        <v>0</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f>估价对象房地状况!G20</f>
        <v>0</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f>估价对象房地状况!G18</f>
        <v>0</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2808</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2809</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f>估价对象房地状况!C18</f>
        <v>0</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2805</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f>估价对象房地状况!C21</f>
        <v>0</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f>估价对象房地状况!C22</f>
        <v>0</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f>估价对象房地状况!C20</f>
        <v>0</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2708</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1.5</v>
      </c>
      <c r="C117" s="2365" t="s">
        <v>2318</v>
      </c>
      <c r="D117" s="500">
        <f>SUMPRODUCT((A119:A123=F117)*(B118:M118=H117)*B119:M123)</f>
        <v>0.76880000000000004</v>
      </c>
      <c r="E117" s="473" t="s">
        <v>2173</v>
      </c>
      <c r="F117" s="501" t="str">
        <f>E2</f>
        <v>住宅</v>
      </c>
      <c r="G117" s="473" t="s">
        <v>2174</v>
      </c>
      <c r="H117" s="501" t="str">
        <f>G2</f>
        <v>九级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0.98029999999999995</v>
      </c>
      <c r="C119" s="502">
        <f>B119</f>
        <v>0.98029999999999995</v>
      </c>
      <c r="D119" s="502">
        <f>ROUND(0.949-0.014*B117,4)</f>
        <v>0.92800000000000005</v>
      </c>
      <c r="E119" s="502">
        <f>D119</f>
        <v>0.92800000000000005</v>
      </c>
      <c r="F119" s="502">
        <f>E119</f>
        <v>0.92800000000000005</v>
      </c>
      <c r="G119" s="502">
        <f>F119</f>
        <v>0.92800000000000005</v>
      </c>
      <c r="H119" s="502">
        <f>G119</f>
        <v>0.92800000000000005</v>
      </c>
      <c r="I119" s="502">
        <f>ROUND(0.8486-0.018*B117,4)</f>
        <v>0.8216</v>
      </c>
      <c r="J119" s="502">
        <f t="shared" ref="J119:M122" si="36">I119</f>
        <v>0.8216</v>
      </c>
      <c r="K119" s="502">
        <f t="shared" si="36"/>
        <v>0.8216</v>
      </c>
      <c r="L119" s="502">
        <f t="shared" si="36"/>
        <v>0.8216</v>
      </c>
      <c r="M119" s="504">
        <f t="shared" si="36"/>
        <v>0.8216</v>
      </c>
    </row>
    <row r="120" spans="1:14">
      <c r="A120" s="2413" t="s">
        <v>2230</v>
      </c>
      <c r="B120" s="502">
        <f>ROUND(0.993-0.0112*B117,4)</f>
        <v>0.97619999999999996</v>
      </c>
      <c r="C120" s="502">
        <f>B120</f>
        <v>0.97619999999999996</v>
      </c>
      <c r="D120" s="502">
        <f>ROUND(0.9415-0.0142*B117,4)</f>
        <v>0.92020000000000002</v>
      </c>
      <c r="E120" s="502">
        <f t="shared" ref="E120:H121" si="37">D120</f>
        <v>0.92020000000000002</v>
      </c>
      <c r="F120" s="502">
        <f t="shared" si="37"/>
        <v>0.92020000000000002</v>
      </c>
      <c r="G120" s="502">
        <f t="shared" si="37"/>
        <v>0.92020000000000002</v>
      </c>
      <c r="H120" s="502">
        <f t="shared" si="37"/>
        <v>0.92020000000000002</v>
      </c>
      <c r="I120" s="502">
        <f>ROUND(0.838-0.0182*B117,4)</f>
        <v>0.81069999999999998</v>
      </c>
      <c r="J120" s="502">
        <f t="shared" si="36"/>
        <v>0.81069999999999998</v>
      </c>
      <c r="K120" s="502">
        <f t="shared" si="36"/>
        <v>0.81069999999999998</v>
      </c>
      <c r="L120" s="502">
        <f t="shared" si="36"/>
        <v>0.81069999999999998</v>
      </c>
      <c r="M120" s="504">
        <f t="shared" si="36"/>
        <v>0.81069999999999998</v>
      </c>
    </row>
    <row r="121" spans="1:14">
      <c r="A121" s="2413" t="s">
        <v>2231</v>
      </c>
      <c r="B121" s="502">
        <f>ROUND(0.9448-0.0115*B117,4)</f>
        <v>0.92759999999999998</v>
      </c>
      <c r="C121" s="502">
        <f>B121</f>
        <v>0.92759999999999998</v>
      </c>
      <c r="D121" s="502">
        <f>ROUND(0.937-0.0145*B117,4)</f>
        <v>0.9153</v>
      </c>
      <c r="E121" s="502">
        <f t="shared" si="37"/>
        <v>0.9153</v>
      </c>
      <c r="F121" s="502">
        <f t="shared" si="37"/>
        <v>0.9153</v>
      </c>
      <c r="G121" s="502">
        <f t="shared" si="37"/>
        <v>0.9153</v>
      </c>
      <c r="H121" s="502">
        <f t="shared" si="37"/>
        <v>0.9153</v>
      </c>
      <c r="I121" s="502">
        <f>ROUND(0.7965-0.0185*B117,4)</f>
        <v>0.76880000000000004</v>
      </c>
      <c r="J121" s="502">
        <f t="shared" si="36"/>
        <v>0.76880000000000004</v>
      </c>
      <c r="K121" s="502">
        <f t="shared" si="36"/>
        <v>0.76880000000000004</v>
      </c>
      <c r="L121" s="502">
        <f t="shared" si="36"/>
        <v>0.76880000000000004</v>
      </c>
      <c r="M121" s="504">
        <f t="shared" si="36"/>
        <v>0.76880000000000004</v>
      </c>
    </row>
    <row r="122" spans="1:14" ht="13.5" thickBot="1">
      <c r="A122" s="2417" t="s">
        <v>2232</v>
      </c>
      <c r="B122" s="503">
        <f>ROUND(0.7836-0.012*B117,4)</f>
        <v>0.76559999999999995</v>
      </c>
      <c r="C122" s="503">
        <f>B122</f>
        <v>0.76559999999999995</v>
      </c>
      <c r="D122" s="503">
        <f>ROUND(0.753-0.015*B117,4)</f>
        <v>0.73050000000000004</v>
      </c>
      <c r="E122" s="503">
        <f>D122</f>
        <v>0.73050000000000004</v>
      </c>
      <c r="F122" s="503">
        <f>E122</f>
        <v>0.73050000000000004</v>
      </c>
      <c r="G122" s="503">
        <f>ROUND(0.6612-0.018*B117,4)</f>
        <v>0.63419999999999999</v>
      </c>
      <c r="H122" s="503">
        <f>G122</f>
        <v>0.63419999999999999</v>
      </c>
      <c r="I122" s="503">
        <f>ROUND(0.5905-0.019*B117,4)</f>
        <v>0.56200000000000006</v>
      </c>
      <c r="J122" s="503">
        <f t="shared" si="36"/>
        <v>0.56200000000000006</v>
      </c>
      <c r="K122" s="503">
        <f t="shared" si="36"/>
        <v>0.56200000000000006</v>
      </c>
      <c r="L122" s="503">
        <f t="shared" si="36"/>
        <v>0.56200000000000006</v>
      </c>
      <c r="M122" s="505">
        <f t="shared" si="36"/>
        <v>0.56200000000000006</v>
      </c>
    </row>
    <row r="123" spans="1:14">
      <c r="A123" s="2492" t="s">
        <v>2892</v>
      </c>
      <c r="B123" s="502">
        <f>ROUND(0.9404-0.0106*B117,4)</f>
        <v>0.92449999999999999</v>
      </c>
      <c r="C123" s="502">
        <f>B123</f>
        <v>0.92449999999999999</v>
      </c>
      <c r="D123" s="502">
        <f>ROUND(0.8955-0.0135*B117,4)</f>
        <v>0.87529999999999997</v>
      </c>
      <c r="E123" s="502">
        <f t="shared" ref="E123" si="38">D123</f>
        <v>0.87529999999999997</v>
      </c>
      <c r="F123" s="502">
        <f t="shared" ref="F123" si="39">E123</f>
        <v>0.87529999999999997</v>
      </c>
      <c r="G123" s="502">
        <f t="shared" ref="G123" si="40">F123</f>
        <v>0.87529999999999997</v>
      </c>
      <c r="H123" s="502">
        <f t="shared" ref="H123" si="41">G123</f>
        <v>0.87529999999999997</v>
      </c>
      <c r="I123" s="502">
        <f>ROUND(0.7632-0.0166*B117,4)</f>
        <v>0.73829999999999996</v>
      </c>
      <c r="J123" s="502">
        <f t="shared" ref="J123" si="42">I123</f>
        <v>0.73829999999999996</v>
      </c>
      <c r="K123" s="502">
        <f t="shared" ref="K123" si="43">J123</f>
        <v>0.73829999999999996</v>
      </c>
      <c r="L123" s="502">
        <f t="shared" ref="L123" si="44">K123</f>
        <v>0.73829999999999996</v>
      </c>
      <c r="M123" s="504">
        <f t="shared" ref="M123" si="45">L123</f>
        <v>0.73829999999999996</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2930</v>
      </c>
      <c r="B5" s="512">
        <v>1.5</v>
      </c>
      <c r="C5" s="512">
        <v>1.5</v>
      </c>
      <c r="D5" s="512">
        <v>1.5</v>
      </c>
      <c r="E5" s="512">
        <v>1.5</v>
      </c>
      <c r="F5" s="512">
        <v>1.5</v>
      </c>
      <c r="G5" s="512">
        <v>1.2</v>
      </c>
      <c r="H5" s="512">
        <v>1.2</v>
      </c>
      <c r="I5" s="512">
        <v>1</v>
      </c>
      <c r="J5" s="512">
        <v>1</v>
      </c>
      <c r="K5" s="512">
        <v>1</v>
      </c>
      <c r="L5" s="512">
        <v>1</v>
      </c>
      <c r="M5" s="2503">
        <v>1</v>
      </c>
    </row>
    <row r="6" spans="1:13">
      <c r="A6" s="2505" t="s">
        <v>2880</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2693</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2867</v>
      </c>
      <c r="B19" s="2519" t="s">
        <v>2868</v>
      </c>
      <c r="C19" s="2519" t="s">
        <v>521</v>
      </c>
      <c r="D19" s="2520"/>
      <c r="E19" s="510" t="s">
        <v>3044</v>
      </c>
      <c r="F19" s="2521"/>
      <c r="G19" s="2521"/>
    </row>
    <row r="20" spans="1:13">
      <c r="A20" s="3280" t="s">
        <v>156</v>
      </c>
      <c r="B20" s="3290" t="s">
        <v>2884</v>
      </c>
      <c r="C20" s="2522" t="s">
        <v>2814</v>
      </c>
      <c r="D20" s="2523"/>
      <c r="E20" s="513">
        <v>1</v>
      </c>
      <c r="F20" s="2524" t="s">
        <v>2820</v>
      </c>
      <c r="G20" s="2524"/>
    </row>
    <row r="21" spans="1:13">
      <c r="A21" s="3281"/>
      <c r="B21" s="3285"/>
      <c r="C21" s="2525" t="s">
        <v>2815</v>
      </c>
      <c r="D21" s="2526"/>
      <c r="E21" s="514">
        <v>1</v>
      </c>
      <c r="F21" s="2524" t="s">
        <v>2821</v>
      </c>
      <c r="G21" s="2524"/>
    </row>
    <row r="22" spans="1:13">
      <c r="A22" s="3281"/>
      <c r="B22" s="3285"/>
      <c r="C22" s="2525" t="s">
        <v>2816</v>
      </c>
      <c r="D22" s="2526"/>
      <c r="E22" s="514">
        <v>0.9</v>
      </c>
      <c r="F22" s="2524" t="s">
        <v>2822</v>
      </c>
      <c r="G22" s="2524"/>
    </row>
    <row r="23" spans="1:13">
      <c r="A23" s="3281"/>
      <c r="B23" s="3285"/>
      <c r="C23" s="2525" t="s">
        <v>2817</v>
      </c>
      <c r="D23" s="2526"/>
      <c r="E23" s="514">
        <v>0.9</v>
      </c>
      <c r="F23" s="2524" t="s">
        <v>2823</v>
      </c>
      <c r="G23" s="2524"/>
    </row>
    <row r="24" spans="1:13">
      <c r="A24" s="3281"/>
      <c r="B24" s="3285"/>
      <c r="C24" s="2525" t="s">
        <v>2818</v>
      </c>
      <c r="D24" s="2526"/>
      <c r="E24" s="514">
        <v>0.8</v>
      </c>
      <c r="F24" s="2524" t="s">
        <v>2824</v>
      </c>
      <c r="G24" s="2524"/>
    </row>
    <row r="25" spans="1:13" ht="14.25" thickBot="1">
      <c r="A25" s="3282"/>
      <c r="B25" s="3291"/>
      <c r="C25" s="2527" t="s">
        <v>2819</v>
      </c>
      <c r="D25" s="2528"/>
      <c r="E25" s="515">
        <v>0.8</v>
      </c>
      <c r="F25" s="2524" t="s">
        <v>2825</v>
      </c>
      <c r="G25" s="2524"/>
    </row>
    <row r="26" spans="1:13" ht="14.25" thickBot="1">
      <c r="A26" s="2529" t="s">
        <v>157</v>
      </c>
      <c r="B26" s="2530" t="s">
        <v>2884</v>
      </c>
      <c r="C26" s="2531" t="s">
        <v>2828</v>
      </c>
      <c r="D26" s="2532"/>
      <c r="E26" s="516">
        <v>1</v>
      </c>
      <c r="F26" s="2524" t="s">
        <v>2826</v>
      </c>
      <c r="G26" s="2524"/>
    </row>
    <row r="27" spans="1:13">
      <c r="A27" s="3287" t="s">
        <v>2827</v>
      </c>
      <c r="B27" s="3290" t="s">
        <v>2827</v>
      </c>
      <c r="C27" s="2522" t="s">
        <v>2829</v>
      </c>
      <c r="D27" s="2523"/>
      <c r="E27" s="513">
        <v>1</v>
      </c>
      <c r="F27" s="2524" t="s">
        <v>2842</v>
      </c>
      <c r="G27" s="2524"/>
    </row>
    <row r="28" spans="1:13">
      <c r="A28" s="3288"/>
      <c r="B28" s="3285"/>
      <c r="C28" s="2525" t="s">
        <v>2830</v>
      </c>
      <c r="D28" s="2526"/>
      <c r="E28" s="514">
        <v>1</v>
      </c>
      <c r="F28" s="2524" t="s">
        <v>2843</v>
      </c>
      <c r="G28" s="2524"/>
    </row>
    <row r="29" spans="1:13">
      <c r="A29" s="3288"/>
      <c r="B29" s="3285"/>
      <c r="C29" s="2525" t="s">
        <v>2831</v>
      </c>
      <c r="D29" s="2526"/>
      <c r="E29" s="514">
        <v>0.8</v>
      </c>
      <c r="F29" s="2524" t="s">
        <v>2844</v>
      </c>
      <c r="G29" s="2524"/>
    </row>
    <row r="30" spans="1:13">
      <c r="A30" s="3288"/>
      <c r="B30" s="3285"/>
      <c r="C30" s="2525" t="s">
        <v>2832</v>
      </c>
      <c r="D30" s="2526"/>
      <c r="E30" s="514">
        <v>0.8</v>
      </c>
      <c r="F30" s="2524" t="s">
        <v>2845</v>
      </c>
      <c r="G30" s="2524"/>
    </row>
    <row r="31" spans="1:13">
      <c r="A31" s="3288"/>
      <c r="B31" s="3285"/>
      <c r="C31" s="2525" t="s">
        <v>2833</v>
      </c>
      <c r="D31" s="2526"/>
      <c r="E31" s="514">
        <v>0.8</v>
      </c>
      <c r="F31" s="2524" t="s">
        <v>2846</v>
      </c>
      <c r="G31" s="2524"/>
    </row>
    <row r="32" spans="1:13">
      <c r="A32" s="3288"/>
      <c r="B32" s="3285"/>
      <c r="C32" s="2525" t="s">
        <v>2834</v>
      </c>
      <c r="D32" s="2526"/>
      <c r="E32" s="514">
        <v>0.7</v>
      </c>
      <c r="F32" s="2524" t="s">
        <v>2847</v>
      </c>
      <c r="G32" s="2524"/>
    </row>
    <row r="33" spans="1:7">
      <c r="A33" s="3288"/>
      <c r="B33" s="3285"/>
      <c r="C33" s="2525" t="s">
        <v>2835</v>
      </c>
      <c r="D33" s="2526"/>
      <c r="E33" s="514">
        <v>0.8</v>
      </c>
      <c r="F33" s="2524" t="s">
        <v>2848</v>
      </c>
      <c r="G33" s="2524"/>
    </row>
    <row r="34" spans="1:7">
      <c r="A34" s="3288"/>
      <c r="B34" s="3285"/>
      <c r="C34" s="2525" t="s">
        <v>2836</v>
      </c>
      <c r="D34" s="2526"/>
      <c r="E34" s="514">
        <v>0.6</v>
      </c>
      <c r="F34" s="2524" t="s">
        <v>2849</v>
      </c>
      <c r="G34" s="2524"/>
    </row>
    <row r="35" spans="1:7">
      <c r="A35" s="3288"/>
      <c r="B35" s="3285"/>
      <c r="C35" s="2525" t="s">
        <v>2837</v>
      </c>
      <c r="D35" s="2526"/>
      <c r="E35" s="514">
        <v>0.2</v>
      </c>
      <c r="F35" s="2524" t="s">
        <v>2850</v>
      </c>
      <c r="G35" s="2524"/>
    </row>
    <row r="36" spans="1:7">
      <c r="A36" s="3288"/>
      <c r="B36" s="3285"/>
      <c r="C36" s="2525" t="s">
        <v>2838</v>
      </c>
      <c r="D36" s="2526"/>
      <c r="E36" s="514">
        <v>0.2</v>
      </c>
      <c r="F36" s="2524" t="s">
        <v>2851</v>
      </c>
      <c r="G36" s="2524"/>
    </row>
    <row r="37" spans="1:7">
      <c r="A37" s="3288"/>
      <c r="B37" s="3284" t="s">
        <v>2885</v>
      </c>
      <c r="C37" s="2525" t="s">
        <v>2839</v>
      </c>
      <c r="D37" s="2526"/>
      <c r="E37" s="514">
        <v>0.6</v>
      </c>
      <c r="F37" s="2524" t="s">
        <v>2852</v>
      </c>
      <c r="G37" s="2524"/>
    </row>
    <row r="38" spans="1:7">
      <c r="A38" s="3288"/>
      <c r="B38" s="3285"/>
      <c r="C38" s="2525" t="s">
        <v>2840</v>
      </c>
      <c r="D38" s="2526"/>
      <c r="E38" s="514">
        <v>0.6</v>
      </c>
      <c r="F38" s="2524" t="s">
        <v>2853</v>
      </c>
      <c r="G38" s="2524"/>
    </row>
    <row r="39" spans="1:7" ht="14.25" thickBot="1">
      <c r="A39" s="3289"/>
      <c r="B39" s="3291"/>
      <c r="C39" s="2527" t="s">
        <v>2841</v>
      </c>
      <c r="D39" s="2528"/>
      <c r="E39" s="515">
        <v>0.6</v>
      </c>
      <c r="F39" s="2524" t="s">
        <v>2854</v>
      </c>
      <c r="G39" s="2524"/>
    </row>
    <row r="40" spans="1:7" ht="14.25" thickBot="1">
      <c r="A40" s="2529" t="s">
        <v>514</v>
      </c>
      <c r="B40" s="2530" t="s">
        <v>2886</v>
      </c>
      <c r="C40" s="2531" t="s">
        <v>2855</v>
      </c>
      <c r="D40" s="2532"/>
      <c r="E40" s="516">
        <v>1</v>
      </c>
      <c r="F40" s="2524" t="s">
        <v>2856</v>
      </c>
      <c r="G40" s="2524"/>
    </row>
    <row r="41" spans="1:7">
      <c r="A41" s="3280" t="s">
        <v>158</v>
      </c>
      <c r="B41" s="3290" t="s">
        <v>2881</v>
      </c>
      <c r="C41" s="2522" t="s">
        <v>2857</v>
      </c>
      <c r="D41" s="2523"/>
      <c r="E41" s="513">
        <v>1</v>
      </c>
      <c r="F41" s="2524" t="s">
        <v>2869</v>
      </c>
      <c r="G41" s="2524"/>
    </row>
    <row r="42" spans="1:7">
      <c r="A42" s="3281"/>
      <c r="B42" s="3285"/>
      <c r="C42" s="2525" t="s">
        <v>2858</v>
      </c>
      <c r="D42" s="2526"/>
      <c r="E42" s="514">
        <v>1</v>
      </c>
      <c r="F42" s="2524" t="s">
        <v>2870</v>
      </c>
      <c r="G42" s="2524"/>
    </row>
    <row r="43" spans="1:7">
      <c r="A43" s="3281"/>
      <c r="B43" s="3286"/>
      <c r="C43" s="2525" t="s">
        <v>2859</v>
      </c>
      <c r="D43" s="2526"/>
      <c r="E43" s="514">
        <v>1.5</v>
      </c>
      <c r="F43" s="2524" t="s">
        <v>2871</v>
      </c>
      <c r="G43" s="2524"/>
    </row>
    <row r="44" spans="1:7">
      <c r="A44" s="3281"/>
      <c r="B44" s="517" t="s">
        <v>2882</v>
      </c>
      <c r="C44" s="2525" t="s">
        <v>2880</v>
      </c>
      <c r="D44" s="2526"/>
      <c r="E44" s="514">
        <v>2</v>
      </c>
      <c r="F44" s="2524" t="s">
        <v>2872</v>
      </c>
      <c r="G44" s="2524"/>
    </row>
    <row r="45" spans="1:7">
      <c r="A45" s="3281"/>
      <c r="B45" s="3284" t="s">
        <v>2883</v>
      </c>
      <c r="C45" s="2525" t="s">
        <v>2860</v>
      </c>
      <c r="D45" s="2526"/>
      <c r="E45" s="514">
        <v>1</v>
      </c>
      <c r="F45" s="2524" t="s">
        <v>2873</v>
      </c>
      <c r="G45" s="2524"/>
    </row>
    <row r="46" spans="1:7">
      <c r="A46" s="3281"/>
      <c r="B46" s="3285"/>
      <c r="C46" s="2525" t="s">
        <v>2861</v>
      </c>
      <c r="D46" s="2526"/>
      <c r="E46" s="514">
        <v>1</v>
      </c>
      <c r="F46" s="2524" t="s">
        <v>2874</v>
      </c>
      <c r="G46" s="2524"/>
    </row>
    <row r="47" spans="1:7">
      <c r="A47" s="3281"/>
      <c r="B47" s="3285"/>
      <c r="C47" s="2525" t="s">
        <v>2862</v>
      </c>
      <c r="D47" s="2526"/>
      <c r="E47" s="514">
        <v>1</v>
      </c>
      <c r="F47" s="2524" t="s">
        <v>2875</v>
      </c>
      <c r="G47" s="2524"/>
    </row>
    <row r="48" spans="1:7">
      <c r="A48" s="3281"/>
      <c r="B48" s="3285"/>
      <c r="C48" s="2525" t="s">
        <v>2863</v>
      </c>
      <c r="D48" s="2526"/>
      <c r="E48" s="514">
        <v>1</v>
      </c>
      <c r="F48" s="2524" t="s">
        <v>2876</v>
      </c>
      <c r="G48" s="2524"/>
    </row>
    <row r="49" spans="1:7">
      <c r="A49" s="3281"/>
      <c r="B49" s="3285"/>
      <c r="C49" s="2525" t="s">
        <v>2864</v>
      </c>
      <c r="D49" s="2526"/>
      <c r="E49" s="514">
        <v>1</v>
      </c>
      <c r="F49" s="2524" t="s">
        <v>2877</v>
      </c>
      <c r="G49" s="2524"/>
    </row>
    <row r="50" spans="1:7">
      <c r="A50" s="3281"/>
      <c r="B50" s="3285"/>
      <c r="C50" s="2525" t="s">
        <v>2865</v>
      </c>
      <c r="D50" s="2526"/>
      <c r="E50" s="514">
        <v>1</v>
      </c>
      <c r="F50" s="2524" t="s">
        <v>2878</v>
      </c>
      <c r="G50" s="2524"/>
    </row>
    <row r="51" spans="1:7" ht="14.25" thickBot="1">
      <c r="A51" s="3282"/>
      <c r="B51" s="3291"/>
      <c r="C51" s="2527" t="s">
        <v>2866</v>
      </c>
      <c r="D51" s="2528"/>
      <c r="E51" s="515">
        <v>1</v>
      </c>
      <c r="F51" s="2524" t="s">
        <v>2879</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2709</v>
      </c>
      <c r="D72" s="517"/>
      <c r="E72" s="517" t="s">
        <v>0</v>
      </c>
      <c r="F72" s="517" t="s">
        <v>0</v>
      </c>
    </row>
    <row r="73" spans="1:7">
      <c r="A73" s="517">
        <v>1</v>
      </c>
      <c r="B73" s="3284" t="s">
        <v>459</v>
      </c>
      <c r="C73" s="508" t="s">
        <v>460</v>
      </c>
      <c r="D73" s="508" t="s">
        <v>461</v>
      </c>
      <c r="E73" s="517">
        <v>0.2</v>
      </c>
      <c r="F73" s="517">
        <v>25</v>
      </c>
    </row>
    <row r="74" spans="1:7" ht="24">
      <c r="A74" s="517">
        <v>2</v>
      </c>
      <c r="B74" s="3285"/>
      <c r="C74" s="508" t="s">
        <v>2710</v>
      </c>
      <c r="D74" s="508" t="s">
        <v>2711</v>
      </c>
      <c r="E74" s="517">
        <v>0.2</v>
      </c>
      <c r="F74" s="517">
        <v>25</v>
      </c>
    </row>
    <row r="75" spans="1:7" ht="24">
      <c r="A75" s="517">
        <v>3</v>
      </c>
      <c r="B75" s="3285"/>
      <c r="C75" s="508" t="s">
        <v>2712</v>
      </c>
      <c r="D75" s="508" t="s">
        <v>2713</v>
      </c>
      <c r="E75" s="517">
        <v>0.2</v>
      </c>
      <c r="F75" s="517">
        <v>25</v>
      </c>
    </row>
    <row r="76" spans="1:7">
      <c r="A76" s="517">
        <v>4</v>
      </c>
      <c r="B76" s="3285"/>
      <c r="C76" s="508" t="s">
        <v>2714</v>
      </c>
      <c r="D76" s="508" t="s">
        <v>2715</v>
      </c>
      <c r="E76" s="517">
        <v>0.15</v>
      </c>
      <c r="F76" s="517">
        <v>20</v>
      </c>
    </row>
    <row r="77" spans="1:7" ht="24">
      <c r="A77" s="517">
        <v>5</v>
      </c>
      <c r="B77" s="3285"/>
      <c r="C77" s="508" t="s">
        <v>2716</v>
      </c>
      <c r="D77" s="508" t="s">
        <v>2717</v>
      </c>
      <c r="E77" s="517">
        <v>0.15</v>
      </c>
      <c r="F77" s="517">
        <v>20</v>
      </c>
    </row>
    <row r="78" spans="1:7" ht="24">
      <c r="A78" s="517">
        <v>6</v>
      </c>
      <c r="B78" s="3285"/>
      <c r="C78" s="508" t="s">
        <v>2718</v>
      </c>
      <c r="D78" s="508" t="s">
        <v>2719</v>
      </c>
      <c r="E78" s="517">
        <v>0.15</v>
      </c>
      <c r="F78" s="517">
        <v>20</v>
      </c>
    </row>
    <row r="79" spans="1:7" ht="24">
      <c r="A79" s="517">
        <v>7</v>
      </c>
      <c r="B79" s="3285"/>
      <c r="C79" s="508" t="s">
        <v>2720</v>
      </c>
      <c r="D79" s="508" t="s">
        <v>2721</v>
      </c>
      <c r="E79" s="517">
        <v>0.15</v>
      </c>
      <c r="F79" s="517">
        <v>20</v>
      </c>
    </row>
    <row r="80" spans="1:7" ht="24">
      <c r="A80" s="517">
        <v>8</v>
      </c>
      <c r="B80" s="3285"/>
      <c r="C80" s="508" t="s">
        <v>2722</v>
      </c>
      <c r="D80" s="508" t="s">
        <v>2723</v>
      </c>
      <c r="E80" s="517">
        <v>0.1</v>
      </c>
      <c r="F80" s="517">
        <v>15</v>
      </c>
    </row>
    <row r="81" spans="1:6" ht="24">
      <c r="A81" s="517">
        <v>9</v>
      </c>
      <c r="B81" s="3285"/>
      <c r="C81" s="508" t="s">
        <v>2724</v>
      </c>
      <c r="D81" s="508" t="s">
        <v>2725</v>
      </c>
      <c r="E81" s="517">
        <v>0.1</v>
      </c>
      <c r="F81" s="517">
        <v>15</v>
      </c>
    </row>
    <row r="82" spans="1:6" ht="24">
      <c r="A82" s="517">
        <v>10</v>
      </c>
      <c r="B82" s="3285"/>
      <c r="C82" s="508" t="s">
        <v>2726</v>
      </c>
      <c r="D82" s="508" t="s">
        <v>2727</v>
      </c>
      <c r="E82" s="517">
        <v>0.1</v>
      </c>
      <c r="F82" s="517">
        <v>15</v>
      </c>
    </row>
    <row r="83" spans="1:6" ht="24">
      <c r="A83" s="517">
        <v>11</v>
      </c>
      <c r="B83" s="3285"/>
      <c r="C83" s="508" t="s">
        <v>2728</v>
      </c>
      <c r="D83" s="508" t="s">
        <v>2729</v>
      </c>
      <c r="E83" s="517">
        <v>0.1</v>
      </c>
      <c r="F83" s="517">
        <v>15</v>
      </c>
    </row>
    <row r="84" spans="1:6" ht="24">
      <c r="A84" s="517">
        <v>12</v>
      </c>
      <c r="B84" s="3285"/>
      <c r="C84" s="508" t="s">
        <v>2730</v>
      </c>
      <c r="D84" s="508" t="s">
        <v>2731</v>
      </c>
      <c r="E84" s="517">
        <v>0.1</v>
      </c>
      <c r="F84" s="517">
        <v>15</v>
      </c>
    </row>
    <row r="85" spans="1:6">
      <c r="A85" s="517">
        <v>13</v>
      </c>
      <c r="B85" s="3285"/>
      <c r="C85" s="508" t="s">
        <v>2732</v>
      </c>
      <c r="D85" s="508" t="s">
        <v>2733</v>
      </c>
      <c r="E85" s="517">
        <v>0.1</v>
      </c>
      <c r="F85" s="517">
        <v>15</v>
      </c>
    </row>
    <row r="86" spans="1:6">
      <c r="A86" s="517">
        <v>14</v>
      </c>
      <c r="B86" s="3285"/>
      <c r="C86" s="508" t="s">
        <v>2734</v>
      </c>
      <c r="D86" s="508" t="s">
        <v>2735</v>
      </c>
      <c r="E86" s="517">
        <v>0.1</v>
      </c>
      <c r="F86" s="517">
        <v>15</v>
      </c>
    </row>
    <row r="87" spans="1:6">
      <c r="A87" s="517">
        <v>15</v>
      </c>
      <c r="B87" s="3285"/>
      <c r="C87" s="508" t="s">
        <v>2736</v>
      </c>
      <c r="D87" s="508" t="s">
        <v>2737</v>
      </c>
      <c r="E87" s="517">
        <v>0.1</v>
      </c>
      <c r="F87" s="517">
        <v>15</v>
      </c>
    </row>
    <row r="88" spans="1:6" ht="24">
      <c r="A88" s="517">
        <v>16</v>
      </c>
      <c r="B88" s="3285"/>
      <c r="C88" s="508" t="s">
        <v>2738</v>
      </c>
      <c r="D88" s="508" t="s">
        <v>2739</v>
      </c>
      <c r="E88" s="517">
        <v>0.1</v>
      </c>
      <c r="F88" s="517">
        <v>15</v>
      </c>
    </row>
    <row r="89" spans="1:6" ht="24">
      <c r="A89" s="517">
        <v>17</v>
      </c>
      <c r="B89" s="3286"/>
      <c r="C89" s="508" t="s">
        <v>2740</v>
      </c>
      <c r="D89" s="508" t="s">
        <v>2741</v>
      </c>
      <c r="E89" s="517">
        <v>0.1</v>
      </c>
      <c r="F89" s="517">
        <v>15</v>
      </c>
    </row>
    <row r="90" spans="1:6">
      <c r="A90" s="517">
        <v>18</v>
      </c>
      <c r="B90" s="3284" t="s">
        <v>462</v>
      </c>
      <c r="C90" s="508" t="s">
        <v>463</v>
      </c>
      <c r="D90" s="508" t="s">
        <v>464</v>
      </c>
      <c r="E90" s="517">
        <v>0.2</v>
      </c>
      <c r="F90" s="517">
        <v>25</v>
      </c>
    </row>
    <row r="91" spans="1:6" ht="24">
      <c r="A91" s="517">
        <v>19</v>
      </c>
      <c r="B91" s="3285"/>
      <c r="C91" s="508" t="s">
        <v>2742</v>
      </c>
      <c r="D91" s="508" t="s">
        <v>467</v>
      </c>
      <c r="E91" s="517">
        <v>0.2</v>
      </c>
      <c r="F91" s="517">
        <v>25</v>
      </c>
    </row>
    <row r="92" spans="1:6">
      <c r="A92" s="517">
        <v>20</v>
      </c>
      <c r="B92" s="3285"/>
      <c r="C92" s="508" t="s">
        <v>465</v>
      </c>
      <c r="D92" s="508" t="s">
        <v>466</v>
      </c>
      <c r="E92" s="517">
        <v>0.15</v>
      </c>
      <c r="F92" s="517">
        <v>20</v>
      </c>
    </row>
    <row r="93" spans="1:6">
      <c r="A93" s="517">
        <v>21</v>
      </c>
      <c r="B93" s="3285"/>
      <c r="C93" s="508" t="s">
        <v>2743</v>
      </c>
      <c r="D93" s="508" t="s">
        <v>468</v>
      </c>
      <c r="E93" s="517">
        <v>0.15</v>
      </c>
      <c r="F93" s="517">
        <v>20</v>
      </c>
    </row>
    <row r="94" spans="1:6">
      <c r="A94" s="517">
        <v>22</v>
      </c>
      <c r="B94" s="3285"/>
      <c r="C94" s="508" t="s">
        <v>2745</v>
      </c>
      <c r="D94" s="508" t="s">
        <v>2746</v>
      </c>
      <c r="E94" s="517">
        <v>0.15</v>
      </c>
      <c r="F94" s="517">
        <v>20</v>
      </c>
    </row>
    <row r="95" spans="1:6" ht="36">
      <c r="A95" s="517">
        <v>23</v>
      </c>
      <c r="B95" s="3285"/>
      <c r="C95" s="508" t="s">
        <v>2747</v>
      </c>
      <c r="D95" s="508" t="s">
        <v>2748</v>
      </c>
      <c r="E95" s="517">
        <v>0.15</v>
      </c>
      <c r="F95" s="517">
        <v>20</v>
      </c>
    </row>
    <row r="96" spans="1:6">
      <c r="A96" s="517">
        <v>24</v>
      </c>
      <c r="B96" s="3285"/>
      <c r="C96" s="508" t="s">
        <v>2749</v>
      </c>
      <c r="D96" s="508" t="s">
        <v>2750</v>
      </c>
      <c r="E96" s="517">
        <v>0.1</v>
      </c>
      <c r="F96" s="517">
        <v>15</v>
      </c>
    </row>
    <row r="97" spans="1:6">
      <c r="A97" s="517">
        <v>25</v>
      </c>
      <c r="B97" s="3285"/>
      <c r="C97" s="508" t="s">
        <v>2744</v>
      </c>
      <c r="D97" s="508" t="s">
        <v>2751</v>
      </c>
      <c r="E97" s="517">
        <v>0.1</v>
      </c>
      <c r="F97" s="517">
        <v>15</v>
      </c>
    </row>
    <row r="98" spans="1:6" ht="24">
      <c r="A98" s="517">
        <v>26</v>
      </c>
      <c r="B98" s="3285"/>
      <c r="C98" s="508" t="s">
        <v>2752</v>
      </c>
      <c r="D98" s="508" t="s">
        <v>2753</v>
      </c>
      <c r="E98" s="517">
        <v>0.1</v>
      </c>
      <c r="F98" s="517">
        <v>15</v>
      </c>
    </row>
    <row r="99" spans="1:6" ht="24">
      <c r="A99" s="517">
        <v>27</v>
      </c>
      <c r="B99" s="3285"/>
      <c r="C99" s="508" t="s">
        <v>2754</v>
      </c>
      <c r="D99" s="508" t="s">
        <v>2755</v>
      </c>
      <c r="E99" s="517">
        <v>0.1</v>
      </c>
      <c r="F99" s="517">
        <v>15</v>
      </c>
    </row>
    <row r="100" spans="1:6">
      <c r="A100" s="517">
        <v>28</v>
      </c>
      <c r="B100" s="3285"/>
      <c r="C100" s="508" t="s">
        <v>2756</v>
      </c>
      <c r="D100" s="508" t="s">
        <v>2757</v>
      </c>
      <c r="E100" s="517">
        <v>0.1</v>
      </c>
      <c r="F100" s="517">
        <v>15</v>
      </c>
    </row>
    <row r="101" spans="1:6">
      <c r="A101" s="517">
        <v>29</v>
      </c>
      <c r="B101" s="3285"/>
      <c r="C101" s="508" t="s">
        <v>2758</v>
      </c>
      <c r="D101" s="508" t="s">
        <v>2759</v>
      </c>
      <c r="E101" s="517">
        <v>0.1</v>
      </c>
      <c r="F101" s="517">
        <v>15</v>
      </c>
    </row>
    <row r="102" spans="1:6">
      <c r="A102" s="517">
        <v>30</v>
      </c>
      <c r="B102" s="3285"/>
      <c r="C102" s="508" t="s">
        <v>2760</v>
      </c>
      <c r="D102" s="508" t="s">
        <v>2761</v>
      </c>
      <c r="E102" s="517">
        <v>0.1</v>
      </c>
      <c r="F102" s="517">
        <v>15</v>
      </c>
    </row>
    <row r="103" spans="1:6" ht="24">
      <c r="A103" s="517">
        <v>31</v>
      </c>
      <c r="B103" s="3285"/>
      <c r="C103" s="508" t="s">
        <v>2762</v>
      </c>
      <c r="D103" s="508" t="s">
        <v>2763</v>
      </c>
      <c r="E103" s="517">
        <v>0.1</v>
      </c>
      <c r="F103" s="517">
        <v>15</v>
      </c>
    </row>
    <row r="104" spans="1:6" ht="24">
      <c r="A104" s="517">
        <v>32</v>
      </c>
      <c r="B104" s="3285"/>
      <c r="C104" s="508" t="s">
        <v>2764</v>
      </c>
      <c r="D104" s="508" t="s">
        <v>2765</v>
      </c>
      <c r="E104" s="517">
        <v>0.1</v>
      </c>
      <c r="F104" s="517">
        <v>15</v>
      </c>
    </row>
    <row r="105" spans="1:6" ht="24">
      <c r="A105" s="517">
        <v>33</v>
      </c>
      <c r="B105" s="3285"/>
      <c r="C105" s="508" t="s">
        <v>2766</v>
      </c>
      <c r="D105" s="508" t="s">
        <v>2767</v>
      </c>
      <c r="E105" s="517">
        <v>0.1</v>
      </c>
      <c r="F105" s="517">
        <v>15</v>
      </c>
    </row>
    <row r="106" spans="1:6" ht="24">
      <c r="A106" s="517">
        <v>34</v>
      </c>
      <c r="B106" s="3286"/>
      <c r="C106" s="508" t="s">
        <v>2768</v>
      </c>
      <c r="D106" s="508" t="s">
        <v>2769</v>
      </c>
      <c r="E106" s="517">
        <v>0.1</v>
      </c>
      <c r="F106" s="517">
        <v>15</v>
      </c>
    </row>
    <row r="107" spans="1:6" ht="24">
      <c r="A107" s="517">
        <v>35</v>
      </c>
      <c r="B107" s="3284" t="s">
        <v>469</v>
      </c>
      <c r="C107" s="517" t="s">
        <v>470</v>
      </c>
      <c r="D107" s="508" t="s">
        <v>2770</v>
      </c>
      <c r="E107" s="517">
        <v>0.15</v>
      </c>
      <c r="F107" s="517">
        <v>20</v>
      </c>
    </row>
    <row r="108" spans="1:6">
      <c r="A108" s="517">
        <v>36</v>
      </c>
      <c r="B108" s="3285"/>
      <c r="C108" s="517" t="s">
        <v>2772</v>
      </c>
      <c r="D108" s="508" t="s">
        <v>2773</v>
      </c>
      <c r="E108" s="517">
        <v>0.15</v>
      </c>
      <c r="F108" s="517">
        <v>20</v>
      </c>
    </row>
    <row r="109" spans="1:6">
      <c r="A109" s="517">
        <v>37</v>
      </c>
      <c r="B109" s="3285"/>
      <c r="C109" s="517" t="s">
        <v>2771</v>
      </c>
      <c r="D109" s="508" t="s">
        <v>2778</v>
      </c>
      <c r="E109" s="517">
        <v>0.15</v>
      </c>
      <c r="F109" s="517">
        <v>20</v>
      </c>
    </row>
    <row r="110" spans="1:6">
      <c r="A110" s="517">
        <v>38</v>
      </c>
      <c r="B110" s="3285"/>
      <c r="C110" s="517" t="s">
        <v>2774</v>
      </c>
      <c r="D110" s="508" t="s">
        <v>2779</v>
      </c>
      <c r="E110" s="517">
        <v>0.1</v>
      </c>
      <c r="F110" s="517">
        <v>15</v>
      </c>
    </row>
    <row r="111" spans="1:6" ht="24">
      <c r="A111" s="517">
        <v>39</v>
      </c>
      <c r="B111" s="3285"/>
      <c r="C111" s="517" t="s">
        <v>2775</v>
      </c>
      <c r="D111" s="508" t="s">
        <v>2776</v>
      </c>
      <c r="E111" s="517">
        <v>0.1</v>
      </c>
      <c r="F111" s="517">
        <v>15</v>
      </c>
    </row>
    <row r="112" spans="1:6" ht="24">
      <c r="A112" s="517">
        <v>40</v>
      </c>
      <c r="B112" s="3286"/>
      <c r="C112" s="517" t="s">
        <v>2777</v>
      </c>
      <c r="D112" s="508" t="s">
        <v>2780</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2781</v>
      </c>
      <c r="D115" s="508" t="s">
        <v>2782</v>
      </c>
      <c r="E115" s="517">
        <v>0.1</v>
      </c>
      <c r="F115" s="517">
        <v>15</v>
      </c>
    </row>
    <row r="116" spans="1:6">
      <c r="A116" s="517">
        <v>44</v>
      </c>
      <c r="B116" s="3284" t="s">
        <v>476</v>
      </c>
      <c r="C116" s="517" t="s">
        <v>2783</v>
      </c>
      <c r="D116" s="508" t="s">
        <v>2784</v>
      </c>
      <c r="E116" s="517">
        <v>0.1</v>
      </c>
      <c r="F116" s="517">
        <v>15</v>
      </c>
    </row>
    <row r="117" spans="1:6" ht="24">
      <c r="A117" s="517">
        <v>45</v>
      </c>
      <c r="B117" s="3286"/>
      <c r="C117" s="508" t="s">
        <v>2785</v>
      </c>
      <c r="D117" s="508" t="s">
        <v>2786</v>
      </c>
      <c r="E117" s="517">
        <v>0.1</v>
      </c>
      <c r="F117" s="517">
        <v>15</v>
      </c>
    </row>
    <row r="118" spans="1:6" ht="24">
      <c r="A118" s="517">
        <v>46</v>
      </c>
      <c r="B118" s="3284" t="s">
        <v>477</v>
      </c>
      <c r="C118" s="517" t="s">
        <v>2789</v>
      </c>
      <c r="D118" s="508" t="s">
        <v>2787</v>
      </c>
      <c r="E118" s="517">
        <v>0.1</v>
      </c>
      <c r="F118" s="517">
        <v>15</v>
      </c>
    </row>
    <row r="119" spans="1:6" ht="24">
      <c r="A119" s="517">
        <v>47</v>
      </c>
      <c r="B119" s="3286"/>
      <c r="C119" s="517" t="s">
        <v>2788</v>
      </c>
      <c r="D119" s="508" t="s">
        <v>2790</v>
      </c>
      <c r="E119" s="517">
        <v>0.1</v>
      </c>
      <c r="F119" s="517">
        <v>15</v>
      </c>
    </row>
    <row r="120" spans="1:6">
      <c r="A120" s="517">
        <v>48</v>
      </c>
      <c r="B120" s="3284" t="s">
        <v>478</v>
      </c>
      <c r="C120" s="517" t="s">
        <v>479</v>
      </c>
      <c r="D120" s="508" t="s">
        <v>480</v>
      </c>
      <c r="E120" s="517">
        <v>0.1</v>
      </c>
      <c r="F120" s="517">
        <v>15</v>
      </c>
    </row>
    <row r="121" spans="1:6">
      <c r="A121" s="517">
        <v>49</v>
      </c>
      <c r="B121" s="3286"/>
      <c r="C121" s="517" t="s">
        <v>2791</v>
      </c>
      <c r="D121" s="508" t="s">
        <v>2792</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2793</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2794</v>
      </c>
      <c r="D130" s="508" t="s">
        <v>2795</v>
      </c>
      <c r="E130" s="517">
        <v>0.1</v>
      </c>
      <c r="F130" s="517">
        <v>15</v>
      </c>
    </row>
    <row r="131" spans="1:6">
      <c r="A131" s="517">
        <v>59</v>
      </c>
      <c r="B131" s="3283"/>
      <c r="C131" s="517" t="s">
        <v>2796</v>
      </c>
      <c r="D131" s="508" t="s">
        <v>2797</v>
      </c>
      <c r="E131" s="517">
        <v>0.1</v>
      </c>
      <c r="F131" s="517">
        <v>15</v>
      </c>
    </row>
    <row r="132" spans="1:6">
      <c r="A132" s="517">
        <v>60</v>
      </c>
      <c r="B132" s="3284" t="s">
        <v>504</v>
      </c>
      <c r="C132" s="517" t="s">
        <v>505</v>
      </c>
      <c r="D132" s="508" t="s">
        <v>2800</v>
      </c>
      <c r="E132" s="517">
        <v>0.1</v>
      </c>
      <c r="F132" s="517">
        <v>15</v>
      </c>
    </row>
    <row r="133" spans="1:6">
      <c r="A133" s="517">
        <v>61</v>
      </c>
      <c r="B133" s="3286"/>
      <c r="C133" s="517" t="s">
        <v>2798</v>
      </c>
      <c r="D133" s="508" t="s">
        <v>2799</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2802</v>
      </c>
      <c r="E135" s="517">
        <v>0.1</v>
      </c>
      <c r="F135" s="517">
        <v>15</v>
      </c>
    </row>
    <row r="136" spans="1:6">
      <c r="A136" s="517">
        <v>64</v>
      </c>
      <c r="B136" s="3283"/>
      <c r="C136" s="517" t="s">
        <v>2801</v>
      </c>
      <c r="D136" s="508" t="s">
        <v>2803</v>
      </c>
      <c r="E136" s="517">
        <v>0.1</v>
      </c>
      <c r="F136" s="517">
        <v>15</v>
      </c>
    </row>
    <row r="137" spans="1:6">
      <c r="A137" s="517">
        <v>65</v>
      </c>
      <c r="B137" s="517" t="s">
        <v>508</v>
      </c>
      <c r="C137" s="517" t="s">
        <v>509</v>
      </c>
      <c r="D137" s="508" t="s">
        <v>2804</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I17" sqref="I17"/>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3049</v>
      </c>
      <c r="R2" s="448" t="s">
        <v>3050</v>
      </c>
      <c r="S2" s="448" t="s">
        <v>3047</v>
      </c>
      <c r="T2" s="448" t="s">
        <v>3048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1.0985</v>
      </c>
      <c r="Q94" s="448" t="s">
        <v>3054</v>
      </c>
      <c r="R94" s="448" t="s">
        <v>3055</v>
      </c>
      <c r="S94" s="448" t="s">
        <v>3056</v>
      </c>
      <c r="T94" s="448" t="s">
        <v>3048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3065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3054</v>
      </c>
      <c r="R186" s="448" t="s">
        <v>3055</v>
      </c>
      <c r="S186" s="448" t="s">
        <v>3056</v>
      </c>
      <c r="T186" s="448" t="s">
        <v>3048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3049</v>
      </c>
      <c r="R278" s="448" t="s">
        <v>3050</v>
      </c>
      <c r="S278" s="448" t="s">
        <v>3051</v>
      </c>
      <c r="T278" s="448" t="s">
        <v>3052</v>
      </c>
      <c r="U278" s="448" t="s">
        <v>3053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2889</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v>
      </c>
      <c r="Q370" s="448" t="s">
        <v>3054</v>
      </c>
      <c r="R370" s="448" t="s">
        <v>3055</v>
      </c>
      <c r="S370" s="448" t="s">
        <v>3056</v>
      </c>
      <c r="T370" s="448" t="s">
        <v>3048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220</v>
      </c>
      <c r="C2" s="2543" t="s">
        <v>2332</v>
      </c>
      <c r="D2" s="2543" t="s">
        <v>2333</v>
      </c>
      <c r="E2" s="2544">
        <f ca="1">SUMIF(E6:E13,"&lt;&gt;#ref!",E6:E13)</f>
        <v>408.57</v>
      </c>
      <c r="F2" s="2542"/>
      <c r="G2" s="2542"/>
      <c r="H2" s="2542"/>
      <c r="I2" s="2542"/>
      <c r="J2" s="2542"/>
      <c r="K2" s="2542"/>
      <c r="L2" s="2542"/>
      <c r="M2" s="2542"/>
      <c r="N2" s="2542"/>
      <c r="O2" s="2542"/>
      <c r="P2" s="2542"/>
    </row>
    <row r="3" spans="1:16" ht="15.75">
      <c r="A3" s="2543" t="s">
        <v>2334</v>
      </c>
      <c r="B3" s="1704">
        <f ca="1">ROUND(B2*10000/E2,0)</f>
        <v>5385</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220</v>
      </c>
      <c r="C6" s="2543" t="s">
        <v>2332</v>
      </c>
      <c r="D6" s="2542"/>
      <c r="E6" s="2544">
        <f ca="1">SUMIF(INDIRECT("'"&amp;A6&amp;"'"&amp;"!C:C"),"建筑面积",INDIRECT("'"&amp;A6&amp;"'"&amp;"!D:D"))</f>
        <v>408.57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activeCell="I17" sqref="I17"/>
      <selection pane="bottomLeft" activeCell="I17" sqref="I17"/>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2887</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2888</v>
      </c>
      <c r="AC2" s="2561" t="s">
        <v>679</v>
      </c>
      <c r="AD2" s="2554" t="s">
        <v>680</v>
      </c>
      <c r="AE2" s="2558"/>
      <c r="AF2" s="2554" t="s">
        <v>676</v>
      </c>
      <c r="AG2" s="2559" t="s">
        <v>677</v>
      </c>
      <c r="AH2" s="2560" t="s">
        <v>605</v>
      </c>
      <c r="AI2" s="2555" t="s">
        <v>2698</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3060</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3059</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3058</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3057</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3084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3067</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2570</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2569</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2568</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2565</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2564</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I17" sqref="I17"/>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44848</v>
      </c>
      <c r="B1" s="2748" t="s">
        <v>3077</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3073</v>
      </c>
      <c r="E2" s="2555" t="s">
        <v>3074</v>
      </c>
      <c r="F2" s="2555" t="s">
        <v>3075</v>
      </c>
      <c r="G2" s="2555" t="s">
        <v>514</v>
      </c>
      <c r="H2" s="2555" t="s">
        <v>3076</v>
      </c>
      <c r="I2" s="2555" t="s">
        <v>2701</v>
      </c>
      <c r="J2" s="2558"/>
      <c r="K2" s="2554" t="s">
        <v>3073</v>
      </c>
      <c r="L2" s="2555" t="s">
        <v>3074</v>
      </c>
      <c r="M2" s="2555" t="s">
        <v>3075</v>
      </c>
      <c r="N2" s="2555" t="s">
        <v>514</v>
      </c>
      <c r="O2" s="2555" t="s">
        <v>3076</v>
      </c>
      <c r="P2" s="2555" t="s">
        <v>2701</v>
      </c>
      <c r="Q2" s="2558"/>
      <c r="R2" s="2554" t="s">
        <v>3073</v>
      </c>
      <c r="S2" s="2555" t="s">
        <v>3074</v>
      </c>
      <c r="T2" s="2555" t="s">
        <v>3075</v>
      </c>
      <c r="U2" s="2555" t="s">
        <v>514</v>
      </c>
      <c r="V2" s="2555" t="s">
        <v>3076</v>
      </c>
      <c r="W2" s="2555" t="s">
        <v>2701</v>
      </c>
      <c r="X2" s="2558"/>
      <c r="Y2" s="2554" t="s">
        <v>3073</v>
      </c>
      <c r="Z2" s="2555" t="s">
        <v>3074</v>
      </c>
      <c r="AA2" s="2555" t="s">
        <v>3075</v>
      </c>
      <c r="AB2" s="2555" t="s">
        <v>514</v>
      </c>
      <c r="AC2" s="2555" t="s">
        <v>3076</v>
      </c>
      <c r="AD2" s="2555" t="s">
        <v>2701</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3060</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3059</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3058</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3085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3086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3067</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2570</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2569</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2568</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3080</v>
      </c>
    </row>
    <row r="18" spans="1:30" s="2551" customFormat="1" ht="12.75">
      <c r="B18" s="2748" t="s">
        <v>3079</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3073</v>
      </c>
      <c r="E19" s="2555" t="s">
        <v>3074</v>
      </c>
      <c r="F19" s="2555" t="s">
        <v>3075</v>
      </c>
      <c r="G19" s="2555" t="s">
        <v>514</v>
      </c>
      <c r="H19" s="2555"/>
      <c r="I19" s="2555" t="s">
        <v>2701</v>
      </c>
      <c r="J19" s="2558"/>
      <c r="K19" s="2554" t="s">
        <v>3073</v>
      </c>
      <c r="L19" s="2555" t="s">
        <v>3074</v>
      </c>
      <c r="M19" s="2555" t="s">
        <v>3075</v>
      </c>
      <c r="N19" s="2555" t="s">
        <v>514</v>
      </c>
      <c r="O19" s="2555"/>
      <c r="P19" s="2555" t="s">
        <v>2701</v>
      </c>
      <c r="Q19" s="2558"/>
      <c r="R19" s="2554" t="s">
        <v>3073</v>
      </c>
      <c r="S19" s="2555" t="s">
        <v>3074</v>
      </c>
      <c r="T19" s="2555" t="s">
        <v>3075</v>
      </c>
      <c r="U19" s="2555" t="s">
        <v>514</v>
      </c>
      <c r="V19" s="2555"/>
      <c r="W19" s="2555" t="s">
        <v>2701</v>
      </c>
      <c r="X19" s="2558"/>
      <c r="Y19" s="2554" t="s">
        <v>3073</v>
      </c>
      <c r="Z19" s="2555" t="s">
        <v>3074</v>
      </c>
      <c r="AA19" s="2555" t="s">
        <v>3075</v>
      </c>
      <c r="AB19" s="2555" t="s">
        <v>514</v>
      </c>
      <c r="AC19" s="2555"/>
      <c r="AD19" s="2555" t="s">
        <v>2701</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3060</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3059</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3058</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3085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3084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3067</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2570</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2569</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2568</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I17" sqref="I17"/>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3030</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3042</v>
      </c>
      <c r="B2" s="2650"/>
      <c r="C2" s="2650"/>
      <c r="D2" s="2650"/>
      <c r="E2" s="2650"/>
      <c r="F2" s="2650"/>
      <c r="G2" s="2651" t="s">
        <v>3043</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2932</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3031</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3027</v>
      </c>
    </row>
    <row r="6" spans="1:20" ht="12" thickBot="1">
      <c r="A6" s="2656" t="s">
        <v>184</v>
      </c>
      <c r="B6" s="2656" t="s">
        <v>3032</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2985</v>
      </c>
      <c r="Q6" s="2656" t="s">
        <v>204</v>
      </c>
      <c r="R6" s="2656" t="s">
        <v>205</v>
      </c>
      <c r="S6" s="2656" t="s">
        <v>214</v>
      </c>
      <c r="T6" s="2656" t="s">
        <v>3028</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3013</v>
      </c>
      <c r="S7" s="2656" t="s">
        <v>3024</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3033</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3025</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3014</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2973</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2965</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2966</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2967</v>
      </c>
      <c r="P18" s="2656" t="s">
        <v>306</v>
      </c>
      <c r="Q18" s="2656" t="s">
        <v>3000</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2968</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3015</v>
      </c>
      <c r="S20" s="2656" t="s">
        <v>350</v>
      </c>
    </row>
    <row r="21" spans="1:19" ht="12" thickBot="1">
      <c r="A21" s="2656" t="s">
        <v>235</v>
      </c>
      <c r="B21" s="2657" t="s">
        <v>263</v>
      </c>
      <c r="C21" s="2656">
        <v>32370</v>
      </c>
      <c r="D21" s="2656">
        <v>26730</v>
      </c>
      <c r="E21" s="2656">
        <v>26640</v>
      </c>
      <c r="F21" s="2656"/>
      <c r="G21" s="2656">
        <v>19440</v>
      </c>
      <c r="J21" s="2663" t="s">
        <v>2894</v>
      </c>
      <c r="K21" s="2657" t="s">
        <v>336</v>
      </c>
      <c r="L21" s="2656" t="s">
        <v>337</v>
      </c>
      <c r="M21" s="2656" t="s">
        <v>338</v>
      </c>
      <c r="N21" s="2656" t="s">
        <v>339</v>
      </c>
      <c r="O21" s="2656" t="s">
        <v>333</v>
      </c>
      <c r="P21" s="2656" t="s">
        <v>358</v>
      </c>
      <c r="Q21" s="2656" t="s">
        <v>374</v>
      </c>
      <c r="R21" s="2656" t="s">
        <v>3016</v>
      </c>
      <c r="S21" s="2663" t="s">
        <v>3026</v>
      </c>
    </row>
    <row r="22" spans="1:19">
      <c r="A22" s="2656" t="s">
        <v>235</v>
      </c>
      <c r="B22" s="2657" t="s">
        <v>3034</v>
      </c>
      <c r="C22" s="2656">
        <v>29830</v>
      </c>
      <c r="D22" s="2656">
        <v>27600</v>
      </c>
      <c r="E22" s="2656">
        <v>28150</v>
      </c>
      <c r="F22" s="2656"/>
      <c r="G22" s="2656">
        <v>20080</v>
      </c>
      <c r="K22" s="2657" t="s">
        <v>2895</v>
      </c>
      <c r="L22" s="2656" t="s">
        <v>344</v>
      </c>
      <c r="M22" s="2656" t="s">
        <v>345</v>
      </c>
      <c r="N22" s="2656" t="s">
        <v>346</v>
      </c>
      <c r="O22" s="2656" t="s">
        <v>2969</v>
      </c>
      <c r="P22" s="2656" t="s">
        <v>363</v>
      </c>
      <c r="Q22" s="2656" t="s">
        <v>378</v>
      </c>
      <c r="R22" s="2656" t="s">
        <v>308</v>
      </c>
    </row>
    <row r="23" spans="1:19">
      <c r="A23" s="2656" t="s">
        <v>235</v>
      </c>
      <c r="B23" s="2657" t="s">
        <v>281</v>
      </c>
      <c r="C23" s="2656">
        <v>27800</v>
      </c>
      <c r="D23" s="2656">
        <v>26900</v>
      </c>
      <c r="E23" s="2656">
        <v>27170</v>
      </c>
      <c r="F23" s="2656"/>
      <c r="G23" s="2656">
        <v>19570</v>
      </c>
      <c r="K23" s="2657" t="s">
        <v>2896</v>
      </c>
      <c r="L23" s="2656" t="s">
        <v>351</v>
      </c>
      <c r="M23" s="2656" t="s">
        <v>352</v>
      </c>
      <c r="N23" s="2656" t="s">
        <v>2920</v>
      </c>
      <c r="O23" s="2656" t="s">
        <v>357</v>
      </c>
      <c r="P23" s="2656" t="s">
        <v>369</v>
      </c>
      <c r="Q23" s="2656" t="s">
        <v>384</v>
      </c>
      <c r="R23" s="2656" t="s">
        <v>3017</v>
      </c>
    </row>
    <row r="24" spans="1:19">
      <c r="A24" s="2656" t="s">
        <v>235</v>
      </c>
      <c r="B24" s="2657" t="s">
        <v>291</v>
      </c>
      <c r="C24" s="2656">
        <v>27930</v>
      </c>
      <c r="D24" s="2656">
        <v>32260</v>
      </c>
      <c r="E24" s="2656">
        <v>32120</v>
      </c>
      <c r="F24" s="2656"/>
      <c r="G24" s="2656">
        <v>23470</v>
      </c>
      <c r="K24" s="2657" t="s">
        <v>2897</v>
      </c>
      <c r="L24" s="2656" t="s">
        <v>355</v>
      </c>
      <c r="M24" s="2656" t="s">
        <v>356</v>
      </c>
      <c r="N24" s="2656" t="s">
        <v>367</v>
      </c>
      <c r="O24" s="2656" t="s">
        <v>362</v>
      </c>
      <c r="P24" s="2656" t="s">
        <v>340</v>
      </c>
      <c r="Q24" s="2665" t="s">
        <v>3001</v>
      </c>
      <c r="R24" s="2656" t="s">
        <v>3018</v>
      </c>
    </row>
    <row r="25" spans="1:19">
      <c r="A25" s="2656" t="s">
        <v>235</v>
      </c>
      <c r="B25" s="2657" t="s">
        <v>300</v>
      </c>
      <c r="C25" s="2656">
        <v>32230</v>
      </c>
      <c r="D25" s="2656">
        <v>29640</v>
      </c>
      <c r="E25" s="2656">
        <v>29510</v>
      </c>
      <c r="F25" s="2656"/>
      <c r="G25" s="2656">
        <v>21560</v>
      </c>
      <c r="K25" s="2657" t="s">
        <v>2898</v>
      </c>
      <c r="L25" s="2656" t="s">
        <v>2900</v>
      </c>
      <c r="M25" s="2656" t="s">
        <v>361</v>
      </c>
      <c r="N25" s="2656" t="s">
        <v>372</v>
      </c>
      <c r="O25" s="2656" t="s">
        <v>368</v>
      </c>
      <c r="P25" s="2656" t="s">
        <v>347</v>
      </c>
      <c r="Q25" s="2665" t="s">
        <v>341</v>
      </c>
      <c r="R25" s="2656" t="s">
        <v>3019</v>
      </c>
    </row>
    <row r="26" spans="1:19" ht="12" thickBot="1">
      <c r="A26" s="2656" t="s">
        <v>235</v>
      </c>
      <c r="B26" s="2657" t="s">
        <v>309</v>
      </c>
      <c r="C26" s="2656">
        <v>31690</v>
      </c>
      <c r="D26" s="2656">
        <v>27650</v>
      </c>
      <c r="E26" s="2656">
        <v>28200</v>
      </c>
      <c r="F26" s="2656"/>
      <c r="G26" s="2656">
        <v>20110</v>
      </c>
      <c r="K26" s="2662" t="s">
        <v>2899</v>
      </c>
      <c r="L26" s="2656" t="s">
        <v>2901</v>
      </c>
      <c r="M26" s="2656" t="s">
        <v>366</v>
      </c>
      <c r="N26" s="2656" t="s">
        <v>376</v>
      </c>
      <c r="O26" s="2656" t="s">
        <v>2970</v>
      </c>
      <c r="P26" s="2656" t="s">
        <v>2986</v>
      </c>
      <c r="Q26" s="2665" t="s">
        <v>348</v>
      </c>
      <c r="R26" s="2656" t="s">
        <v>3020</v>
      </c>
    </row>
    <row r="27" spans="1:19">
      <c r="A27" s="2656" t="s">
        <v>235</v>
      </c>
      <c r="B27" s="2657" t="s">
        <v>319</v>
      </c>
      <c r="C27" s="2656">
        <v>29610</v>
      </c>
      <c r="D27" s="2656">
        <v>27770</v>
      </c>
      <c r="E27" s="2656">
        <v>28300</v>
      </c>
      <c r="F27" s="2656"/>
      <c r="G27" s="2656">
        <v>20210</v>
      </c>
      <c r="L27" s="2656" t="s">
        <v>2902</v>
      </c>
      <c r="M27" s="2656" t="s">
        <v>371</v>
      </c>
      <c r="N27" s="2656" t="s">
        <v>381</v>
      </c>
      <c r="O27" s="2656" t="s">
        <v>2971</v>
      </c>
      <c r="P27" s="2656" t="s">
        <v>377</v>
      </c>
      <c r="Q27" s="2656" t="s">
        <v>393</v>
      </c>
      <c r="R27" s="2656" t="s">
        <v>3021</v>
      </c>
    </row>
    <row r="28" spans="1:19">
      <c r="A28" s="2656" t="s">
        <v>235</v>
      </c>
      <c r="B28" s="2657" t="s">
        <v>328</v>
      </c>
      <c r="C28" s="2656"/>
      <c r="D28" s="2656">
        <v>31520</v>
      </c>
      <c r="E28" s="2656">
        <v>31410</v>
      </c>
      <c r="F28" s="2656"/>
      <c r="G28" s="2656">
        <v>22940</v>
      </c>
      <c r="L28" s="2656" t="s">
        <v>2903</v>
      </c>
      <c r="M28" s="2656" t="s">
        <v>2907</v>
      </c>
      <c r="N28" s="2656" t="s">
        <v>2921</v>
      </c>
      <c r="O28" s="2656" t="s">
        <v>382</v>
      </c>
      <c r="P28" s="2656" t="s">
        <v>373</v>
      </c>
      <c r="Q28" s="2656" t="s">
        <v>3002</v>
      </c>
      <c r="R28" s="2656" t="s">
        <v>349</v>
      </c>
    </row>
    <row r="29" spans="1:19" ht="12" thickBot="1">
      <c r="A29" s="2664" t="s">
        <v>235</v>
      </c>
      <c r="B29" s="2666" t="s">
        <v>2894</v>
      </c>
      <c r="C29" s="2667"/>
      <c r="D29" s="2667">
        <v>29460</v>
      </c>
      <c r="E29" s="2667">
        <v>28640</v>
      </c>
      <c r="F29" s="2667"/>
      <c r="G29" s="2667">
        <v>21430</v>
      </c>
      <c r="L29" s="2656" t="s">
        <v>2904</v>
      </c>
      <c r="M29" s="2656" t="s">
        <v>2908</v>
      </c>
      <c r="N29" s="2656" t="s">
        <v>385</v>
      </c>
      <c r="O29" s="2656" t="s">
        <v>2972</v>
      </c>
      <c r="P29" s="2656" t="s">
        <v>383</v>
      </c>
      <c r="Q29" s="2656" t="s">
        <v>3003</v>
      </c>
      <c r="R29" s="2656" t="s">
        <v>354</v>
      </c>
    </row>
    <row r="30" spans="1:19">
      <c r="A30" s="2661" t="s">
        <v>379</v>
      </c>
      <c r="B30" s="2652" t="s">
        <v>380</v>
      </c>
      <c r="C30" s="2652">
        <v>26890</v>
      </c>
      <c r="D30" s="2652">
        <v>26770</v>
      </c>
      <c r="E30" s="2652">
        <v>25700</v>
      </c>
      <c r="F30" s="2652">
        <v>8180</v>
      </c>
      <c r="G30" s="2668">
        <v>18740</v>
      </c>
      <c r="L30" s="2656" t="s">
        <v>360</v>
      </c>
      <c r="M30" s="2656" t="s">
        <v>2909</v>
      </c>
      <c r="N30" s="2656" t="s">
        <v>2922</v>
      </c>
      <c r="O30" s="2656" t="s">
        <v>2974</v>
      </c>
      <c r="P30" s="2656" t="s">
        <v>633</v>
      </c>
      <c r="Q30" s="2656" t="s">
        <v>3004</v>
      </c>
      <c r="R30" s="2656" t="s">
        <v>3022</v>
      </c>
    </row>
    <row r="31" spans="1:19">
      <c r="A31" s="2656" t="s">
        <v>379</v>
      </c>
      <c r="B31" s="2657" t="s">
        <v>161</v>
      </c>
      <c r="C31" s="2656">
        <v>24550</v>
      </c>
      <c r="D31" s="2656">
        <v>23990</v>
      </c>
      <c r="E31" s="2656">
        <v>22930</v>
      </c>
      <c r="F31" s="2656">
        <v>7470</v>
      </c>
      <c r="G31" s="2669">
        <v>16790</v>
      </c>
      <c r="L31" s="2656" t="s">
        <v>365</v>
      </c>
      <c r="M31" s="2656" t="s">
        <v>2910</v>
      </c>
      <c r="N31" s="2656" t="s">
        <v>390</v>
      </c>
      <c r="O31" s="2656" t="s">
        <v>2975</v>
      </c>
      <c r="P31" s="2656" t="s">
        <v>388</v>
      </c>
      <c r="Q31" s="2656" t="s">
        <v>389</v>
      </c>
      <c r="R31" s="2656" t="s">
        <v>3023</v>
      </c>
    </row>
    <row r="32" spans="1:19" ht="12" thickBot="1">
      <c r="A32" s="2656" t="s">
        <v>379</v>
      </c>
      <c r="B32" s="2657" t="s">
        <v>174</v>
      </c>
      <c r="C32" s="2656">
        <v>27210</v>
      </c>
      <c r="D32" s="2656">
        <v>23240</v>
      </c>
      <c r="E32" s="2656">
        <v>23260</v>
      </c>
      <c r="F32" s="2656">
        <v>7130</v>
      </c>
      <c r="G32" s="2669">
        <v>16270</v>
      </c>
      <c r="L32" s="2656" t="s">
        <v>375</v>
      </c>
      <c r="M32" s="2656" t="s">
        <v>2911</v>
      </c>
      <c r="N32" s="2656" t="s">
        <v>394</v>
      </c>
      <c r="O32" s="2656" t="s">
        <v>2988</v>
      </c>
      <c r="P32" s="2656" t="s">
        <v>392</v>
      </c>
      <c r="Q32" s="2656" t="s">
        <v>3006</v>
      </c>
      <c r="R32" s="2663" t="s">
        <v>3029</v>
      </c>
    </row>
    <row r="33" spans="1:17" ht="12" thickBot="1">
      <c r="A33" s="2656" t="s">
        <v>379</v>
      </c>
      <c r="B33" s="2657" t="s">
        <v>187</v>
      </c>
      <c r="C33" s="2656">
        <v>27300</v>
      </c>
      <c r="D33" s="2656">
        <v>22980</v>
      </c>
      <c r="E33" s="2656">
        <v>24260</v>
      </c>
      <c r="F33" s="2656">
        <v>5860</v>
      </c>
      <c r="G33" s="2669">
        <v>16090</v>
      </c>
      <c r="L33" s="2663" t="s">
        <v>2906</v>
      </c>
      <c r="M33" s="2656" t="s">
        <v>2912</v>
      </c>
      <c r="N33" s="2656" t="s">
        <v>396</v>
      </c>
      <c r="O33" s="2656" t="s">
        <v>2989</v>
      </c>
      <c r="P33" s="2656" t="s">
        <v>2987</v>
      </c>
      <c r="Q33" s="2656" t="s">
        <v>395</v>
      </c>
    </row>
    <row r="34" spans="1:17">
      <c r="A34" s="2656" t="s">
        <v>379</v>
      </c>
      <c r="B34" s="2657" t="s">
        <v>198</v>
      </c>
      <c r="C34" s="2656">
        <v>23090</v>
      </c>
      <c r="D34" s="2656">
        <v>23390</v>
      </c>
      <c r="E34" s="2656">
        <v>23510</v>
      </c>
      <c r="F34" s="2656">
        <v>6700</v>
      </c>
      <c r="G34" s="2669">
        <v>16370</v>
      </c>
      <c r="M34" s="2656" t="s">
        <v>2913</v>
      </c>
      <c r="N34" s="2656" t="s">
        <v>398</v>
      </c>
      <c r="O34" s="2656" t="s">
        <v>2994</v>
      </c>
      <c r="P34" s="2656" t="s">
        <v>2997</v>
      </c>
      <c r="Q34" s="2656" t="s">
        <v>397</v>
      </c>
    </row>
    <row r="35" spans="1:17">
      <c r="A35" s="2656" t="s">
        <v>379</v>
      </c>
      <c r="B35" s="2657" t="s">
        <v>207</v>
      </c>
      <c r="C35" s="2656">
        <v>27270</v>
      </c>
      <c r="D35" s="2656">
        <v>24270</v>
      </c>
      <c r="E35" s="2656">
        <v>24950</v>
      </c>
      <c r="F35" s="2656">
        <v>6600</v>
      </c>
      <c r="G35" s="2669">
        <v>16990</v>
      </c>
      <c r="M35" s="2656" t="s">
        <v>2914</v>
      </c>
      <c r="N35" s="2656" t="s">
        <v>2923</v>
      </c>
      <c r="O35" s="2656" t="s">
        <v>386</v>
      </c>
      <c r="P35" s="2656" t="s">
        <v>2990</v>
      </c>
      <c r="Q35" s="2656" t="s">
        <v>3007</v>
      </c>
    </row>
    <row r="36" spans="1:17">
      <c r="A36" s="2656" t="s">
        <v>379</v>
      </c>
      <c r="B36" s="2657" t="s">
        <v>217</v>
      </c>
      <c r="C36" s="2656">
        <v>23490</v>
      </c>
      <c r="D36" s="2656">
        <v>23020</v>
      </c>
      <c r="E36" s="2656">
        <v>25230</v>
      </c>
      <c r="F36" s="2656">
        <v>6780</v>
      </c>
      <c r="G36" s="2669">
        <v>16120</v>
      </c>
      <c r="M36" s="2656" t="s">
        <v>608</v>
      </c>
      <c r="N36" s="2656" t="s">
        <v>2924</v>
      </c>
      <c r="O36" s="2656" t="s">
        <v>387</v>
      </c>
      <c r="P36" s="2656" t="s">
        <v>400</v>
      </c>
      <c r="Q36" s="2656" t="s">
        <v>399</v>
      </c>
    </row>
    <row r="37" spans="1:17">
      <c r="A37" s="2656" t="s">
        <v>379</v>
      </c>
      <c r="B37" s="2657" t="s">
        <v>227</v>
      </c>
      <c r="C37" s="2656">
        <v>24380</v>
      </c>
      <c r="D37" s="2656">
        <v>22240</v>
      </c>
      <c r="E37" s="2656">
        <v>25980</v>
      </c>
      <c r="F37" s="2656">
        <v>8160</v>
      </c>
      <c r="G37" s="2669">
        <v>15570</v>
      </c>
      <c r="M37" s="2656" t="s">
        <v>2915</v>
      </c>
      <c r="N37" s="2656" t="s">
        <v>2925</v>
      </c>
      <c r="O37" s="2656" t="s">
        <v>391</v>
      </c>
      <c r="P37" s="2656" t="s">
        <v>2992</v>
      </c>
      <c r="Q37" s="2656" t="s">
        <v>3008</v>
      </c>
    </row>
    <row r="38" spans="1:17">
      <c r="A38" s="2656" t="s">
        <v>379</v>
      </c>
      <c r="B38" s="2657" t="s">
        <v>237</v>
      </c>
      <c r="C38" s="2656">
        <v>23120</v>
      </c>
      <c r="D38" s="2656">
        <v>24630</v>
      </c>
      <c r="E38" s="2656">
        <v>25030</v>
      </c>
      <c r="F38" s="2656">
        <v>7710</v>
      </c>
      <c r="G38" s="2669">
        <v>17240</v>
      </c>
      <c r="M38" s="2656" t="s">
        <v>2916</v>
      </c>
      <c r="N38" s="2656" t="s">
        <v>2926</v>
      </c>
      <c r="O38" s="2656" t="s">
        <v>403</v>
      </c>
      <c r="P38" s="2656" t="s">
        <v>404</v>
      </c>
      <c r="Q38" s="2656" t="s">
        <v>3009</v>
      </c>
    </row>
    <row r="39" spans="1:17">
      <c r="A39" s="2656" t="s">
        <v>379</v>
      </c>
      <c r="B39" s="2657" t="s">
        <v>247</v>
      </c>
      <c r="C39" s="2656">
        <v>22330</v>
      </c>
      <c r="D39" s="2656">
        <v>21140</v>
      </c>
      <c r="E39" s="2656">
        <v>23970</v>
      </c>
      <c r="F39" s="2656">
        <v>7940</v>
      </c>
      <c r="G39" s="2669">
        <v>14790</v>
      </c>
      <c r="M39" s="2656" t="s">
        <v>2917</v>
      </c>
      <c r="N39" s="2656" t="s">
        <v>2941</v>
      </c>
      <c r="O39" s="2656" t="s">
        <v>3038</v>
      </c>
      <c r="P39" s="2656" t="s">
        <v>2993</v>
      </c>
      <c r="Q39" s="2656" t="s">
        <v>402</v>
      </c>
    </row>
    <row r="40" spans="1:17">
      <c r="A40" s="2656" t="s">
        <v>379</v>
      </c>
      <c r="B40" s="2657" t="s">
        <v>256</v>
      </c>
      <c r="C40" s="2656">
        <v>24740</v>
      </c>
      <c r="D40" s="2656">
        <v>24690</v>
      </c>
      <c r="E40" s="2656">
        <v>22610</v>
      </c>
      <c r="F40" s="2656"/>
      <c r="G40" s="2669">
        <v>17280</v>
      </c>
      <c r="M40" s="2656" t="s">
        <v>2918</v>
      </c>
      <c r="N40" s="2656" t="s">
        <v>2942</v>
      </c>
      <c r="O40" s="2656" t="s">
        <v>3039</v>
      </c>
      <c r="P40" s="2656" t="s">
        <v>2995</v>
      </c>
      <c r="Q40" s="2656" t="s">
        <v>401</v>
      </c>
    </row>
    <row r="41" spans="1:17" ht="12" thickBot="1">
      <c r="A41" s="2656" t="s">
        <v>379</v>
      </c>
      <c r="B41" s="2657" t="s">
        <v>264</v>
      </c>
      <c r="C41" s="2656">
        <v>21220</v>
      </c>
      <c r="D41" s="2656">
        <v>21120</v>
      </c>
      <c r="E41" s="2656">
        <v>22590</v>
      </c>
      <c r="F41" s="2656"/>
      <c r="G41" s="2669">
        <v>14780</v>
      </c>
      <c r="M41" s="2663" t="s">
        <v>2919</v>
      </c>
      <c r="N41" s="2656" t="s">
        <v>2927</v>
      </c>
      <c r="O41" s="2656" t="s">
        <v>3040</v>
      </c>
      <c r="P41" s="2656" t="s">
        <v>2998</v>
      </c>
      <c r="Q41" s="2656" t="s">
        <v>406</v>
      </c>
    </row>
    <row r="42" spans="1:17">
      <c r="A42" s="2656" t="s">
        <v>379</v>
      </c>
      <c r="B42" s="2657" t="s">
        <v>272</v>
      </c>
      <c r="C42" s="2656">
        <v>24800</v>
      </c>
      <c r="D42" s="2656">
        <v>22280</v>
      </c>
      <c r="E42" s="2656">
        <v>24350</v>
      </c>
      <c r="F42" s="2656"/>
      <c r="G42" s="2669">
        <v>15590</v>
      </c>
      <c r="N42" s="2656" t="s">
        <v>2928</v>
      </c>
      <c r="O42" s="2656" t="s">
        <v>409</v>
      </c>
      <c r="P42" s="2656" t="s">
        <v>2996</v>
      </c>
      <c r="Q42" s="2656" t="s">
        <v>408</v>
      </c>
    </row>
    <row r="43" spans="1:17">
      <c r="A43" s="2656" t="s">
        <v>2933</v>
      </c>
      <c r="B43" s="2657" t="s">
        <v>282</v>
      </c>
      <c r="C43" s="2656">
        <v>21210</v>
      </c>
      <c r="D43" s="2656">
        <v>21160</v>
      </c>
      <c r="E43" s="2656">
        <v>22650</v>
      </c>
      <c r="F43" s="2656"/>
      <c r="G43" s="2669">
        <v>14800</v>
      </c>
      <c r="N43" s="2656" t="s">
        <v>2929</v>
      </c>
      <c r="O43" s="2656" t="s">
        <v>2982</v>
      </c>
      <c r="P43" s="2656" t="s">
        <v>407</v>
      </c>
      <c r="Q43" s="2656" t="s">
        <v>412</v>
      </c>
    </row>
    <row r="44" spans="1:17" ht="12" thickBot="1">
      <c r="A44" s="2656" t="s">
        <v>379</v>
      </c>
      <c r="B44" s="2657" t="s">
        <v>292</v>
      </c>
      <c r="C44" s="2656">
        <v>22370</v>
      </c>
      <c r="D44" s="2656">
        <v>23140</v>
      </c>
      <c r="E44" s="2656">
        <v>25090</v>
      </c>
      <c r="F44" s="2656"/>
      <c r="G44" s="2669">
        <v>16190</v>
      </c>
      <c r="N44" s="2656" t="s">
        <v>2944</v>
      </c>
      <c r="O44" s="2656" t="s">
        <v>3041</v>
      </c>
      <c r="P44" s="2663" t="s">
        <v>405</v>
      </c>
      <c r="Q44" s="2656" t="s">
        <v>413</v>
      </c>
    </row>
    <row r="45" spans="1:17" ht="12" thickBot="1">
      <c r="A45" s="2656" t="s">
        <v>379</v>
      </c>
      <c r="B45" s="2657" t="s">
        <v>301</v>
      </c>
      <c r="C45" s="2656">
        <v>21240</v>
      </c>
      <c r="D45" s="2656">
        <v>27050</v>
      </c>
      <c r="E45" s="2656">
        <v>28000</v>
      </c>
      <c r="F45" s="2656"/>
      <c r="G45" s="2669">
        <v>18940</v>
      </c>
      <c r="N45" s="2656" t="s">
        <v>2945</v>
      </c>
      <c r="O45" s="2663" t="s">
        <v>2983</v>
      </c>
      <c r="Q45" s="2656" t="s">
        <v>414</v>
      </c>
    </row>
    <row r="46" spans="1:17">
      <c r="A46" s="2656" t="s">
        <v>379</v>
      </c>
      <c r="B46" s="2657" t="s">
        <v>310</v>
      </c>
      <c r="C46" s="2656">
        <v>23240</v>
      </c>
      <c r="D46" s="2656">
        <v>23000</v>
      </c>
      <c r="E46" s="2656">
        <v>24980</v>
      </c>
      <c r="F46" s="2656"/>
      <c r="G46" s="2669">
        <v>16100</v>
      </c>
      <c r="N46" s="2656" t="s">
        <v>2946</v>
      </c>
      <c r="Q46" s="2656" t="s">
        <v>410</v>
      </c>
    </row>
    <row r="47" spans="1:17">
      <c r="A47" s="2656" t="s">
        <v>379</v>
      </c>
      <c r="B47" s="2657" t="s">
        <v>320</v>
      </c>
      <c r="C47" s="2656">
        <v>27150</v>
      </c>
      <c r="D47" s="2656">
        <v>23310</v>
      </c>
      <c r="E47" s="2656">
        <v>25150</v>
      </c>
      <c r="F47" s="2656"/>
      <c r="G47" s="2669">
        <v>16310</v>
      </c>
      <c r="N47" s="2656" t="s">
        <v>2948</v>
      </c>
      <c r="Q47" s="2656" t="s">
        <v>411</v>
      </c>
    </row>
    <row r="48" spans="1:17">
      <c r="A48" s="2656" t="s">
        <v>379</v>
      </c>
      <c r="B48" s="2657" t="s">
        <v>329</v>
      </c>
      <c r="C48" s="2656">
        <v>23100</v>
      </c>
      <c r="D48" s="2656">
        <v>21110</v>
      </c>
      <c r="E48" s="2656">
        <v>23080</v>
      </c>
      <c r="F48" s="2656"/>
      <c r="G48" s="2669">
        <v>14780</v>
      </c>
      <c r="N48" s="2656" t="s">
        <v>2947</v>
      </c>
      <c r="Q48" s="2656" t="s">
        <v>3010</v>
      </c>
    </row>
    <row r="49" spans="1:17">
      <c r="A49" s="2656" t="s">
        <v>379</v>
      </c>
      <c r="B49" s="2657" t="s">
        <v>336</v>
      </c>
      <c r="C49" s="2656">
        <v>23400</v>
      </c>
      <c r="D49" s="2656">
        <v>22920</v>
      </c>
      <c r="E49" s="2656">
        <v>24900</v>
      </c>
      <c r="F49" s="2656"/>
      <c r="G49" s="2669">
        <v>16040</v>
      </c>
      <c r="N49" s="2656" t="s">
        <v>2956</v>
      </c>
      <c r="Q49" s="2656" t="s">
        <v>415</v>
      </c>
    </row>
    <row r="50" spans="1:17">
      <c r="A50" s="2656" t="s">
        <v>379</v>
      </c>
      <c r="B50" s="2657" t="s">
        <v>2895</v>
      </c>
      <c r="C50" s="2656">
        <v>21200</v>
      </c>
      <c r="D50" s="2656">
        <v>26540</v>
      </c>
      <c r="E50" s="2656">
        <v>23200</v>
      </c>
      <c r="F50" s="2656"/>
      <c r="G50" s="2669">
        <v>18580</v>
      </c>
      <c r="N50" s="2656" t="s">
        <v>2954</v>
      </c>
      <c r="Q50" s="2657" t="s">
        <v>3011</v>
      </c>
    </row>
    <row r="51" spans="1:17" ht="12" thickBot="1">
      <c r="A51" s="2656" t="s">
        <v>379</v>
      </c>
      <c r="B51" s="2657" t="s">
        <v>2896</v>
      </c>
      <c r="C51" s="2656">
        <v>23000</v>
      </c>
      <c r="D51" s="2656">
        <v>23460</v>
      </c>
      <c r="E51" s="2656">
        <v>25290</v>
      </c>
      <c r="F51" s="2656"/>
      <c r="G51" s="2669">
        <v>16420</v>
      </c>
      <c r="N51" s="2656" t="s">
        <v>2949</v>
      </c>
      <c r="Q51" s="2663" t="s">
        <v>3012</v>
      </c>
    </row>
    <row r="52" spans="1:17">
      <c r="A52" s="2656" t="s">
        <v>379</v>
      </c>
      <c r="B52" s="2657" t="s">
        <v>2897</v>
      </c>
      <c r="C52" s="2656">
        <v>26660</v>
      </c>
      <c r="D52" s="2656">
        <v>22350</v>
      </c>
      <c r="E52" s="2656">
        <v>22920</v>
      </c>
      <c r="F52" s="2656"/>
      <c r="G52" s="2669">
        <v>15640</v>
      </c>
      <c r="N52" s="2656" t="s">
        <v>2950</v>
      </c>
    </row>
    <row r="53" spans="1:17">
      <c r="A53" s="2656" t="s">
        <v>379</v>
      </c>
      <c r="B53" s="2657" t="s">
        <v>2898</v>
      </c>
      <c r="C53" s="2656">
        <v>23580</v>
      </c>
      <c r="D53" s="2656"/>
      <c r="E53" s="2656">
        <v>24280</v>
      </c>
      <c r="F53" s="2656"/>
      <c r="G53" s="2669"/>
      <c r="N53" s="2656" t="s">
        <v>2951</v>
      </c>
    </row>
    <row r="54" spans="1:17" ht="12" thickBot="1">
      <c r="A54" s="2670" t="s">
        <v>379</v>
      </c>
      <c r="B54" s="2662" t="s">
        <v>2899</v>
      </c>
      <c r="C54" s="2663">
        <v>22460</v>
      </c>
      <c r="D54" s="2663"/>
      <c r="E54" s="2663"/>
      <c r="F54" s="2663"/>
      <c r="G54" s="2671"/>
      <c r="N54" s="2656" t="s">
        <v>2952</v>
      </c>
    </row>
    <row r="55" spans="1:17">
      <c r="A55" s="2661" t="s">
        <v>113</v>
      </c>
      <c r="B55" s="2652" t="s">
        <v>416</v>
      </c>
      <c r="C55" s="2656">
        <v>21970</v>
      </c>
      <c r="D55" s="2656">
        <v>20370</v>
      </c>
      <c r="E55" s="2656">
        <v>20180</v>
      </c>
      <c r="F55" s="2656">
        <v>5730</v>
      </c>
      <c r="G55" s="2656">
        <v>13820</v>
      </c>
      <c r="N55" s="2656" t="s">
        <v>2953</v>
      </c>
    </row>
    <row r="56" spans="1:17">
      <c r="A56" s="2656" t="s">
        <v>113</v>
      </c>
      <c r="B56" s="2656" t="s">
        <v>162</v>
      </c>
      <c r="C56" s="2656">
        <v>20470</v>
      </c>
      <c r="D56" s="2656">
        <v>20700</v>
      </c>
      <c r="E56" s="2656">
        <v>20380</v>
      </c>
      <c r="F56" s="2656">
        <v>4760</v>
      </c>
      <c r="G56" s="2656">
        <v>14050</v>
      </c>
      <c r="N56" s="2656" t="s">
        <v>2955</v>
      </c>
    </row>
    <row r="57" spans="1:17">
      <c r="A57" s="2656" t="s">
        <v>113</v>
      </c>
      <c r="B57" s="2656" t="s">
        <v>175</v>
      </c>
      <c r="C57" s="2656">
        <v>20790</v>
      </c>
      <c r="D57" s="2656">
        <v>21370</v>
      </c>
      <c r="E57" s="2656">
        <v>20890</v>
      </c>
      <c r="F57" s="2656">
        <v>4910</v>
      </c>
      <c r="G57" s="2656">
        <v>14510</v>
      </c>
      <c r="N57" s="2656" t="s">
        <v>2957</v>
      </c>
    </row>
    <row r="58" spans="1:17">
      <c r="A58" s="2656" t="s">
        <v>113</v>
      </c>
      <c r="B58" s="2656" t="s">
        <v>188</v>
      </c>
      <c r="C58" s="2656">
        <v>21460</v>
      </c>
      <c r="D58" s="2656">
        <v>20920</v>
      </c>
      <c r="E58" s="2656">
        <v>23410</v>
      </c>
      <c r="F58" s="2656">
        <v>5100</v>
      </c>
      <c r="G58" s="2656">
        <v>14200</v>
      </c>
      <c r="N58" s="2656" t="s">
        <v>2958</v>
      </c>
    </row>
    <row r="59" spans="1:17">
      <c r="A59" s="2656" t="s">
        <v>113</v>
      </c>
      <c r="B59" s="2656" t="s">
        <v>199</v>
      </c>
      <c r="C59" s="2656">
        <v>21000</v>
      </c>
      <c r="D59" s="2656">
        <v>21550</v>
      </c>
      <c r="E59" s="2656">
        <v>21150</v>
      </c>
      <c r="F59" s="2656">
        <v>5250</v>
      </c>
      <c r="G59" s="2656">
        <v>14630</v>
      </c>
      <c r="N59" s="2656" t="s">
        <v>2959</v>
      </c>
    </row>
    <row r="60" spans="1:17">
      <c r="A60" s="2656" t="s">
        <v>113</v>
      </c>
      <c r="B60" s="2656" t="s">
        <v>208</v>
      </c>
      <c r="C60" s="2656">
        <v>21640</v>
      </c>
      <c r="D60" s="2656">
        <v>21260</v>
      </c>
      <c r="E60" s="2656">
        <v>24040</v>
      </c>
      <c r="F60" s="2656">
        <v>4470</v>
      </c>
      <c r="G60" s="2656">
        <v>14430</v>
      </c>
      <c r="N60" s="2656" t="s">
        <v>2960</v>
      </c>
    </row>
    <row r="61" spans="1:17">
      <c r="A61" s="2656" t="s">
        <v>113</v>
      </c>
      <c r="B61" s="2656" t="s">
        <v>218</v>
      </c>
      <c r="C61" s="2656">
        <v>21330</v>
      </c>
      <c r="D61" s="2656">
        <v>18640</v>
      </c>
      <c r="E61" s="2656">
        <v>21190</v>
      </c>
      <c r="F61" s="2656">
        <v>4180</v>
      </c>
      <c r="G61" s="2656">
        <v>12650</v>
      </c>
      <c r="N61" s="2656" t="s">
        <v>2961</v>
      </c>
    </row>
    <row r="62" spans="1:17">
      <c r="A62" s="2656" t="s">
        <v>113</v>
      </c>
      <c r="B62" s="2656" t="s">
        <v>228</v>
      </c>
      <c r="C62" s="2656">
        <v>18710</v>
      </c>
      <c r="D62" s="2656">
        <v>19400</v>
      </c>
      <c r="E62" s="2656">
        <v>23750</v>
      </c>
      <c r="F62" s="2656">
        <v>4860</v>
      </c>
      <c r="G62" s="2656">
        <v>13170</v>
      </c>
      <c r="N62" s="2656" t="s">
        <v>2962</v>
      </c>
    </row>
    <row r="63" spans="1:17">
      <c r="A63" s="2656" t="s">
        <v>113</v>
      </c>
      <c r="B63" s="2656" t="s">
        <v>238</v>
      </c>
      <c r="C63" s="2656">
        <v>19480</v>
      </c>
      <c r="D63" s="2656">
        <v>16830</v>
      </c>
      <c r="E63" s="2656">
        <v>21590</v>
      </c>
      <c r="F63" s="2656">
        <v>4560</v>
      </c>
      <c r="G63" s="2656">
        <v>11420</v>
      </c>
      <c r="N63" s="2656" t="s">
        <v>2963</v>
      </c>
    </row>
    <row r="64" spans="1:17" ht="12" thickBot="1">
      <c r="A64" s="2656" t="s">
        <v>113</v>
      </c>
      <c r="B64" s="2656" t="s">
        <v>248</v>
      </c>
      <c r="C64" s="2656">
        <v>16920</v>
      </c>
      <c r="D64" s="2656">
        <v>19190</v>
      </c>
      <c r="E64" s="2656">
        <v>22200</v>
      </c>
      <c r="F64" s="2656">
        <v>4390</v>
      </c>
      <c r="G64" s="2656">
        <v>13030</v>
      </c>
      <c r="N64" s="2663" t="s">
        <v>2964</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2900</v>
      </c>
      <c r="C78" s="2656">
        <v>19820</v>
      </c>
      <c r="D78" s="2656">
        <v>19780</v>
      </c>
      <c r="E78" s="2656">
        <v>18560</v>
      </c>
      <c r="F78" s="2656"/>
      <c r="G78" s="2656">
        <v>13430</v>
      </c>
    </row>
    <row r="79" spans="1:7" s="2645" customFormat="1">
      <c r="A79" s="2656" t="s">
        <v>113</v>
      </c>
      <c r="B79" s="2656" t="s">
        <v>2901</v>
      </c>
      <c r="C79" s="2656">
        <v>21660</v>
      </c>
      <c r="D79" s="2656">
        <v>18000</v>
      </c>
      <c r="E79" s="2656">
        <v>22570</v>
      </c>
      <c r="F79" s="2656"/>
      <c r="G79" s="2656">
        <v>12220</v>
      </c>
    </row>
    <row r="80" spans="1:7" s="2645" customFormat="1">
      <c r="A80" s="2656" t="s">
        <v>113</v>
      </c>
      <c r="B80" s="2656" t="s">
        <v>2902</v>
      </c>
      <c r="C80" s="2656">
        <v>19850</v>
      </c>
      <c r="D80" s="2656"/>
      <c r="E80" s="2656">
        <v>21700</v>
      </c>
      <c r="F80" s="2656"/>
      <c r="G80" s="2656"/>
    </row>
    <row r="81" spans="1:7" s="2645" customFormat="1">
      <c r="A81" s="2656" t="s">
        <v>113</v>
      </c>
      <c r="B81" s="2656" t="s">
        <v>2903</v>
      </c>
      <c r="C81" s="2656">
        <v>18080</v>
      </c>
      <c r="D81" s="2656"/>
      <c r="E81" s="2656">
        <v>20900</v>
      </c>
      <c r="F81" s="2656"/>
      <c r="G81" s="2656"/>
    </row>
    <row r="82" spans="1:7" s="2645" customFormat="1">
      <c r="A82" s="2656" t="s">
        <v>113</v>
      </c>
      <c r="B82" s="2656" t="s">
        <v>2904</v>
      </c>
      <c r="C82" s="2656"/>
      <c r="D82" s="2656"/>
      <c r="E82" s="2656">
        <v>20840</v>
      </c>
      <c r="F82" s="2656"/>
      <c r="G82" s="2656"/>
    </row>
    <row r="83" spans="1:7" s="2645" customFormat="1">
      <c r="A83" s="2656" t="s">
        <v>113</v>
      </c>
      <c r="B83" s="2656" t="s">
        <v>2934</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2935</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2907</v>
      </c>
      <c r="C113" s="2656">
        <v>15520</v>
      </c>
      <c r="D113" s="2656">
        <v>15450</v>
      </c>
      <c r="E113" s="2656"/>
      <c r="F113" s="2656"/>
      <c r="G113" s="2669">
        <v>10210</v>
      </c>
    </row>
    <row r="114" spans="1:7" s="2645" customFormat="1">
      <c r="A114" s="2656" t="s">
        <v>417</v>
      </c>
      <c r="B114" s="2656" t="s">
        <v>2908</v>
      </c>
      <c r="C114" s="2656">
        <v>13110</v>
      </c>
      <c r="D114" s="2656">
        <v>13050</v>
      </c>
      <c r="E114" s="2656"/>
      <c r="F114" s="2656"/>
      <c r="G114" s="2669">
        <v>8620</v>
      </c>
    </row>
    <row r="115" spans="1:7" s="2645" customFormat="1">
      <c r="A115" s="2656" t="s">
        <v>417</v>
      </c>
      <c r="B115" s="2656" t="s">
        <v>2909</v>
      </c>
      <c r="C115" s="2656">
        <v>12460</v>
      </c>
      <c r="D115" s="2656">
        <v>12390</v>
      </c>
      <c r="E115" s="2656"/>
      <c r="F115" s="2656"/>
      <c r="G115" s="2669">
        <v>8190</v>
      </c>
    </row>
    <row r="116" spans="1:7" s="2645" customFormat="1">
      <c r="A116" s="2656" t="s">
        <v>417</v>
      </c>
      <c r="B116" s="2656" t="s">
        <v>2910</v>
      </c>
      <c r="C116" s="2656">
        <v>13580</v>
      </c>
      <c r="D116" s="2656">
        <v>13520</v>
      </c>
      <c r="E116" s="2656"/>
      <c r="F116" s="2656"/>
      <c r="G116" s="2669">
        <v>8930</v>
      </c>
    </row>
    <row r="117" spans="1:7" s="2645" customFormat="1">
      <c r="A117" s="2656" t="s">
        <v>417</v>
      </c>
      <c r="B117" s="2656" t="s">
        <v>2911</v>
      </c>
      <c r="C117" s="2656">
        <v>17120</v>
      </c>
      <c r="D117" s="2656">
        <v>17040</v>
      </c>
      <c r="E117" s="2656"/>
      <c r="F117" s="2656"/>
      <c r="G117" s="2669">
        <v>11260</v>
      </c>
    </row>
    <row r="118" spans="1:7" s="2645" customFormat="1">
      <c r="A118" s="2656" t="s">
        <v>417</v>
      </c>
      <c r="B118" s="2656" t="s">
        <v>2912</v>
      </c>
      <c r="C118" s="2656">
        <v>14860</v>
      </c>
      <c r="D118" s="2656">
        <v>14790</v>
      </c>
      <c r="E118" s="2656"/>
      <c r="F118" s="2656"/>
      <c r="G118" s="2669">
        <v>9780</v>
      </c>
    </row>
    <row r="119" spans="1:7" s="2645" customFormat="1">
      <c r="A119" s="2656" t="s">
        <v>417</v>
      </c>
      <c r="B119" s="2656" t="s">
        <v>2913</v>
      </c>
      <c r="C119" s="2656">
        <v>16470</v>
      </c>
      <c r="D119" s="2656">
        <v>16400</v>
      </c>
      <c r="E119" s="2656"/>
      <c r="F119" s="2656"/>
      <c r="G119" s="2669">
        <v>10840</v>
      </c>
    </row>
    <row r="120" spans="1:7" s="2645" customFormat="1">
      <c r="A120" s="2656" t="s">
        <v>417</v>
      </c>
      <c r="B120" s="2656" t="s">
        <v>2936</v>
      </c>
      <c r="C120" s="2656"/>
      <c r="D120" s="2656"/>
      <c r="E120" s="2656"/>
      <c r="F120" s="2656">
        <v>4160</v>
      </c>
      <c r="G120" s="2669"/>
    </row>
    <row r="121" spans="1:7" s="2645" customFormat="1">
      <c r="A121" s="2656" t="s">
        <v>417</v>
      </c>
      <c r="B121" s="2656" t="s">
        <v>2937</v>
      </c>
      <c r="C121" s="2656"/>
      <c r="D121" s="2656"/>
      <c r="E121" s="2656"/>
      <c r="F121" s="2656">
        <v>3880</v>
      </c>
      <c r="G121" s="2669"/>
    </row>
    <row r="122" spans="1:7" s="2645" customFormat="1">
      <c r="A122" s="2656" t="s">
        <v>417</v>
      </c>
      <c r="B122" s="2656" t="s">
        <v>2938</v>
      </c>
      <c r="C122" s="2656">
        <v>13750</v>
      </c>
      <c r="D122" s="2656">
        <v>13680</v>
      </c>
      <c r="E122" s="2656">
        <v>16460</v>
      </c>
      <c r="F122" s="2656">
        <v>2880</v>
      </c>
      <c r="G122" s="2669">
        <v>9040</v>
      </c>
    </row>
    <row r="123" spans="1:7" s="2645" customFormat="1">
      <c r="A123" s="2656" t="s">
        <v>417</v>
      </c>
      <c r="B123" s="2656" t="s">
        <v>2916</v>
      </c>
      <c r="C123" s="2656">
        <v>13590</v>
      </c>
      <c r="D123" s="2656">
        <v>13520</v>
      </c>
      <c r="E123" s="2656">
        <v>16290</v>
      </c>
      <c r="F123" s="2656">
        <v>2790</v>
      </c>
      <c r="G123" s="2669">
        <v>8930</v>
      </c>
    </row>
    <row r="124" spans="1:7" s="2645" customFormat="1">
      <c r="A124" s="2656" t="s">
        <v>417</v>
      </c>
      <c r="B124" s="2656" t="s">
        <v>2917</v>
      </c>
      <c r="C124" s="2656">
        <v>13400</v>
      </c>
      <c r="D124" s="2656">
        <v>13320</v>
      </c>
      <c r="E124" s="2656">
        <v>16100</v>
      </c>
      <c r="F124" s="2656">
        <v>2320</v>
      </c>
      <c r="G124" s="2669">
        <v>8800</v>
      </c>
    </row>
    <row r="125" spans="1:7" s="2645" customFormat="1">
      <c r="A125" s="2656" t="s">
        <v>417</v>
      </c>
      <c r="B125" s="2656" t="s">
        <v>2918</v>
      </c>
      <c r="C125" s="2656">
        <v>12860</v>
      </c>
      <c r="D125" s="2656">
        <v>12790</v>
      </c>
      <c r="E125" s="2656">
        <v>15370</v>
      </c>
      <c r="F125" s="2656">
        <v>2280</v>
      </c>
      <c r="G125" s="2669">
        <v>8450</v>
      </c>
    </row>
    <row r="126" spans="1:7" s="2645" customFormat="1" ht="12" thickBot="1">
      <c r="A126" s="2670" t="s">
        <v>417</v>
      </c>
      <c r="B126" s="2663" t="s">
        <v>2939</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2943</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2921</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2922</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2940</v>
      </c>
      <c r="C160" s="2656">
        <v>11180</v>
      </c>
      <c r="D160" s="2656">
        <v>11140</v>
      </c>
      <c r="E160" s="2656">
        <v>14050</v>
      </c>
      <c r="F160" s="2656">
        <v>2270</v>
      </c>
      <c r="G160" s="2656">
        <v>7170</v>
      </c>
    </row>
    <row r="161" spans="1:7" s="2645" customFormat="1">
      <c r="A161" s="2656" t="s">
        <v>32</v>
      </c>
      <c r="B161" s="2656" t="s">
        <v>2924</v>
      </c>
      <c r="C161" s="2656">
        <v>11160</v>
      </c>
      <c r="D161" s="2656">
        <v>11120</v>
      </c>
      <c r="E161" s="2656">
        <v>14020</v>
      </c>
      <c r="F161" s="2656">
        <v>2150</v>
      </c>
      <c r="G161" s="2656">
        <v>7160</v>
      </c>
    </row>
    <row r="162" spans="1:7" s="2645" customFormat="1">
      <c r="A162" s="2656" t="s">
        <v>32</v>
      </c>
      <c r="B162" s="2656" t="s">
        <v>2925</v>
      </c>
      <c r="C162" s="2656">
        <v>9620</v>
      </c>
      <c r="D162" s="2656">
        <v>9570</v>
      </c>
      <c r="E162" s="2656">
        <v>12320</v>
      </c>
      <c r="F162" s="2656">
        <v>2010</v>
      </c>
      <c r="G162" s="2656">
        <v>6160</v>
      </c>
    </row>
    <row r="163" spans="1:7" s="2645" customFormat="1">
      <c r="A163" s="2656" t="s">
        <v>32</v>
      </c>
      <c r="B163" s="2656" t="s">
        <v>2926</v>
      </c>
      <c r="C163" s="2656">
        <v>9320</v>
      </c>
      <c r="D163" s="2656">
        <v>9270</v>
      </c>
      <c r="E163" s="2656">
        <v>11790</v>
      </c>
      <c r="F163" s="2656">
        <v>1920</v>
      </c>
      <c r="G163" s="2656">
        <v>5960</v>
      </c>
    </row>
    <row r="164" spans="1:7" s="2645" customFormat="1">
      <c r="A164" s="2656" t="s">
        <v>32</v>
      </c>
      <c r="B164" s="2656" t="s">
        <v>2941</v>
      </c>
      <c r="C164" s="2656"/>
      <c r="D164" s="2656"/>
      <c r="E164" s="2656"/>
      <c r="F164" s="2656">
        <v>1980</v>
      </c>
      <c r="G164" s="2656"/>
    </row>
    <row r="165" spans="1:7" s="2645" customFormat="1">
      <c r="A165" s="2656" t="s">
        <v>32</v>
      </c>
      <c r="B165" s="2656" t="s">
        <v>2942</v>
      </c>
      <c r="C165" s="2656">
        <v>11060</v>
      </c>
      <c r="D165" s="2656">
        <v>11030</v>
      </c>
      <c r="E165" s="2656">
        <v>13850</v>
      </c>
      <c r="F165" s="2656">
        <v>2170</v>
      </c>
      <c r="G165" s="2656">
        <v>7090</v>
      </c>
    </row>
    <row r="166" spans="1:7" s="2645" customFormat="1">
      <c r="A166" s="2656" t="s">
        <v>32</v>
      </c>
      <c r="B166" s="2656" t="s">
        <v>2927</v>
      </c>
      <c r="C166" s="2656">
        <v>11050</v>
      </c>
      <c r="D166" s="2656">
        <v>11010</v>
      </c>
      <c r="E166" s="2656">
        <v>13920</v>
      </c>
      <c r="F166" s="2656">
        <v>2140</v>
      </c>
      <c r="G166" s="2656">
        <v>7080</v>
      </c>
    </row>
    <row r="167" spans="1:7" s="2645" customFormat="1">
      <c r="A167" s="2656" t="s">
        <v>32</v>
      </c>
      <c r="B167" s="2656" t="s">
        <v>2928</v>
      </c>
      <c r="C167" s="2656">
        <v>10930</v>
      </c>
      <c r="D167" s="2656">
        <v>10890</v>
      </c>
      <c r="E167" s="2656">
        <v>13790</v>
      </c>
      <c r="F167" s="2656">
        <v>2010</v>
      </c>
      <c r="G167" s="2656">
        <v>7000</v>
      </c>
    </row>
    <row r="168" spans="1:7" s="2645" customFormat="1">
      <c r="A168" s="2656" t="s">
        <v>32</v>
      </c>
      <c r="B168" s="2656" t="s">
        <v>2929</v>
      </c>
      <c r="C168" s="2656">
        <v>9420</v>
      </c>
      <c r="D168" s="2656">
        <v>9380</v>
      </c>
      <c r="E168" s="2656">
        <v>11970</v>
      </c>
      <c r="F168" s="2656"/>
      <c r="G168" s="2656">
        <v>6040</v>
      </c>
    </row>
    <row r="169" spans="1:7" s="2645" customFormat="1">
      <c r="A169" s="2656" t="s">
        <v>32</v>
      </c>
      <c r="B169" s="2656" t="s">
        <v>2944</v>
      </c>
      <c r="C169" s="2656"/>
      <c r="D169" s="2656"/>
      <c r="E169" s="2656"/>
      <c r="F169" s="2656">
        <v>2880</v>
      </c>
      <c r="G169" s="2656"/>
    </row>
    <row r="170" spans="1:7" s="2645" customFormat="1">
      <c r="A170" s="2656" t="s">
        <v>32</v>
      </c>
      <c r="B170" s="2656" t="s">
        <v>2945</v>
      </c>
      <c r="C170" s="2656"/>
      <c r="D170" s="2656"/>
      <c r="E170" s="2656"/>
      <c r="F170" s="2656">
        <v>2880</v>
      </c>
      <c r="G170" s="2656"/>
    </row>
    <row r="171" spans="1:7" s="2645" customFormat="1">
      <c r="A171" s="2656" t="s">
        <v>32</v>
      </c>
      <c r="B171" s="2656" t="s">
        <v>2946</v>
      </c>
      <c r="C171" s="2656"/>
      <c r="D171" s="2656"/>
      <c r="E171" s="2656"/>
      <c r="F171" s="2656">
        <v>2880</v>
      </c>
      <c r="G171" s="2656"/>
    </row>
    <row r="172" spans="1:7" s="2645" customFormat="1">
      <c r="A172" s="2656" t="s">
        <v>32</v>
      </c>
      <c r="B172" s="2656" t="s">
        <v>2948</v>
      </c>
      <c r="C172" s="2656"/>
      <c r="D172" s="2656"/>
      <c r="E172" s="2656"/>
      <c r="F172" s="2656">
        <v>2880</v>
      </c>
      <c r="G172" s="2656"/>
    </row>
    <row r="173" spans="1:7" s="2645" customFormat="1">
      <c r="A173" s="2656" t="s">
        <v>32</v>
      </c>
      <c r="B173" s="2656" t="s">
        <v>2947</v>
      </c>
      <c r="C173" s="2656"/>
      <c r="D173" s="2656"/>
      <c r="E173" s="2656"/>
      <c r="F173" s="2656">
        <v>2150</v>
      </c>
      <c r="G173" s="2656"/>
    </row>
    <row r="174" spans="1:7" s="2645" customFormat="1">
      <c r="A174" s="2656" t="s">
        <v>32</v>
      </c>
      <c r="B174" s="2656" t="s">
        <v>2956</v>
      </c>
      <c r="C174" s="2656"/>
      <c r="D174" s="2656"/>
      <c r="E174" s="2656"/>
      <c r="F174" s="2656">
        <v>2030</v>
      </c>
      <c r="G174" s="2656"/>
    </row>
    <row r="175" spans="1:7" s="2645" customFormat="1">
      <c r="A175" s="2656" t="s">
        <v>32</v>
      </c>
      <c r="B175" s="2656" t="s">
        <v>2954</v>
      </c>
      <c r="C175" s="2656"/>
      <c r="D175" s="2656"/>
      <c r="E175" s="2656"/>
      <c r="F175" s="2656">
        <v>2780</v>
      </c>
      <c r="G175" s="2656"/>
    </row>
    <row r="176" spans="1:7" s="2645" customFormat="1">
      <c r="A176" s="2656" t="s">
        <v>32</v>
      </c>
      <c r="B176" s="2656" t="s">
        <v>2949</v>
      </c>
      <c r="C176" s="2656"/>
      <c r="D176" s="2656"/>
      <c r="E176" s="2656"/>
      <c r="F176" s="2656">
        <v>2780</v>
      </c>
      <c r="G176" s="2656"/>
    </row>
    <row r="177" spans="1:7" s="2645" customFormat="1">
      <c r="A177" s="2656" t="s">
        <v>32</v>
      </c>
      <c r="B177" s="2656" t="s">
        <v>2950</v>
      </c>
      <c r="C177" s="2656"/>
      <c r="D177" s="2656"/>
      <c r="E177" s="2656"/>
      <c r="F177" s="2656">
        <v>2780</v>
      </c>
      <c r="G177" s="2656"/>
    </row>
    <row r="178" spans="1:7" s="2645" customFormat="1">
      <c r="A178" s="2656" t="s">
        <v>32</v>
      </c>
      <c r="B178" s="2656" t="s">
        <v>2951</v>
      </c>
      <c r="C178" s="2656"/>
      <c r="D178" s="2656"/>
      <c r="E178" s="2656"/>
      <c r="F178" s="2656">
        <v>2060</v>
      </c>
      <c r="G178" s="2656"/>
    </row>
    <row r="179" spans="1:7" s="2645" customFormat="1">
      <c r="A179" s="2656" t="s">
        <v>32</v>
      </c>
      <c r="B179" s="2656" t="s">
        <v>2952</v>
      </c>
      <c r="C179" s="2656"/>
      <c r="D179" s="2656"/>
      <c r="E179" s="2656"/>
      <c r="F179" s="2656">
        <v>2120</v>
      </c>
      <c r="G179" s="2656"/>
    </row>
    <row r="180" spans="1:7" s="2645" customFormat="1">
      <c r="A180" s="2656" t="s">
        <v>32</v>
      </c>
      <c r="B180" s="2656" t="s">
        <v>2953</v>
      </c>
      <c r="C180" s="2656"/>
      <c r="D180" s="2656"/>
      <c r="E180" s="2656"/>
      <c r="F180" s="2656">
        <v>2340</v>
      </c>
      <c r="G180" s="2656"/>
    </row>
    <row r="181" spans="1:7" s="2645" customFormat="1">
      <c r="A181" s="2656" t="s">
        <v>32</v>
      </c>
      <c r="B181" s="2656" t="s">
        <v>2955</v>
      </c>
      <c r="C181" s="2656"/>
      <c r="D181" s="2656"/>
      <c r="E181" s="2656"/>
      <c r="F181" s="2656">
        <v>2340</v>
      </c>
      <c r="G181" s="2656"/>
    </row>
    <row r="182" spans="1:7" s="2645" customFormat="1">
      <c r="A182" s="2656" t="s">
        <v>32</v>
      </c>
      <c r="B182" s="2656" t="s">
        <v>2957</v>
      </c>
      <c r="C182" s="2656"/>
      <c r="D182" s="2656"/>
      <c r="E182" s="2656"/>
      <c r="F182" s="2656">
        <v>2340</v>
      </c>
      <c r="G182" s="2656"/>
    </row>
    <row r="183" spans="1:7" s="2645" customFormat="1">
      <c r="A183" s="2656" t="s">
        <v>32</v>
      </c>
      <c r="B183" s="2656" t="s">
        <v>2958</v>
      </c>
      <c r="C183" s="2656"/>
      <c r="D183" s="2656"/>
      <c r="E183" s="2656"/>
      <c r="F183" s="2656">
        <v>2340</v>
      </c>
      <c r="G183" s="2656"/>
    </row>
    <row r="184" spans="1:7" s="2645" customFormat="1">
      <c r="A184" s="2656" t="s">
        <v>32</v>
      </c>
      <c r="B184" s="2656" t="s">
        <v>2959</v>
      </c>
      <c r="C184" s="2656"/>
      <c r="D184" s="2656"/>
      <c r="E184" s="2656"/>
      <c r="F184" s="2656">
        <v>2340</v>
      </c>
      <c r="G184" s="2656"/>
    </row>
    <row r="185" spans="1:7" s="2645" customFormat="1">
      <c r="A185" s="2656" t="s">
        <v>32</v>
      </c>
      <c r="B185" s="2656" t="s">
        <v>2960</v>
      </c>
      <c r="C185" s="2656"/>
      <c r="D185" s="2656"/>
      <c r="E185" s="2656"/>
      <c r="F185" s="2656">
        <v>2530</v>
      </c>
      <c r="G185" s="2656"/>
    </row>
    <row r="186" spans="1:7" s="2645" customFormat="1">
      <c r="A186" s="2656" t="s">
        <v>32</v>
      </c>
      <c r="B186" s="2656" t="s">
        <v>2961</v>
      </c>
      <c r="C186" s="2656"/>
      <c r="D186" s="2656"/>
      <c r="E186" s="2656"/>
      <c r="F186" s="2656">
        <v>2550</v>
      </c>
      <c r="G186" s="2656"/>
    </row>
    <row r="187" spans="1:7" s="2645" customFormat="1">
      <c r="A187" s="2656" t="s">
        <v>32</v>
      </c>
      <c r="B187" s="2656" t="s">
        <v>2962</v>
      </c>
      <c r="C187" s="2656"/>
      <c r="D187" s="2656"/>
      <c r="E187" s="2656"/>
      <c r="F187" s="2656">
        <v>2070</v>
      </c>
      <c r="G187" s="2656"/>
    </row>
    <row r="188" spans="1:7" s="2645" customFormat="1">
      <c r="A188" s="2656" t="s">
        <v>32</v>
      </c>
      <c r="B188" s="2656" t="s">
        <v>2963</v>
      </c>
      <c r="C188" s="2656"/>
      <c r="D188" s="2656"/>
      <c r="E188" s="2656"/>
      <c r="F188" s="2656">
        <v>2340</v>
      </c>
      <c r="G188" s="2656"/>
    </row>
    <row r="189" spans="1:7" s="2645" customFormat="1" ht="12" thickBot="1">
      <c r="A189" s="2664" t="s">
        <v>32</v>
      </c>
      <c r="B189" s="2667" t="s">
        <v>2964</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2973</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2965</v>
      </c>
      <c r="C204" s="2656">
        <v>8350</v>
      </c>
      <c r="D204" s="2656">
        <v>8290</v>
      </c>
      <c r="E204" s="2656">
        <v>11080</v>
      </c>
      <c r="F204" s="2656">
        <v>1450</v>
      </c>
      <c r="G204" s="2669">
        <v>5240</v>
      </c>
    </row>
    <row r="205" spans="1:7" s="2645" customFormat="1">
      <c r="A205" s="2656" t="s">
        <v>420</v>
      </c>
      <c r="B205" s="2656" t="s">
        <v>2966</v>
      </c>
      <c r="C205" s="2656">
        <v>7190</v>
      </c>
      <c r="D205" s="2656">
        <v>7130</v>
      </c>
      <c r="E205" s="2656">
        <v>9490</v>
      </c>
      <c r="F205" s="2656">
        <v>1470</v>
      </c>
      <c r="G205" s="2669">
        <v>4510</v>
      </c>
    </row>
    <row r="206" spans="1:7" s="2645" customFormat="1">
      <c r="A206" s="2656" t="s">
        <v>420</v>
      </c>
      <c r="B206" s="2656" t="s">
        <v>2967</v>
      </c>
      <c r="C206" s="2656">
        <v>7000</v>
      </c>
      <c r="D206" s="2656">
        <v>6950</v>
      </c>
      <c r="E206" s="2656">
        <v>9170</v>
      </c>
      <c r="F206" s="2656">
        <v>1400</v>
      </c>
      <c r="G206" s="2669">
        <v>4380</v>
      </c>
    </row>
    <row r="207" spans="1:7" s="2645" customFormat="1">
      <c r="A207" s="2656" t="s">
        <v>420</v>
      </c>
      <c r="B207" s="2656" t="s">
        <v>2968</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2969</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2970</v>
      </c>
      <c r="C214" s="2656">
        <v>8090</v>
      </c>
      <c r="D214" s="2656">
        <v>8030</v>
      </c>
      <c r="E214" s="2656">
        <v>10780</v>
      </c>
      <c r="F214" s="2656">
        <v>1570</v>
      </c>
      <c r="G214" s="2669">
        <v>5070</v>
      </c>
    </row>
    <row r="215" spans="1:7" s="2645" customFormat="1">
      <c r="A215" s="2656" t="s">
        <v>420</v>
      </c>
      <c r="B215" s="2656" t="s">
        <v>2971</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2972</v>
      </c>
      <c r="C217" s="2656">
        <v>8200</v>
      </c>
      <c r="D217" s="2656">
        <v>8150</v>
      </c>
      <c r="E217" s="2656">
        <v>10910</v>
      </c>
      <c r="F217" s="2656">
        <v>1670</v>
      </c>
      <c r="G217" s="2669">
        <v>5150</v>
      </c>
    </row>
    <row r="218" spans="1:7" s="2645" customFormat="1">
      <c r="A218" s="2656" t="s">
        <v>420</v>
      </c>
      <c r="B218" s="2656" t="s">
        <v>2974</v>
      </c>
      <c r="C218" s="2656"/>
      <c r="D218" s="2656"/>
      <c r="E218" s="2656"/>
      <c r="F218" s="2656">
        <v>2040</v>
      </c>
      <c r="G218" s="2669"/>
    </row>
    <row r="219" spans="1:7" s="2645" customFormat="1">
      <c r="A219" s="2656" t="s">
        <v>420</v>
      </c>
      <c r="B219" s="2656" t="s">
        <v>2975</v>
      </c>
      <c r="C219" s="2656"/>
      <c r="D219" s="2656"/>
      <c r="E219" s="2656"/>
      <c r="F219" s="2656">
        <v>2040</v>
      </c>
      <c r="G219" s="2669"/>
    </row>
    <row r="220" spans="1:7" s="2645" customFormat="1">
      <c r="A220" s="2656" t="s">
        <v>420</v>
      </c>
      <c r="B220" s="2656" t="s">
        <v>2988</v>
      </c>
      <c r="C220" s="2656"/>
      <c r="D220" s="2656"/>
      <c r="E220" s="2656"/>
      <c r="F220" s="2656">
        <v>2040</v>
      </c>
      <c r="G220" s="2669"/>
    </row>
    <row r="221" spans="1:7" s="2645" customFormat="1">
      <c r="A221" s="2656" t="s">
        <v>420</v>
      </c>
      <c r="B221" s="2656" t="s">
        <v>2989</v>
      </c>
      <c r="C221" s="2656"/>
      <c r="D221" s="2656"/>
      <c r="E221" s="2656"/>
      <c r="F221" s="2656">
        <v>2040</v>
      </c>
      <c r="G221" s="2669"/>
    </row>
    <row r="222" spans="1:7" s="2645" customFormat="1">
      <c r="A222" s="2656" t="s">
        <v>420</v>
      </c>
      <c r="B222" s="2656" t="s">
        <v>2994</v>
      </c>
      <c r="C222" s="2656"/>
      <c r="D222" s="2656"/>
      <c r="E222" s="2656"/>
      <c r="F222" s="2656">
        <v>2040</v>
      </c>
      <c r="G222" s="2669"/>
    </row>
    <row r="223" spans="1:7" s="2645" customFormat="1">
      <c r="A223" s="2656" t="s">
        <v>420</v>
      </c>
      <c r="B223" s="2656" t="s">
        <v>2976</v>
      </c>
      <c r="C223" s="2656"/>
      <c r="D223" s="2656"/>
      <c r="E223" s="2656"/>
      <c r="F223" s="2656">
        <v>1930</v>
      </c>
      <c r="G223" s="2669"/>
    </row>
    <row r="224" spans="1:7" s="2645" customFormat="1">
      <c r="A224" s="2656" t="s">
        <v>420</v>
      </c>
      <c r="B224" s="2656" t="s">
        <v>2977</v>
      </c>
      <c r="C224" s="2656"/>
      <c r="D224" s="2656"/>
      <c r="E224" s="2656"/>
      <c r="F224" s="2656">
        <v>1930</v>
      </c>
      <c r="G224" s="2669"/>
    </row>
    <row r="225" spans="1:7" s="2645" customFormat="1">
      <c r="A225" s="2656" t="s">
        <v>420</v>
      </c>
      <c r="B225" s="2656" t="s">
        <v>2978</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3038</v>
      </c>
      <c r="C227" s="2656"/>
      <c r="D227" s="2656"/>
      <c r="E227" s="2656"/>
      <c r="F227" s="2656">
        <v>1520</v>
      </c>
      <c r="G227" s="2669"/>
    </row>
    <row r="228" spans="1:7" s="2645" customFormat="1">
      <c r="A228" s="2656" t="s">
        <v>420</v>
      </c>
      <c r="B228" s="2656" t="s">
        <v>3039</v>
      </c>
      <c r="C228" s="2656"/>
      <c r="D228" s="2656"/>
      <c r="E228" s="2656"/>
      <c r="F228" s="2656">
        <v>1520</v>
      </c>
      <c r="G228" s="2669"/>
    </row>
    <row r="229" spans="1:7" s="2645" customFormat="1">
      <c r="A229" s="2656" t="s">
        <v>420</v>
      </c>
      <c r="B229" s="2656" t="s">
        <v>3040</v>
      </c>
      <c r="C229" s="2656"/>
      <c r="D229" s="2656"/>
      <c r="E229" s="2656"/>
      <c r="F229" s="2656">
        <v>1520</v>
      </c>
      <c r="G229" s="2669"/>
    </row>
    <row r="230" spans="1:7" s="2645" customFormat="1">
      <c r="A230" s="2656" t="s">
        <v>420</v>
      </c>
      <c r="B230" s="2656" t="s">
        <v>2984</v>
      </c>
      <c r="C230" s="2656"/>
      <c r="D230" s="2656"/>
      <c r="E230" s="2656"/>
      <c r="F230" s="2656">
        <v>1820</v>
      </c>
      <c r="G230" s="2669"/>
    </row>
    <row r="231" spans="1:7" s="2645" customFormat="1">
      <c r="A231" s="2656" t="s">
        <v>420</v>
      </c>
      <c r="B231" s="2656" t="s">
        <v>2982</v>
      </c>
      <c r="C231" s="2656"/>
      <c r="D231" s="2656"/>
      <c r="E231" s="2656"/>
      <c r="F231" s="2656">
        <v>1760</v>
      </c>
      <c r="G231" s="2669"/>
    </row>
    <row r="232" spans="1:7" s="2645" customFormat="1">
      <c r="A232" s="2656" t="s">
        <v>420</v>
      </c>
      <c r="B232" s="2656" t="s">
        <v>3041</v>
      </c>
      <c r="C232" s="2656"/>
      <c r="D232" s="2656"/>
      <c r="E232" s="2656"/>
      <c r="F232" s="2656">
        <v>1840</v>
      </c>
      <c r="G232" s="2669"/>
    </row>
    <row r="233" spans="1:7" s="2645" customFormat="1" ht="12" thickBot="1">
      <c r="A233" s="2670" t="s">
        <v>420</v>
      </c>
      <c r="B233" s="2663" t="s">
        <v>2983</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2985</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2986</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2999</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2987</v>
      </c>
      <c r="C265" s="2656"/>
      <c r="D265" s="2656"/>
      <c r="E265" s="2656"/>
      <c r="F265" s="2656">
        <v>1500</v>
      </c>
      <c r="G265" s="2656"/>
    </row>
    <row r="266" spans="1:7" s="2645" customFormat="1">
      <c r="A266" s="2656" t="s">
        <v>422</v>
      </c>
      <c r="B266" s="2656" t="s">
        <v>2997</v>
      </c>
      <c r="C266" s="2656"/>
      <c r="D266" s="2656"/>
      <c r="E266" s="2656"/>
      <c r="F266" s="2656">
        <v>1500</v>
      </c>
      <c r="G266" s="2656"/>
    </row>
    <row r="267" spans="1:7" s="2645" customFormat="1">
      <c r="A267" s="2656" t="s">
        <v>422</v>
      </c>
      <c r="B267" s="2656" t="s">
        <v>2990</v>
      </c>
      <c r="C267" s="2656"/>
      <c r="D267" s="2656"/>
      <c r="E267" s="2656"/>
      <c r="F267" s="2656">
        <v>1500</v>
      </c>
      <c r="G267" s="2656"/>
    </row>
    <row r="268" spans="1:7" s="2645" customFormat="1">
      <c r="A268" s="2656" t="s">
        <v>422</v>
      </c>
      <c r="B268" s="2656" t="s">
        <v>2991</v>
      </c>
      <c r="C268" s="2656"/>
      <c r="D268" s="2656"/>
      <c r="E268" s="2656"/>
      <c r="F268" s="2656">
        <v>1290</v>
      </c>
      <c r="G268" s="2656"/>
    </row>
    <row r="269" spans="1:7" s="2645" customFormat="1">
      <c r="A269" s="2656" t="s">
        <v>422</v>
      </c>
      <c r="B269" s="2656" t="s">
        <v>2992</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2993</v>
      </c>
      <c r="C271" s="2656"/>
      <c r="D271" s="2656"/>
      <c r="E271" s="2656"/>
      <c r="F271" s="2656">
        <v>1460</v>
      </c>
      <c r="G271" s="2656"/>
    </row>
    <row r="272" spans="1:7" s="2645" customFormat="1">
      <c r="A272" s="2656" t="s">
        <v>422</v>
      </c>
      <c r="B272" s="2656" t="s">
        <v>2995</v>
      </c>
      <c r="C272" s="2656"/>
      <c r="D272" s="2656"/>
      <c r="E272" s="2656"/>
      <c r="F272" s="2656">
        <v>1460</v>
      </c>
      <c r="G272" s="2656"/>
    </row>
    <row r="273" spans="1:7" s="2645" customFormat="1">
      <c r="A273" s="2656" t="s">
        <v>422</v>
      </c>
      <c r="B273" s="2656" t="s">
        <v>2998</v>
      </c>
      <c r="C273" s="2656"/>
      <c r="D273" s="2656"/>
      <c r="E273" s="2656"/>
      <c r="F273" s="2656">
        <v>1490</v>
      </c>
      <c r="G273" s="2656"/>
    </row>
    <row r="274" spans="1:7" s="2645" customFormat="1">
      <c r="A274" s="2656" t="s">
        <v>422</v>
      </c>
      <c r="B274" s="2656" t="s">
        <v>2996</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3000</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3001</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3002</v>
      </c>
      <c r="C303" s="2656">
        <v>5630</v>
      </c>
      <c r="D303" s="2656">
        <v>5590</v>
      </c>
      <c r="E303" s="2656">
        <v>6550</v>
      </c>
      <c r="F303" s="2656">
        <v>1010</v>
      </c>
      <c r="G303" s="2669">
        <v>3370</v>
      </c>
    </row>
    <row r="304" spans="1:7" s="2645" customFormat="1">
      <c r="A304" s="2656" t="s">
        <v>424</v>
      </c>
      <c r="B304" s="2656" t="s">
        <v>3003</v>
      </c>
      <c r="C304" s="2656">
        <v>5680</v>
      </c>
      <c r="D304" s="2656">
        <v>5620</v>
      </c>
      <c r="E304" s="2656">
        <v>6620</v>
      </c>
      <c r="F304" s="2656">
        <v>1050</v>
      </c>
      <c r="G304" s="2669">
        <v>3390</v>
      </c>
    </row>
    <row r="305" spans="1:7" s="2645" customFormat="1">
      <c r="A305" s="2656" t="s">
        <v>424</v>
      </c>
      <c r="B305" s="2656" t="s">
        <v>3004</v>
      </c>
      <c r="C305" s="2656">
        <v>5590</v>
      </c>
      <c r="D305" s="2656">
        <v>5530</v>
      </c>
      <c r="E305" s="2656">
        <v>6460</v>
      </c>
      <c r="F305" s="2656">
        <v>900</v>
      </c>
      <c r="G305" s="2669">
        <v>3340</v>
      </c>
    </row>
    <row r="306" spans="1:7" s="2645" customFormat="1">
      <c r="A306" s="2656" t="s">
        <v>424</v>
      </c>
      <c r="B306" s="2656" t="s">
        <v>3005</v>
      </c>
      <c r="C306" s="2656">
        <v>5560</v>
      </c>
      <c r="D306" s="2656">
        <v>5510</v>
      </c>
      <c r="E306" s="2656">
        <v>6440</v>
      </c>
      <c r="F306" s="2656">
        <v>900</v>
      </c>
      <c r="G306" s="2669">
        <v>3320</v>
      </c>
    </row>
    <row r="307" spans="1:7" s="2645" customFormat="1">
      <c r="A307" s="2656" t="s">
        <v>424</v>
      </c>
      <c r="B307" s="2656" t="s">
        <v>3006</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3007</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3008</v>
      </c>
      <c r="C312" s="2656">
        <v>4690</v>
      </c>
      <c r="D312" s="2656">
        <v>4640</v>
      </c>
      <c r="E312" s="2656">
        <v>5420</v>
      </c>
      <c r="F312" s="2656">
        <v>800</v>
      </c>
      <c r="G312" s="2669">
        <v>2800</v>
      </c>
    </row>
    <row r="313" spans="1:7" s="2645" customFormat="1">
      <c r="A313" s="2656" t="s">
        <v>424</v>
      </c>
      <c r="B313" s="2656" t="s">
        <v>3009</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3010</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3011</v>
      </c>
      <c r="C325" s="2656"/>
      <c r="D325" s="2656"/>
      <c r="E325" s="2656"/>
      <c r="F325" s="2656">
        <v>900</v>
      </c>
      <c r="G325" s="2669"/>
    </row>
    <row r="326" spans="1:7" s="2645" customFormat="1" ht="12" thickBot="1">
      <c r="A326" s="2670" t="s">
        <v>424</v>
      </c>
      <c r="B326" s="2663" t="s">
        <v>3012</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3013</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3014</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3015</v>
      </c>
      <c r="C345" s="2656">
        <v>3190</v>
      </c>
      <c r="D345" s="2656">
        <v>3140</v>
      </c>
      <c r="E345" s="2656">
        <v>3450</v>
      </c>
      <c r="F345" s="2656">
        <v>720</v>
      </c>
      <c r="G345" s="2656">
        <v>1880</v>
      </c>
      <c r="J345" s="2645"/>
    </row>
    <row r="346" spans="1:10">
      <c r="A346" s="2656" t="s">
        <v>428</v>
      </c>
      <c r="B346" s="2656" t="s">
        <v>3016</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3017</v>
      </c>
      <c r="C348" s="2656">
        <v>4000</v>
      </c>
      <c r="D348" s="2656">
        <v>3950</v>
      </c>
      <c r="E348" s="2656">
        <v>4430</v>
      </c>
      <c r="F348" s="2656">
        <v>760</v>
      </c>
      <c r="G348" s="2656">
        <v>2360</v>
      </c>
      <c r="J348" s="2645"/>
    </row>
    <row r="349" spans="1:10">
      <c r="A349" s="2656" t="s">
        <v>428</v>
      </c>
      <c r="B349" s="2656" t="s">
        <v>3018</v>
      </c>
      <c r="C349" s="2656">
        <v>3820</v>
      </c>
      <c r="D349" s="2656">
        <v>3780</v>
      </c>
      <c r="E349" s="2656">
        <v>4170</v>
      </c>
      <c r="F349" s="2656">
        <v>710</v>
      </c>
      <c r="G349" s="2656">
        <v>2260</v>
      </c>
      <c r="J349" s="2645"/>
    </row>
    <row r="350" spans="1:10">
      <c r="A350" s="2656" t="s">
        <v>428</v>
      </c>
      <c r="B350" s="2656" t="s">
        <v>3019</v>
      </c>
      <c r="C350" s="2656">
        <v>3760</v>
      </c>
      <c r="D350" s="2656">
        <v>3730</v>
      </c>
      <c r="E350" s="2656">
        <v>4100</v>
      </c>
      <c r="F350" s="2656">
        <v>800</v>
      </c>
      <c r="G350" s="2656">
        <v>2230</v>
      </c>
      <c r="J350" s="2645"/>
    </row>
    <row r="351" spans="1:10">
      <c r="A351" s="2656" t="s">
        <v>428</v>
      </c>
      <c r="B351" s="2656" t="s">
        <v>3020</v>
      </c>
      <c r="C351" s="2656">
        <v>3610</v>
      </c>
      <c r="D351" s="2656">
        <v>3580</v>
      </c>
      <c r="E351" s="2656">
        <v>3930</v>
      </c>
      <c r="F351" s="2656">
        <v>700</v>
      </c>
      <c r="G351" s="2656">
        <v>2140</v>
      </c>
      <c r="J351" s="2645"/>
    </row>
    <row r="352" spans="1:10">
      <c r="A352" s="2656" t="s">
        <v>428</v>
      </c>
      <c r="B352" s="2656" t="s">
        <v>3021</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3022</v>
      </c>
      <c r="C355" s="2656">
        <v>3650</v>
      </c>
      <c r="D355" s="2656">
        <v>3610</v>
      </c>
      <c r="E355" s="2656">
        <v>4200</v>
      </c>
      <c r="F355" s="2656">
        <v>640</v>
      </c>
      <c r="G355" s="2656">
        <v>2160</v>
      </c>
    </row>
    <row r="356" spans="1:7">
      <c r="A356" s="2656" t="s">
        <v>428</v>
      </c>
      <c r="B356" s="2656" t="s">
        <v>3023</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3024</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3025</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3026</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3027</v>
      </c>
      <c r="C381" s="2656">
        <v>1460</v>
      </c>
      <c r="D381" s="2656">
        <v>1430</v>
      </c>
      <c r="E381" s="2656">
        <v>1390</v>
      </c>
      <c r="F381" s="2656">
        <v>450</v>
      </c>
      <c r="G381" s="2669">
        <v>900</v>
      </c>
    </row>
    <row r="382" spans="1:7">
      <c r="A382" s="2674" t="s">
        <v>290</v>
      </c>
      <c r="B382" s="2656" t="s">
        <v>3028</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2701</v>
      </c>
    </row>
    <row r="4" spans="1:7" ht="14.25" thickBot="1">
      <c r="A4" s="383" t="s">
        <v>602</v>
      </c>
      <c r="B4" s="384" t="s">
        <v>603</v>
      </c>
      <c r="C4" s="382"/>
      <c r="D4" s="382"/>
      <c r="E4" s="382"/>
      <c r="F4" s="382"/>
      <c r="G4" s="382"/>
    </row>
    <row r="5" spans="1:7">
      <c r="A5" s="391" t="s">
        <v>607</v>
      </c>
      <c r="B5" s="385" t="s">
        <v>3031</v>
      </c>
      <c r="C5" s="400">
        <v>9.8000000000000004E-2</v>
      </c>
      <c r="D5" s="400">
        <v>8.6999999999999994E-2</v>
      </c>
      <c r="E5" s="400">
        <v>8.6999999999999994E-2</v>
      </c>
      <c r="F5" s="400">
        <v>9.8000000000000004E-2</v>
      </c>
      <c r="G5" s="401">
        <v>9.5000000000000001E-2</v>
      </c>
    </row>
    <row r="6" spans="1:7">
      <c r="A6" s="392" t="s">
        <v>184</v>
      </c>
      <c r="B6" s="386" t="s">
        <v>3032</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3033</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3034</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2894</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2933</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2895</v>
      </c>
      <c r="C50" s="402">
        <v>9.8000000000000004E-2</v>
      </c>
      <c r="D50" s="402">
        <v>7.2999999999999995E-2</v>
      </c>
      <c r="E50" s="402">
        <v>7.0999999999999994E-2</v>
      </c>
      <c r="F50" s="409"/>
      <c r="G50" s="403">
        <v>7.2999999999999995E-2</v>
      </c>
    </row>
    <row r="51" spans="1:7">
      <c r="A51" s="395" t="s">
        <v>379</v>
      </c>
      <c r="B51" s="386" t="s">
        <v>2896</v>
      </c>
      <c r="C51" s="402">
        <v>9.9000000000000005E-2</v>
      </c>
      <c r="D51" s="402">
        <v>8.5000000000000006E-2</v>
      </c>
      <c r="E51" s="402">
        <v>6.3E-2</v>
      </c>
      <c r="F51" s="409"/>
      <c r="G51" s="403">
        <v>9.6000000000000002E-2</v>
      </c>
    </row>
    <row r="52" spans="1:7">
      <c r="A52" s="395" t="s">
        <v>379</v>
      </c>
      <c r="B52" s="386" t="s">
        <v>2897</v>
      </c>
      <c r="C52" s="402">
        <v>7.3999999999999996E-2</v>
      </c>
      <c r="D52" s="402">
        <v>9.6000000000000002E-2</v>
      </c>
      <c r="E52" s="402">
        <v>0.05</v>
      </c>
      <c r="F52" s="409"/>
      <c r="G52" s="403">
        <v>9.8000000000000004E-2</v>
      </c>
    </row>
    <row r="53" spans="1:7">
      <c r="A53" s="395" t="s">
        <v>379</v>
      </c>
      <c r="B53" s="386" t="s">
        <v>2898</v>
      </c>
      <c r="C53" s="402">
        <v>8.5999999999999993E-2</v>
      </c>
      <c r="D53" s="409"/>
      <c r="E53" s="402">
        <v>9.1999999999999998E-2</v>
      </c>
      <c r="F53" s="409"/>
      <c r="G53" s="410"/>
    </row>
    <row r="54" spans="1:7" ht="14.25" thickBot="1">
      <c r="A54" s="397" t="s">
        <v>379</v>
      </c>
      <c r="B54" s="388" t="s">
        <v>2899</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2900</v>
      </c>
      <c r="C78" s="402">
        <v>0.1</v>
      </c>
      <c r="D78" s="402">
        <v>8.5000000000000006E-2</v>
      </c>
      <c r="E78" s="402">
        <v>9.6000000000000002E-2</v>
      </c>
      <c r="F78" s="409"/>
      <c r="G78" s="403">
        <v>9.6000000000000002E-2</v>
      </c>
    </row>
    <row r="79" spans="1:7">
      <c r="A79" s="395" t="s">
        <v>113</v>
      </c>
      <c r="B79" s="386" t="s">
        <v>2901</v>
      </c>
      <c r="C79" s="402">
        <v>0.05</v>
      </c>
      <c r="D79" s="402">
        <v>9.6000000000000002E-2</v>
      </c>
      <c r="E79" s="402">
        <v>9.5000000000000001E-2</v>
      </c>
      <c r="F79" s="409"/>
      <c r="G79" s="403">
        <v>9.8000000000000004E-2</v>
      </c>
    </row>
    <row r="80" spans="1:7">
      <c r="A80" s="395" t="s">
        <v>113</v>
      </c>
      <c r="B80" s="386" t="s">
        <v>2902</v>
      </c>
      <c r="C80" s="402">
        <v>8.5999999999999993E-2</v>
      </c>
      <c r="D80" s="413"/>
      <c r="E80" s="402">
        <v>0.1</v>
      </c>
      <c r="F80" s="409"/>
      <c r="G80" s="410"/>
    </row>
    <row r="81" spans="1:7">
      <c r="A81" s="395" t="s">
        <v>113</v>
      </c>
      <c r="B81" s="386" t="s">
        <v>2903</v>
      </c>
      <c r="C81" s="402">
        <v>9.6000000000000002E-2</v>
      </c>
      <c r="D81" s="409"/>
      <c r="E81" s="402">
        <v>9.8000000000000004E-2</v>
      </c>
      <c r="F81" s="409"/>
      <c r="G81" s="410"/>
    </row>
    <row r="82" spans="1:7">
      <c r="A82" s="395" t="s">
        <v>113</v>
      </c>
      <c r="B82" s="386" t="s">
        <v>2904</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2906</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2907</v>
      </c>
      <c r="C113" s="402">
        <v>0.1</v>
      </c>
      <c r="D113" s="402">
        <v>0.1</v>
      </c>
      <c r="E113" s="409"/>
      <c r="F113" s="409"/>
      <c r="G113" s="403">
        <v>0.1</v>
      </c>
    </row>
    <row r="114" spans="1:7">
      <c r="A114" s="395" t="s">
        <v>417</v>
      </c>
      <c r="B114" s="386" t="s">
        <v>2908</v>
      </c>
      <c r="C114" s="402">
        <v>9.7000000000000003E-2</v>
      </c>
      <c r="D114" s="402">
        <v>9.7000000000000003E-2</v>
      </c>
      <c r="E114" s="409"/>
      <c r="F114" s="409"/>
      <c r="G114" s="403">
        <v>9.9000000000000005E-2</v>
      </c>
    </row>
    <row r="115" spans="1:7">
      <c r="A115" s="395" t="s">
        <v>417</v>
      </c>
      <c r="B115" s="386" t="s">
        <v>2909</v>
      </c>
      <c r="C115" s="402">
        <v>0.1</v>
      </c>
      <c r="D115" s="402">
        <v>0.1</v>
      </c>
      <c r="E115" s="409"/>
      <c r="F115" s="409"/>
      <c r="G115" s="403">
        <v>0.1</v>
      </c>
    </row>
    <row r="116" spans="1:7">
      <c r="A116" s="395" t="s">
        <v>417</v>
      </c>
      <c r="B116" s="386" t="s">
        <v>2910</v>
      </c>
      <c r="C116" s="402">
        <v>0.1</v>
      </c>
      <c r="D116" s="402">
        <v>0.1</v>
      </c>
      <c r="E116" s="409"/>
      <c r="F116" s="409"/>
      <c r="G116" s="403">
        <v>0.1</v>
      </c>
    </row>
    <row r="117" spans="1:7">
      <c r="A117" s="395" t="s">
        <v>417</v>
      </c>
      <c r="B117" s="386" t="s">
        <v>2911</v>
      </c>
      <c r="C117" s="402">
        <v>9.7000000000000003E-2</v>
      </c>
      <c r="D117" s="402">
        <v>9.7000000000000003E-2</v>
      </c>
      <c r="E117" s="409"/>
      <c r="F117" s="409"/>
      <c r="G117" s="403">
        <v>9.7000000000000003E-2</v>
      </c>
    </row>
    <row r="118" spans="1:7">
      <c r="A118" s="395" t="s">
        <v>417</v>
      </c>
      <c r="B118" s="386" t="s">
        <v>2912</v>
      </c>
      <c r="C118" s="402">
        <v>0.1</v>
      </c>
      <c r="D118" s="402">
        <v>0.1</v>
      </c>
      <c r="E118" s="409"/>
      <c r="F118" s="409"/>
      <c r="G118" s="403">
        <v>0.1</v>
      </c>
    </row>
    <row r="119" spans="1:7">
      <c r="A119" s="395" t="s">
        <v>417</v>
      </c>
      <c r="B119" s="386" t="s">
        <v>2913</v>
      </c>
      <c r="C119" s="402">
        <v>5.0999999999999997E-2</v>
      </c>
      <c r="D119" s="402">
        <v>5.1999999999999998E-2</v>
      </c>
      <c r="E119" s="409"/>
      <c r="F119" s="413"/>
      <c r="G119" s="403">
        <v>0.06</v>
      </c>
    </row>
    <row r="120" spans="1:7">
      <c r="A120" s="395" t="s">
        <v>417</v>
      </c>
      <c r="B120" s="386" t="s">
        <v>2914</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2915</v>
      </c>
      <c r="C122" s="402">
        <v>0.1</v>
      </c>
      <c r="D122" s="402">
        <v>0.1</v>
      </c>
      <c r="E122" s="402">
        <v>9.8000000000000004E-2</v>
      </c>
      <c r="F122" s="402">
        <v>0.1</v>
      </c>
      <c r="G122" s="403">
        <v>0.1</v>
      </c>
    </row>
    <row r="123" spans="1:7">
      <c r="A123" s="395" t="s">
        <v>417</v>
      </c>
      <c r="B123" s="386" t="s">
        <v>2916</v>
      </c>
      <c r="C123" s="402">
        <v>0.1</v>
      </c>
      <c r="D123" s="402">
        <v>0.1</v>
      </c>
      <c r="E123" s="402">
        <v>9.8000000000000004E-2</v>
      </c>
      <c r="F123" s="402">
        <v>0.1</v>
      </c>
      <c r="G123" s="403">
        <v>0.1</v>
      </c>
    </row>
    <row r="124" spans="1:7">
      <c r="A124" s="395" t="s">
        <v>417</v>
      </c>
      <c r="B124" s="386" t="s">
        <v>2917</v>
      </c>
      <c r="C124" s="402">
        <v>0.1</v>
      </c>
      <c r="D124" s="402">
        <v>0.1</v>
      </c>
      <c r="E124" s="402">
        <v>9.8000000000000004E-2</v>
      </c>
      <c r="F124" s="413"/>
      <c r="G124" s="403">
        <v>0.1</v>
      </c>
    </row>
    <row r="125" spans="1:7">
      <c r="A125" s="395" t="s">
        <v>417</v>
      </c>
      <c r="B125" s="386" t="s">
        <v>2918</v>
      </c>
      <c r="C125" s="402">
        <v>9.8000000000000004E-2</v>
      </c>
      <c r="D125" s="402">
        <v>9.8000000000000004E-2</v>
      </c>
      <c r="E125" s="402">
        <v>9.6000000000000002E-2</v>
      </c>
      <c r="F125" s="413"/>
      <c r="G125" s="403">
        <v>0.1</v>
      </c>
    </row>
    <row r="126" spans="1:7" ht="14.25" thickBot="1">
      <c r="A126" s="397" t="s">
        <v>417</v>
      </c>
      <c r="B126" s="388" t="s">
        <v>2919</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2920</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2921</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2922</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2923</v>
      </c>
      <c r="C160" s="402">
        <v>0.13</v>
      </c>
      <c r="D160" s="402">
        <v>0.13</v>
      </c>
      <c r="E160" s="402">
        <v>0.124</v>
      </c>
      <c r="F160" s="402">
        <v>0.126</v>
      </c>
      <c r="G160" s="403">
        <v>0.13</v>
      </c>
    </row>
    <row r="161" spans="1:7">
      <c r="A161" s="395" t="s">
        <v>32</v>
      </c>
      <c r="B161" s="386" t="s">
        <v>2924</v>
      </c>
      <c r="C161" s="402">
        <v>0.13</v>
      </c>
      <c r="D161" s="402">
        <v>0.13</v>
      </c>
      <c r="E161" s="402">
        <v>0.124</v>
      </c>
      <c r="F161" s="402">
        <v>0.127</v>
      </c>
      <c r="G161" s="403">
        <v>0.13</v>
      </c>
    </row>
    <row r="162" spans="1:7">
      <c r="A162" s="395" t="s">
        <v>32</v>
      </c>
      <c r="B162" s="386" t="s">
        <v>2925</v>
      </c>
      <c r="C162" s="402">
        <v>0.1</v>
      </c>
      <c r="D162" s="402">
        <v>0.1</v>
      </c>
      <c r="E162" s="402">
        <v>0.1</v>
      </c>
      <c r="F162" s="402">
        <v>0.121</v>
      </c>
      <c r="G162" s="403">
        <v>0.105</v>
      </c>
    </row>
    <row r="163" spans="1:7">
      <c r="A163" s="395" t="s">
        <v>32</v>
      </c>
      <c r="B163" s="386" t="s">
        <v>2926</v>
      </c>
      <c r="C163" s="402">
        <v>0.1</v>
      </c>
      <c r="D163" s="402">
        <v>0.1</v>
      </c>
      <c r="E163" s="402">
        <v>0.1</v>
      </c>
      <c r="F163" s="402">
        <v>0.1</v>
      </c>
      <c r="G163" s="403">
        <v>0.1</v>
      </c>
    </row>
    <row r="164" spans="1:7">
      <c r="A164" s="395" t="s">
        <v>32</v>
      </c>
      <c r="B164" s="386" t="s">
        <v>2941</v>
      </c>
      <c r="C164" s="413"/>
      <c r="D164" s="413"/>
      <c r="E164" s="413"/>
      <c r="F164" s="402">
        <v>0.1</v>
      </c>
      <c r="G164" s="410"/>
    </row>
    <row r="165" spans="1:7">
      <c r="A165" s="395" t="s">
        <v>32</v>
      </c>
      <c r="B165" s="386" t="s">
        <v>2942</v>
      </c>
      <c r="C165" s="402">
        <v>0.126</v>
      </c>
      <c r="D165" s="402">
        <v>0.126</v>
      </c>
      <c r="E165" s="402">
        <v>0.11899999999999999</v>
      </c>
      <c r="F165" s="402">
        <v>0.13</v>
      </c>
      <c r="G165" s="403">
        <v>0.128</v>
      </c>
    </row>
    <row r="166" spans="1:7">
      <c r="A166" s="395" t="s">
        <v>32</v>
      </c>
      <c r="B166" s="386" t="s">
        <v>2927</v>
      </c>
      <c r="C166" s="402">
        <v>0.129</v>
      </c>
      <c r="D166" s="402">
        <v>0.129</v>
      </c>
      <c r="E166" s="402">
        <v>0.123</v>
      </c>
      <c r="F166" s="402">
        <v>0.128</v>
      </c>
      <c r="G166" s="403">
        <v>0.13</v>
      </c>
    </row>
    <row r="167" spans="1:7">
      <c r="A167" s="395" t="s">
        <v>32</v>
      </c>
      <c r="B167" s="386" t="s">
        <v>2928</v>
      </c>
      <c r="C167" s="402">
        <v>0.125</v>
      </c>
      <c r="D167" s="402">
        <v>0.125</v>
      </c>
      <c r="E167" s="402">
        <v>0.11700000000000001</v>
      </c>
      <c r="F167" s="402">
        <v>0.13</v>
      </c>
      <c r="G167" s="403">
        <v>0.126</v>
      </c>
    </row>
    <row r="168" spans="1:7">
      <c r="A168" s="395" t="s">
        <v>32</v>
      </c>
      <c r="B168" s="386" t="s">
        <v>2929</v>
      </c>
      <c r="C168" s="402">
        <v>0.128</v>
      </c>
      <c r="D168" s="402">
        <v>0.128</v>
      </c>
      <c r="E168" s="402">
        <v>0.123</v>
      </c>
      <c r="F168" s="409"/>
      <c r="G168" s="403">
        <v>0.13</v>
      </c>
    </row>
    <row r="169" spans="1:7">
      <c r="A169" s="395" t="s">
        <v>32</v>
      </c>
      <c r="B169" s="386" t="s">
        <v>2944</v>
      </c>
      <c r="C169" s="413"/>
      <c r="D169" s="413"/>
      <c r="E169" s="413"/>
      <c r="F169" s="402">
        <v>0.05</v>
      </c>
      <c r="G169" s="410"/>
    </row>
    <row r="170" spans="1:7">
      <c r="A170" s="395" t="s">
        <v>32</v>
      </c>
      <c r="B170" s="386" t="s">
        <v>2945</v>
      </c>
      <c r="C170" s="413"/>
      <c r="D170" s="413"/>
      <c r="E170" s="413"/>
      <c r="F170" s="402">
        <v>0.05</v>
      </c>
      <c r="G170" s="410"/>
    </row>
    <row r="171" spans="1:7">
      <c r="A171" s="395" t="s">
        <v>32</v>
      </c>
      <c r="B171" s="386" t="s">
        <v>2946</v>
      </c>
      <c r="C171" s="413"/>
      <c r="D171" s="413"/>
      <c r="E171" s="413"/>
      <c r="F171" s="402">
        <v>0.05</v>
      </c>
      <c r="G171" s="414"/>
    </row>
    <row r="172" spans="1:7">
      <c r="A172" s="395" t="s">
        <v>32</v>
      </c>
      <c r="B172" s="386" t="s">
        <v>2948</v>
      </c>
      <c r="C172" s="413"/>
      <c r="D172" s="413"/>
      <c r="E172" s="413"/>
      <c r="F172" s="402">
        <v>0.05</v>
      </c>
      <c r="G172" s="414"/>
    </row>
    <row r="173" spans="1:7">
      <c r="A173" s="395" t="s">
        <v>32</v>
      </c>
      <c r="B173" s="386" t="s">
        <v>2947</v>
      </c>
      <c r="C173" s="413"/>
      <c r="D173" s="413"/>
      <c r="E173" s="413"/>
      <c r="F173" s="402">
        <v>0.05</v>
      </c>
      <c r="G173" s="410"/>
    </row>
    <row r="174" spans="1:7">
      <c r="A174" s="395" t="s">
        <v>32</v>
      </c>
      <c r="B174" s="386" t="s">
        <v>2956</v>
      </c>
      <c r="C174" s="413"/>
      <c r="D174" s="413"/>
      <c r="E174" s="413"/>
      <c r="F174" s="402">
        <v>0.05</v>
      </c>
      <c r="G174" s="410"/>
    </row>
    <row r="175" spans="1:7">
      <c r="A175" s="395" t="s">
        <v>32</v>
      </c>
      <c r="B175" s="386" t="s">
        <v>2954</v>
      </c>
      <c r="C175" s="413"/>
      <c r="D175" s="413"/>
      <c r="E175" s="413"/>
      <c r="F175" s="402">
        <v>0.05</v>
      </c>
      <c r="G175" s="410"/>
    </row>
    <row r="176" spans="1:7">
      <c r="A176" s="395" t="s">
        <v>32</v>
      </c>
      <c r="B176" s="386" t="s">
        <v>2949</v>
      </c>
      <c r="C176" s="413"/>
      <c r="D176" s="413"/>
      <c r="E176" s="413"/>
      <c r="F176" s="402">
        <v>0.05</v>
      </c>
      <c r="G176" s="410"/>
    </row>
    <row r="177" spans="1:7">
      <c r="A177" s="395" t="s">
        <v>32</v>
      </c>
      <c r="B177" s="386" t="s">
        <v>2950</v>
      </c>
      <c r="C177" s="409"/>
      <c r="D177" s="409"/>
      <c r="E177" s="409"/>
      <c r="F177" s="402">
        <v>0.05</v>
      </c>
      <c r="G177" s="414"/>
    </row>
    <row r="178" spans="1:7">
      <c r="A178" s="395" t="s">
        <v>32</v>
      </c>
      <c r="B178" s="386" t="s">
        <v>2951</v>
      </c>
      <c r="C178" s="409"/>
      <c r="D178" s="409"/>
      <c r="E178" s="409"/>
      <c r="F178" s="402">
        <v>0.05</v>
      </c>
      <c r="G178" s="414"/>
    </row>
    <row r="179" spans="1:7">
      <c r="A179" s="395" t="s">
        <v>32</v>
      </c>
      <c r="B179" s="386" t="s">
        <v>2952</v>
      </c>
      <c r="C179" s="409"/>
      <c r="D179" s="409"/>
      <c r="E179" s="409"/>
      <c r="F179" s="402">
        <v>0.05</v>
      </c>
      <c r="G179" s="414"/>
    </row>
    <row r="180" spans="1:7">
      <c r="A180" s="395" t="s">
        <v>32</v>
      </c>
      <c r="B180" s="386" t="s">
        <v>2953</v>
      </c>
      <c r="C180" s="409"/>
      <c r="D180" s="409"/>
      <c r="E180" s="409"/>
      <c r="F180" s="402">
        <v>0.05</v>
      </c>
      <c r="G180" s="414"/>
    </row>
    <row r="181" spans="1:7">
      <c r="A181" s="395" t="s">
        <v>32</v>
      </c>
      <c r="B181" s="386" t="s">
        <v>2955</v>
      </c>
      <c r="C181" s="409"/>
      <c r="D181" s="409"/>
      <c r="E181" s="409"/>
      <c r="F181" s="402">
        <v>0.05</v>
      </c>
      <c r="G181" s="414"/>
    </row>
    <row r="182" spans="1:7">
      <c r="A182" s="395" t="s">
        <v>32</v>
      </c>
      <c r="B182" s="386" t="s">
        <v>2957</v>
      </c>
      <c r="C182" s="409"/>
      <c r="D182" s="409"/>
      <c r="E182" s="409"/>
      <c r="F182" s="402">
        <v>0.05</v>
      </c>
      <c r="G182" s="414"/>
    </row>
    <row r="183" spans="1:7">
      <c r="A183" s="395" t="s">
        <v>32</v>
      </c>
      <c r="B183" s="386" t="s">
        <v>2958</v>
      </c>
      <c r="C183" s="409"/>
      <c r="D183" s="409"/>
      <c r="E183" s="409"/>
      <c r="F183" s="402">
        <v>0.05</v>
      </c>
      <c r="G183" s="414"/>
    </row>
    <row r="184" spans="1:7">
      <c r="A184" s="395" t="s">
        <v>32</v>
      </c>
      <c r="B184" s="386" t="s">
        <v>2959</v>
      </c>
      <c r="C184" s="409"/>
      <c r="D184" s="409"/>
      <c r="E184" s="409"/>
      <c r="F184" s="402">
        <v>0.05</v>
      </c>
      <c r="G184" s="414"/>
    </row>
    <row r="185" spans="1:7">
      <c r="A185" s="395" t="s">
        <v>32</v>
      </c>
      <c r="B185" s="386" t="s">
        <v>2960</v>
      </c>
      <c r="C185" s="409"/>
      <c r="D185" s="409"/>
      <c r="E185" s="409"/>
      <c r="F185" s="402">
        <v>0.05</v>
      </c>
      <c r="G185" s="414"/>
    </row>
    <row r="186" spans="1:7">
      <c r="A186" s="395" t="s">
        <v>32</v>
      </c>
      <c r="B186" s="386" t="s">
        <v>2961</v>
      </c>
      <c r="C186" s="409"/>
      <c r="D186" s="409"/>
      <c r="E186" s="409"/>
      <c r="F186" s="402">
        <v>0.05</v>
      </c>
      <c r="G186" s="414"/>
    </row>
    <row r="187" spans="1:7">
      <c r="A187" s="395" t="s">
        <v>32</v>
      </c>
      <c r="B187" s="386" t="s">
        <v>2962</v>
      </c>
      <c r="C187" s="409"/>
      <c r="D187" s="409"/>
      <c r="E187" s="409"/>
      <c r="F187" s="402">
        <v>0.05</v>
      </c>
      <c r="G187" s="414"/>
    </row>
    <row r="188" spans="1:7">
      <c r="A188" s="395" t="s">
        <v>32</v>
      </c>
      <c r="B188" s="386" t="s">
        <v>2963</v>
      </c>
      <c r="C188" s="409"/>
      <c r="D188" s="409"/>
      <c r="E188" s="409"/>
      <c r="F188" s="402">
        <v>0.05</v>
      </c>
      <c r="G188" s="414"/>
    </row>
    <row r="189" spans="1:7" ht="14.25" thickBot="1">
      <c r="A189" s="397" t="s">
        <v>32</v>
      </c>
      <c r="B189" s="388" t="s">
        <v>2964</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2973</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2965</v>
      </c>
      <c r="C204" s="402">
        <v>0.129</v>
      </c>
      <c r="D204" s="402">
        <v>0.129</v>
      </c>
      <c r="E204" s="402">
        <v>0.123</v>
      </c>
      <c r="F204" s="402">
        <v>0.13</v>
      </c>
      <c r="G204" s="403">
        <v>0.13</v>
      </c>
    </row>
    <row r="205" spans="1:7">
      <c r="A205" s="395" t="s">
        <v>420</v>
      </c>
      <c r="B205" s="386" t="s">
        <v>2966</v>
      </c>
      <c r="C205" s="402">
        <v>0.13</v>
      </c>
      <c r="D205" s="402">
        <v>0.13</v>
      </c>
      <c r="E205" s="402">
        <v>0.13</v>
      </c>
      <c r="F205" s="402">
        <v>0.13</v>
      </c>
      <c r="G205" s="403">
        <v>0.13</v>
      </c>
    </row>
    <row r="206" spans="1:7">
      <c r="A206" s="395" t="s">
        <v>420</v>
      </c>
      <c r="B206" s="386" t="s">
        <v>2967</v>
      </c>
      <c r="C206" s="402">
        <v>0.13</v>
      </c>
      <c r="D206" s="402">
        <v>0.13</v>
      </c>
      <c r="E206" s="402">
        <v>0.13</v>
      </c>
      <c r="F206" s="402">
        <v>0.128</v>
      </c>
      <c r="G206" s="403">
        <v>0.13</v>
      </c>
    </row>
    <row r="207" spans="1:7">
      <c r="A207" s="395" t="s">
        <v>420</v>
      </c>
      <c r="B207" s="386" t="s">
        <v>2968</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2969</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2970</v>
      </c>
      <c r="C214" s="402">
        <v>0.128</v>
      </c>
      <c r="D214" s="402">
        <v>0.128</v>
      </c>
      <c r="E214" s="402">
        <v>0.13</v>
      </c>
      <c r="F214" s="402">
        <v>0.13</v>
      </c>
      <c r="G214" s="403">
        <v>0.13</v>
      </c>
    </row>
    <row r="215" spans="1:7">
      <c r="A215" s="395" t="s">
        <v>420</v>
      </c>
      <c r="B215" s="386" t="s">
        <v>2971</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2972</v>
      </c>
      <c r="C217" s="402">
        <v>0.129</v>
      </c>
      <c r="D217" s="402">
        <v>0.129</v>
      </c>
      <c r="E217" s="402">
        <v>0.13</v>
      </c>
      <c r="F217" s="402">
        <v>0.13</v>
      </c>
      <c r="G217" s="403">
        <v>0.13</v>
      </c>
    </row>
    <row r="218" spans="1:7">
      <c r="A218" s="395" t="s">
        <v>420</v>
      </c>
      <c r="B218" s="386" t="s">
        <v>2974</v>
      </c>
      <c r="C218" s="409"/>
      <c r="D218" s="409"/>
      <c r="E218" s="409"/>
      <c r="F218" s="402">
        <v>0.05</v>
      </c>
      <c r="G218" s="414"/>
    </row>
    <row r="219" spans="1:7">
      <c r="A219" s="395" t="s">
        <v>420</v>
      </c>
      <c r="B219" s="386" t="s">
        <v>2975</v>
      </c>
      <c r="C219" s="409"/>
      <c r="D219" s="409"/>
      <c r="E219" s="409"/>
      <c r="F219" s="402">
        <v>0.05</v>
      </c>
      <c r="G219" s="414"/>
    </row>
    <row r="220" spans="1:7">
      <c r="A220" s="395" t="s">
        <v>420</v>
      </c>
      <c r="B220" s="386" t="s">
        <v>2988</v>
      </c>
      <c r="C220" s="409"/>
      <c r="D220" s="409"/>
      <c r="E220" s="409"/>
      <c r="F220" s="402">
        <v>0.05</v>
      </c>
      <c r="G220" s="414"/>
    </row>
    <row r="221" spans="1:7">
      <c r="A221" s="395" t="s">
        <v>420</v>
      </c>
      <c r="B221" s="386" t="s">
        <v>2989</v>
      </c>
      <c r="C221" s="409"/>
      <c r="D221" s="409"/>
      <c r="E221" s="409"/>
      <c r="F221" s="402">
        <v>0.05</v>
      </c>
      <c r="G221" s="414"/>
    </row>
    <row r="222" spans="1:7">
      <c r="A222" s="395" t="s">
        <v>420</v>
      </c>
      <c r="B222" s="386" t="s">
        <v>2994</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2979</v>
      </c>
      <c r="C227" s="409"/>
      <c r="D227" s="409"/>
      <c r="E227" s="409"/>
      <c r="F227" s="402">
        <v>0.05</v>
      </c>
      <c r="G227" s="414"/>
    </row>
    <row r="228" spans="1:7">
      <c r="A228" s="395" t="s">
        <v>420</v>
      </c>
      <c r="B228" s="386" t="s">
        <v>2980</v>
      </c>
      <c r="C228" s="409"/>
      <c r="D228" s="409"/>
      <c r="E228" s="409"/>
      <c r="F228" s="402">
        <v>0.05</v>
      </c>
      <c r="G228" s="414"/>
    </row>
    <row r="229" spans="1:7">
      <c r="A229" s="395" t="s">
        <v>420</v>
      </c>
      <c r="B229" s="386" t="s">
        <v>2981</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2982</v>
      </c>
      <c r="C231" s="409"/>
      <c r="D231" s="409"/>
      <c r="E231" s="409"/>
      <c r="F231" s="402">
        <v>0.05</v>
      </c>
      <c r="G231" s="414"/>
    </row>
    <row r="232" spans="1:7">
      <c r="A232" s="395" t="s">
        <v>420</v>
      </c>
      <c r="B232" s="386" t="s">
        <v>2905</v>
      </c>
      <c r="C232" s="409"/>
      <c r="D232" s="409"/>
      <c r="E232" s="409"/>
      <c r="F232" s="402">
        <v>0.05</v>
      </c>
      <c r="G232" s="414"/>
    </row>
    <row r="233" spans="1:7" ht="14.25" thickBot="1">
      <c r="A233" s="397" t="s">
        <v>420</v>
      </c>
      <c r="B233" s="388" t="s">
        <v>2983</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2985</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2986</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2987</v>
      </c>
      <c r="C265" s="409"/>
      <c r="D265" s="409"/>
      <c r="E265" s="409"/>
      <c r="F265" s="402">
        <v>0.05</v>
      </c>
      <c r="G265" s="414"/>
    </row>
    <row r="266" spans="1:7">
      <c r="A266" s="395" t="s">
        <v>422</v>
      </c>
      <c r="B266" s="386" t="s">
        <v>2997</v>
      </c>
      <c r="C266" s="409"/>
      <c r="D266" s="409"/>
      <c r="E266" s="409"/>
      <c r="F266" s="402">
        <v>0.05</v>
      </c>
      <c r="G266" s="414"/>
    </row>
    <row r="267" spans="1:7">
      <c r="A267" s="395" t="s">
        <v>422</v>
      </c>
      <c r="B267" s="386" t="s">
        <v>2990</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2992</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2993</v>
      </c>
      <c r="C271" s="409"/>
      <c r="D271" s="409"/>
      <c r="E271" s="409"/>
      <c r="F271" s="402">
        <v>0.05</v>
      </c>
      <c r="G271" s="414"/>
    </row>
    <row r="272" spans="1:7">
      <c r="A272" s="395" t="s">
        <v>422</v>
      </c>
      <c r="B272" s="386" t="s">
        <v>2995</v>
      </c>
      <c r="C272" s="409"/>
      <c r="D272" s="409"/>
      <c r="E272" s="409"/>
      <c r="F272" s="402">
        <v>0.05</v>
      </c>
      <c r="G272" s="414"/>
    </row>
    <row r="273" spans="1:7">
      <c r="A273" s="395" t="s">
        <v>422</v>
      </c>
      <c r="B273" s="386" t="s">
        <v>2998</v>
      </c>
      <c r="C273" s="409"/>
      <c r="D273" s="409"/>
      <c r="E273" s="409"/>
      <c r="F273" s="402">
        <v>0.05</v>
      </c>
      <c r="G273" s="414"/>
    </row>
    <row r="274" spans="1:7">
      <c r="A274" s="395" t="s">
        <v>422</v>
      </c>
      <c r="B274" s="386" t="s">
        <v>2996</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3000</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3001</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3002</v>
      </c>
      <c r="C303" s="402">
        <v>0.15</v>
      </c>
      <c r="D303" s="402">
        <v>0.15</v>
      </c>
      <c r="E303" s="402">
        <v>0.15</v>
      </c>
      <c r="F303" s="402">
        <v>0.14199999999999999</v>
      </c>
      <c r="G303" s="403">
        <v>0.15</v>
      </c>
    </row>
    <row r="304" spans="1:7">
      <c r="A304" s="395" t="s">
        <v>424</v>
      </c>
      <c r="B304" s="386" t="s">
        <v>3003</v>
      </c>
      <c r="C304" s="402">
        <v>0.15</v>
      </c>
      <c r="D304" s="402">
        <v>0.15</v>
      </c>
      <c r="E304" s="402">
        <v>0.15</v>
      </c>
      <c r="F304" s="402">
        <v>0.14499999999999999</v>
      </c>
      <c r="G304" s="403">
        <v>0.15</v>
      </c>
    </row>
    <row r="305" spans="1:7">
      <c r="A305" s="395" t="s">
        <v>424</v>
      </c>
      <c r="B305" s="386" t="s">
        <v>3004</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3006</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3007</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3008</v>
      </c>
      <c r="C312" s="402">
        <v>0.13800000000000001</v>
      </c>
      <c r="D312" s="402">
        <v>0.14000000000000001</v>
      </c>
      <c r="E312" s="402">
        <v>0.14599999999999999</v>
      </c>
      <c r="F312" s="402">
        <v>0.14899999999999999</v>
      </c>
      <c r="G312" s="403">
        <v>0.14199999999999999</v>
      </c>
    </row>
    <row r="313" spans="1:7">
      <c r="A313" s="395" t="s">
        <v>424</v>
      </c>
      <c r="B313" s="386" t="s">
        <v>3009</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3010</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3011</v>
      </c>
      <c r="C325" s="409"/>
      <c r="D325" s="409"/>
      <c r="E325" s="409"/>
      <c r="F325" s="402">
        <v>0.05</v>
      </c>
      <c r="G325" s="414"/>
    </row>
    <row r="326" spans="1:7" ht="14.25" thickBot="1">
      <c r="A326" s="397" t="s">
        <v>424</v>
      </c>
      <c r="B326" s="388" t="s">
        <v>3012</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3013</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3014</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3015</v>
      </c>
      <c r="C345" s="402">
        <v>0.15</v>
      </c>
      <c r="D345" s="402">
        <v>0.15</v>
      </c>
      <c r="E345" s="402">
        <v>0.15</v>
      </c>
      <c r="F345" s="402">
        <v>0.13800000000000001</v>
      </c>
      <c r="G345" s="403">
        <v>0.15</v>
      </c>
    </row>
    <row r="346" spans="1:7">
      <c r="A346" s="395" t="s">
        <v>428</v>
      </c>
      <c r="B346" s="386" t="s">
        <v>3016</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3017</v>
      </c>
      <c r="C348" s="402">
        <v>0.15</v>
      </c>
      <c r="D348" s="402">
        <v>0.15</v>
      </c>
      <c r="E348" s="402">
        <v>0.15</v>
      </c>
      <c r="F348" s="402">
        <v>0.14399999999999999</v>
      </c>
      <c r="G348" s="403">
        <v>0.15</v>
      </c>
    </row>
    <row r="349" spans="1:7">
      <c r="A349" s="395" t="s">
        <v>428</v>
      </c>
      <c r="B349" s="386" t="s">
        <v>3018</v>
      </c>
      <c r="C349" s="402">
        <v>0.15</v>
      </c>
      <c r="D349" s="402">
        <v>0.15</v>
      </c>
      <c r="E349" s="402">
        <v>0.15</v>
      </c>
      <c r="F349" s="402">
        <v>0.15</v>
      </c>
      <c r="G349" s="403">
        <v>0.15</v>
      </c>
    </row>
    <row r="350" spans="1:7">
      <c r="A350" s="395" t="s">
        <v>428</v>
      </c>
      <c r="B350" s="386" t="s">
        <v>3019</v>
      </c>
      <c r="C350" s="402">
        <v>0.15</v>
      </c>
      <c r="D350" s="402">
        <v>0.15</v>
      </c>
      <c r="E350" s="402">
        <v>0.15</v>
      </c>
      <c r="F350" s="402">
        <v>0.14699999999999999</v>
      </c>
      <c r="G350" s="403">
        <v>0.15</v>
      </c>
    </row>
    <row r="351" spans="1:7">
      <c r="A351" s="395" t="s">
        <v>428</v>
      </c>
      <c r="B351" s="386" t="s">
        <v>3020</v>
      </c>
      <c r="C351" s="402">
        <v>0.15</v>
      </c>
      <c r="D351" s="402">
        <v>0.15</v>
      </c>
      <c r="E351" s="402">
        <v>0.15</v>
      </c>
      <c r="F351" s="402">
        <v>0.13</v>
      </c>
      <c r="G351" s="403">
        <v>0.15</v>
      </c>
    </row>
    <row r="352" spans="1:7">
      <c r="A352" s="395" t="s">
        <v>428</v>
      </c>
      <c r="B352" s="386" t="s">
        <v>3021</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3022</v>
      </c>
      <c r="C355" s="402">
        <v>0.15</v>
      </c>
      <c r="D355" s="402">
        <v>0.15</v>
      </c>
      <c r="E355" s="402">
        <v>0.15</v>
      </c>
      <c r="F355" s="402">
        <v>0.15</v>
      </c>
      <c r="G355" s="403">
        <v>0.15</v>
      </c>
    </row>
    <row r="356" spans="1:7">
      <c r="A356" s="395" t="s">
        <v>428</v>
      </c>
      <c r="B356" s="386" t="s">
        <v>3023</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3024</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3025</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3026</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3027</v>
      </c>
      <c r="C381" s="402">
        <v>0.15</v>
      </c>
      <c r="D381" s="402">
        <v>0.15</v>
      </c>
      <c r="E381" s="402">
        <v>0.15</v>
      </c>
      <c r="F381" s="402">
        <v>0.126</v>
      </c>
      <c r="G381" s="403">
        <v>0.15</v>
      </c>
    </row>
    <row r="382" spans="1:7">
      <c r="A382" s="395" t="s">
        <v>142</v>
      </c>
      <c r="B382" s="386" t="s">
        <v>3028</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44848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2566</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I17" sqref="I17"/>
    </sheetView>
  </sheetViews>
  <sheetFormatPr defaultColWidth="13.25" defaultRowHeight="13.5"/>
  <cols>
    <col min="1" max="16384" width="13.25" style="2676"/>
  </cols>
  <sheetData>
    <row r="1" spans="1:6">
      <c r="A1" s="3314" t="s">
        <v>2697</v>
      </c>
      <c r="B1" s="3314"/>
      <c r="C1" s="3314"/>
      <c r="D1" s="3314"/>
      <c r="E1" s="3314"/>
      <c r="F1" s="3315"/>
    </row>
    <row r="2" spans="1:6">
      <c r="A2" s="2741" t="s">
        <v>3037</v>
      </c>
      <c r="B2" s="2742"/>
      <c r="C2" s="2742"/>
      <c r="D2" s="2742"/>
      <c r="E2" s="2742"/>
      <c r="F2" s="2742"/>
    </row>
    <row r="3" spans="1:6">
      <c r="A3" s="2741" t="s">
        <v>3045</v>
      </c>
      <c r="B3" s="2742"/>
      <c r="C3" s="2742"/>
      <c r="D3" s="2742"/>
      <c r="E3" s="2742"/>
      <c r="F3" s="2743" t="s">
        <v>3046</v>
      </c>
    </row>
    <row r="4" spans="1:6">
      <c r="A4" s="2744" t="s">
        <v>885</v>
      </c>
      <c r="B4" s="2744" t="s">
        <v>886</v>
      </c>
      <c r="C4" s="2744" t="s">
        <v>24</v>
      </c>
      <c r="D4" s="2744" t="s">
        <v>887</v>
      </c>
      <c r="E4" s="2744" t="s">
        <v>3</v>
      </c>
      <c r="F4" s="2744" t="s">
        <v>2698</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44847</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2022-10-13T05:04:35Z</dcterms:modified>
</cp:coreProperties>
</file>