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105" windowWidth="14805" windowHeight="8010" activeTab="1"/>
  </bookViews>
  <sheets>
    <sheet name="比较法" sheetId="1" r:id="rId1"/>
    <sheet name="成本（静态）" sheetId="5" r:id="rId2"/>
    <sheet name="系统读取表" sheetId="4" r:id="rId3"/>
    <sheet name="力度小区" sheetId="6" r:id="rId4"/>
    <sheet name="阳光北里" sheetId="10" r:id="rId5"/>
    <sheet name="阳光南里" sheetId="11" r:id="rId6"/>
    <sheet name="城研数据" sheetId="8" r:id="rId7"/>
    <sheet name="中指数据" sheetId="9" r:id="rId8"/>
    <sheet name="位置图（中指）" sheetId="3" r:id="rId9"/>
  </sheets>
  <externalReferences>
    <externalReference r:id="rId10"/>
    <externalReference r:id="rId11"/>
    <externalReference r:id="rId12"/>
  </externalReferences>
  <definedNames>
    <definedName name="房屋产权性质">[1]楼层测算!$N$2:$N$9</definedName>
    <definedName name="房屋朝向">[1]楼层测算!$A$117:$A$126</definedName>
    <definedName name="房屋装修">[1]楼层测算!$K$2:$K$5</definedName>
    <definedName name="区域成熟度" localSheetId="1">#REF!</definedName>
    <definedName name="区域成熟度" localSheetId="3">#REF!</definedName>
    <definedName name="区域成熟度" localSheetId="4">#REF!</definedName>
    <definedName name="区域成熟度" localSheetId="5">#REF!</definedName>
    <definedName name="区域成熟度">#REF!</definedName>
    <definedName name="所在楼层">[1]楼层测算!$L$2:$L$6</definedName>
  </definedNames>
  <calcPr calcId="144525"/>
</workbook>
</file>

<file path=xl/calcChain.xml><?xml version="1.0" encoding="utf-8"?>
<calcChain xmlns="http://schemas.openxmlformats.org/spreadsheetml/2006/main">
  <c r="C10" i="5" l="1"/>
  <c r="C8" i="5"/>
  <c r="F8" i="5"/>
  <c r="E8" i="5"/>
  <c r="C6" i="5"/>
  <c r="F31" i="11"/>
  <c r="F28" i="11"/>
  <c r="F25" i="11"/>
  <c r="F22" i="11"/>
  <c r="F20" i="11" l="1"/>
  <c r="F31" i="10"/>
  <c r="F28" i="10"/>
  <c r="F25" i="10"/>
  <c r="F22" i="10"/>
  <c r="F20" i="10"/>
  <c r="F48" i="10"/>
  <c r="F48" i="6"/>
  <c r="F31" i="6"/>
  <c r="F28" i="6"/>
  <c r="F25" i="6"/>
  <c r="F22" i="6"/>
  <c r="F20" i="6"/>
  <c r="K18" i="1" l="1"/>
  <c r="G18" i="1"/>
  <c r="F21" i="1"/>
  <c r="L20" i="1"/>
  <c r="H20" i="1"/>
  <c r="F20" i="1"/>
  <c r="K14" i="1"/>
  <c r="G14" i="1"/>
  <c r="E14" i="1"/>
  <c r="K13" i="1"/>
  <c r="G13" i="1"/>
  <c r="E13" i="1"/>
  <c r="F2" i="5" l="1"/>
  <c r="C7" i="5"/>
  <c r="C3" i="5"/>
  <c r="C5" i="5"/>
  <c r="E2" i="5"/>
  <c r="C4" i="5"/>
  <c r="L21" i="1"/>
  <c r="H21" i="1"/>
  <c r="K4" i="1"/>
  <c r="G4" i="1"/>
  <c r="E4" i="1"/>
  <c r="F48" i="11"/>
  <c r="F44" i="11"/>
  <c r="F41" i="11"/>
  <c r="F36" i="11"/>
  <c r="D37" i="11"/>
  <c r="D38" i="11"/>
  <c r="D41" i="11"/>
  <c r="D42" i="11"/>
  <c r="E76" i="11"/>
  <c r="D76" i="11"/>
  <c r="F36" i="10"/>
  <c r="F41" i="10"/>
  <c r="F38" i="10"/>
  <c r="D47" i="10"/>
  <c r="D46" i="10"/>
  <c r="D45" i="10"/>
  <c r="D44" i="10"/>
  <c r="D42" i="10"/>
  <c r="D40" i="10"/>
  <c r="D38" i="10"/>
  <c r="D37" i="10"/>
  <c r="E94" i="10"/>
  <c r="E93" i="10"/>
  <c r="E91" i="10"/>
  <c r="E89" i="10"/>
  <c r="E84" i="10"/>
  <c r="E79" i="10"/>
  <c r="E78" i="10"/>
  <c r="E76" i="10"/>
  <c r="D31" i="11"/>
  <c r="D30" i="11"/>
  <c r="D29" i="11"/>
  <c r="D28" i="11"/>
  <c r="D27" i="11"/>
  <c r="D26" i="11"/>
  <c r="D25" i="11"/>
  <c r="D22" i="11"/>
  <c r="F62" i="11" s="1"/>
  <c r="D21" i="11"/>
  <c r="D20" i="11"/>
  <c r="D31" i="10"/>
  <c r="D30" i="10"/>
  <c r="D29" i="10"/>
  <c r="D28" i="10"/>
  <c r="D27" i="10"/>
  <c r="D26" i="10"/>
  <c r="D25" i="10"/>
  <c r="F63" i="10" s="1"/>
  <c r="D24" i="10"/>
  <c r="D23" i="10"/>
  <c r="D22" i="10"/>
  <c r="F62" i="10" s="1"/>
  <c r="D21" i="10"/>
  <c r="D20" i="10"/>
  <c r="D15" i="11"/>
  <c r="D14" i="11"/>
  <c r="D13" i="11"/>
  <c r="D12" i="11"/>
  <c r="D11" i="11"/>
  <c r="D10" i="11"/>
  <c r="D9" i="11"/>
  <c r="D8" i="11"/>
  <c r="D7" i="11"/>
  <c r="D6" i="11"/>
  <c r="D5" i="11"/>
  <c r="D4" i="11"/>
  <c r="C2" i="11"/>
  <c r="F38" i="11"/>
  <c r="D86" i="11"/>
  <c r="E86" i="11" s="1"/>
  <c r="D85" i="11"/>
  <c r="D84" i="11"/>
  <c r="E84" i="11" s="1"/>
  <c r="D83" i="11"/>
  <c r="E83" i="11" s="1"/>
  <c r="D82" i="11"/>
  <c r="E82" i="11" s="1"/>
  <c r="D81" i="11"/>
  <c r="D80" i="11"/>
  <c r="E80" i="11" s="1"/>
  <c r="D44" i="11" s="1"/>
  <c r="D79" i="11"/>
  <c r="D78" i="11"/>
  <c r="E77" i="11" s="1"/>
  <c r="D46" i="11" s="1"/>
  <c r="D77" i="11"/>
  <c r="F72" i="11"/>
  <c r="E72" i="11"/>
  <c r="F71" i="11"/>
  <c r="E71" i="11"/>
  <c r="F70" i="11"/>
  <c r="E70" i="11"/>
  <c r="F69" i="11"/>
  <c r="E69" i="11"/>
  <c r="E64" i="11"/>
  <c r="E63" i="11"/>
  <c r="E62" i="11"/>
  <c r="F61" i="11"/>
  <c r="E61" i="11"/>
  <c r="A56" i="11"/>
  <c r="A55" i="11"/>
  <c r="A54" i="11"/>
  <c r="A53" i="11"/>
  <c r="A52" i="11"/>
  <c r="E47" i="11"/>
  <c r="E44" i="11"/>
  <c r="E41" i="11"/>
  <c r="E38" i="11"/>
  <c r="E36" i="11"/>
  <c r="E68" i="11" s="1"/>
  <c r="E31" i="11"/>
  <c r="E28" i="11"/>
  <c r="E25" i="11"/>
  <c r="E22" i="11"/>
  <c r="E20" i="11"/>
  <c r="E60" i="11" s="1"/>
  <c r="E15" i="11"/>
  <c r="E56" i="11" s="1"/>
  <c r="F15" i="11"/>
  <c r="F56" i="11" s="1"/>
  <c r="E12" i="11"/>
  <c r="E55" i="11" s="1"/>
  <c r="F12" i="11"/>
  <c r="F55" i="11" s="1"/>
  <c r="E9" i="11"/>
  <c r="E54" i="11" s="1"/>
  <c r="F9" i="11"/>
  <c r="F54" i="11" s="1"/>
  <c r="E6" i="11"/>
  <c r="E53" i="11" s="1"/>
  <c r="F6" i="11"/>
  <c r="F53" i="11" s="1"/>
  <c r="E4" i="11"/>
  <c r="E52" i="11" s="1"/>
  <c r="F4" i="11"/>
  <c r="F3" i="11"/>
  <c r="F35" i="11" s="1"/>
  <c r="E3" i="11"/>
  <c r="E35" i="11" s="1"/>
  <c r="D3" i="11"/>
  <c r="A3" i="11"/>
  <c r="A35" i="11" s="1"/>
  <c r="D4" i="10"/>
  <c r="D5" i="10"/>
  <c r="D6" i="10"/>
  <c r="D7" i="10"/>
  <c r="D8" i="10"/>
  <c r="D9" i="10"/>
  <c r="D10" i="10"/>
  <c r="D11" i="10"/>
  <c r="D12" i="10"/>
  <c r="D13" i="10"/>
  <c r="D14" i="10"/>
  <c r="D15" i="10"/>
  <c r="C2" i="10"/>
  <c r="D96" i="10"/>
  <c r="D95" i="10"/>
  <c r="D94" i="10"/>
  <c r="D93" i="10"/>
  <c r="D92" i="10"/>
  <c r="D91" i="10"/>
  <c r="D90" i="10"/>
  <c r="D89" i="10"/>
  <c r="D88" i="10"/>
  <c r="D87" i="10"/>
  <c r="D86" i="10"/>
  <c r="D43" i="10" s="1"/>
  <c r="D85" i="10"/>
  <c r="D84" i="10"/>
  <c r="D83" i="10"/>
  <c r="D82" i="10"/>
  <c r="D81" i="10"/>
  <c r="D80" i="10"/>
  <c r="D79" i="10"/>
  <c r="D78" i="10"/>
  <c r="D77" i="10"/>
  <c r="D76" i="10"/>
  <c r="F47" i="10" s="1"/>
  <c r="F72" i="10"/>
  <c r="E72" i="10"/>
  <c r="F71" i="10"/>
  <c r="E71" i="10"/>
  <c r="F70" i="10"/>
  <c r="E70" i="10"/>
  <c r="F69" i="10"/>
  <c r="E69" i="10"/>
  <c r="E64" i="10"/>
  <c r="E63" i="10"/>
  <c r="E62" i="10"/>
  <c r="F61" i="10"/>
  <c r="E61" i="10"/>
  <c r="A56" i="10"/>
  <c r="A55" i="10"/>
  <c r="A54" i="10"/>
  <c r="A53" i="10"/>
  <c r="A52" i="10"/>
  <c r="E47" i="10"/>
  <c r="E44" i="10"/>
  <c r="E41" i="10"/>
  <c r="E38" i="10"/>
  <c r="E36" i="10"/>
  <c r="E68" i="10" s="1"/>
  <c r="E31" i="10"/>
  <c r="E28" i="10"/>
  <c r="F64" i="10"/>
  <c r="E25" i="10"/>
  <c r="E22" i="10"/>
  <c r="E20" i="10"/>
  <c r="E60" i="10" s="1"/>
  <c r="E15" i="10"/>
  <c r="E56" i="10" s="1"/>
  <c r="F15" i="10"/>
  <c r="F56" i="10" s="1"/>
  <c r="E12" i="10"/>
  <c r="E55" i="10" s="1"/>
  <c r="F12" i="10"/>
  <c r="F55" i="10" s="1"/>
  <c r="E9" i="10"/>
  <c r="E54" i="10" s="1"/>
  <c r="F9" i="10"/>
  <c r="F54" i="10" s="1"/>
  <c r="E6" i="10"/>
  <c r="E53" i="10" s="1"/>
  <c r="F6" i="10"/>
  <c r="F53" i="10" s="1"/>
  <c r="E4" i="10"/>
  <c r="E52" i="10" s="1"/>
  <c r="F4" i="10"/>
  <c r="F3" i="10"/>
  <c r="F35" i="10" s="1"/>
  <c r="E3" i="10"/>
  <c r="E35" i="10" s="1"/>
  <c r="D3" i="10"/>
  <c r="A3" i="10"/>
  <c r="A35" i="10" s="1"/>
  <c r="F41" i="6"/>
  <c r="F38" i="6"/>
  <c r="D47" i="6"/>
  <c r="D46" i="6"/>
  <c r="D45" i="6"/>
  <c r="D44" i="6"/>
  <c r="D43" i="6"/>
  <c r="D42" i="6"/>
  <c r="D38" i="6"/>
  <c r="D37" i="6"/>
  <c r="D36" i="6"/>
  <c r="E95" i="6"/>
  <c r="E94" i="6"/>
  <c r="E92" i="6"/>
  <c r="E89" i="6"/>
  <c r="E86" i="6"/>
  <c r="E84" i="6"/>
  <c r="E82" i="6"/>
  <c r="E80" i="6"/>
  <c r="E76" i="6"/>
  <c r="D77" i="6"/>
  <c r="D78" i="6"/>
  <c r="D79" i="6"/>
  <c r="D80" i="6"/>
  <c r="D81" i="6"/>
  <c r="D82" i="6"/>
  <c r="D83" i="6"/>
  <c r="D84" i="6"/>
  <c r="D85" i="6"/>
  <c r="D86" i="6"/>
  <c r="D87" i="6"/>
  <c r="D88" i="6"/>
  <c r="D89" i="6"/>
  <c r="D90" i="6"/>
  <c r="D91" i="6"/>
  <c r="D92" i="6"/>
  <c r="D93" i="6"/>
  <c r="D94" i="6"/>
  <c r="D95" i="6"/>
  <c r="D96" i="6"/>
  <c r="D97" i="6"/>
  <c r="D76" i="6"/>
  <c r="C11" i="5" l="1"/>
  <c r="C12" i="5" s="1"/>
  <c r="F47" i="11"/>
  <c r="F68" i="10"/>
  <c r="F73" i="10" s="1"/>
  <c r="F44" i="10"/>
  <c r="F64" i="11"/>
  <c r="F63" i="11"/>
  <c r="F60" i="11"/>
  <c r="F65" i="11" s="1"/>
  <c r="F52" i="11"/>
  <c r="F57" i="11" s="1"/>
  <c r="F16" i="11"/>
  <c r="H7" i="11" s="1"/>
  <c r="F68" i="11"/>
  <c r="F73" i="11" s="1"/>
  <c r="A19" i="11"/>
  <c r="F19" i="11"/>
  <c r="E19" i="11"/>
  <c r="F52" i="10"/>
  <c r="F57" i="10" s="1"/>
  <c r="F16" i="10"/>
  <c r="H7" i="10" s="1"/>
  <c r="F32" i="10"/>
  <c r="H8" i="10" s="1"/>
  <c r="F60" i="10"/>
  <c r="F65" i="10" s="1"/>
  <c r="A19" i="10"/>
  <c r="F19" i="10"/>
  <c r="E19" i="10"/>
  <c r="D31" i="6"/>
  <c r="D30" i="6"/>
  <c r="D29" i="6"/>
  <c r="D28" i="6"/>
  <c r="D27" i="6"/>
  <c r="D26" i="6"/>
  <c r="D24" i="6"/>
  <c r="D22" i="6"/>
  <c r="D21" i="6"/>
  <c r="D20" i="6"/>
  <c r="E31" i="6"/>
  <c r="E28" i="6"/>
  <c r="E25" i="6"/>
  <c r="E22" i="6"/>
  <c r="E20" i="6"/>
  <c r="D15" i="6"/>
  <c r="D14" i="6"/>
  <c r="D13" i="6"/>
  <c r="D12" i="6"/>
  <c r="D11" i="6"/>
  <c r="D10" i="6"/>
  <c r="D9" i="6"/>
  <c r="D8" i="6"/>
  <c r="D7" i="6"/>
  <c r="D6" i="6"/>
  <c r="D5" i="6"/>
  <c r="D4" i="6"/>
  <c r="C2" i="6"/>
  <c r="H9" i="11" l="1"/>
  <c r="H9" i="10"/>
  <c r="J7" i="10" s="1"/>
  <c r="G5" i="1" s="1"/>
  <c r="F32" i="11"/>
  <c r="H8" i="11" s="1"/>
  <c r="F32" i="6"/>
  <c r="H8" i="6" s="1"/>
  <c r="I4" i="1"/>
  <c r="I5" i="1"/>
  <c r="J7" i="1"/>
  <c r="I23" i="1"/>
  <c r="L7" i="1"/>
  <c r="L18" i="1"/>
  <c r="K19" i="1"/>
  <c r="L19" i="1"/>
  <c r="J7" i="11" l="1"/>
  <c r="K5" i="1" s="1"/>
  <c r="K23" i="1" s="1"/>
  <c r="K24" i="1" s="1"/>
  <c r="K27" i="1" s="1"/>
  <c r="K29" i="1" s="1"/>
  <c r="I24" i="1"/>
  <c r="F47" i="6"/>
  <c r="F44" i="6"/>
  <c r="F36" i="6"/>
  <c r="E47" i="6"/>
  <c r="E44" i="6"/>
  <c r="E41" i="6"/>
  <c r="E38" i="6"/>
  <c r="E36" i="6"/>
  <c r="E68" i="6" s="1"/>
  <c r="A56" i="6"/>
  <c r="A55" i="6"/>
  <c r="A54" i="6"/>
  <c r="A53" i="6"/>
  <c r="A52" i="6"/>
  <c r="F15" i="6"/>
  <c r="E4" i="6"/>
  <c r="E52" i="6" s="1"/>
  <c r="F6" i="6"/>
  <c r="F53" i="6" s="1"/>
  <c r="F9" i="6"/>
  <c r="F54" i="6" s="1"/>
  <c r="F12" i="6"/>
  <c r="F55" i="6" s="1"/>
  <c r="F4" i="6"/>
  <c r="F60" i="6"/>
  <c r="E72" i="6"/>
  <c r="F72" i="6"/>
  <c r="F71" i="6"/>
  <c r="E71" i="6"/>
  <c r="F70" i="6"/>
  <c r="E70" i="6"/>
  <c r="E69" i="6"/>
  <c r="F64" i="6"/>
  <c r="E64" i="6"/>
  <c r="F63" i="6"/>
  <c r="E63" i="6"/>
  <c r="F62" i="6"/>
  <c r="E62" i="6"/>
  <c r="F61" i="6"/>
  <c r="E61" i="6"/>
  <c r="E60" i="6"/>
  <c r="E15" i="6"/>
  <c r="E56" i="6" s="1"/>
  <c r="E12" i="6"/>
  <c r="E55" i="6" s="1"/>
  <c r="E9" i="6"/>
  <c r="E54" i="6" s="1"/>
  <c r="E6" i="6"/>
  <c r="E53" i="6" s="1"/>
  <c r="F3" i="6"/>
  <c r="F19" i="6" s="1"/>
  <c r="E3" i="6"/>
  <c r="E35" i="6" s="1"/>
  <c r="D3" i="6"/>
  <c r="A3" i="6"/>
  <c r="A19" i="6" s="1"/>
  <c r="F56" i="6"/>
  <c r="F69" i="6"/>
  <c r="E19" i="6"/>
  <c r="F35" i="6"/>
  <c r="H19" i="1"/>
  <c r="G19" i="1"/>
  <c r="H18" i="1"/>
  <c r="H7" i="1"/>
  <c r="G23" i="1"/>
  <c r="F23" i="4"/>
  <c r="E23" i="4"/>
  <c r="F22" i="4"/>
  <c r="E22" i="4"/>
  <c r="F21" i="4"/>
  <c r="E21" i="4"/>
  <c r="F20" i="4"/>
  <c r="E20" i="4"/>
  <c r="F19" i="4"/>
  <c r="E19" i="4"/>
  <c r="F18" i="4"/>
  <c r="E18" i="4"/>
  <c r="F17" i="4"/>
  <c r="E17" i="4"/>
  <c r="F16" i="4"/>
  <c r="E16" i="4"/>
  <c r="F15" i="4"/>
  <c r="E15" i="4"/>
  <c r="B2" i="4"/>
  <c r="B14" i="4"/>
  <c r="D14" i="4"/>
  <c r="F14" i="4"/>
  <c r="B6" i="4"/>
  <c r="B5" i="4"/>
  <c r="D6" i="4"/>
  <c r="C6" i="4"/>
  <c r="B10" i="4"/>
  <c r="B8" i="4"/>
  <c r="C5" i="4"/>
  <c r="B11" i="4"/>
  <c r="B9" i="4"/>
  <c r="B7" i="4"/>
  <c r="D5" i="4"/>
  <c r="C7" i="4"/>
  <c r="D7" i="4"/>
  <c r="D8" i="4"/>
  <c r="C8" i="4"/>
  <c r="H9" i="6" l="1"/>
  <c r="F68" i="6"/>
  <c r="F73" i="6" s="1"/>
  <c r="F65" i="6"/>
  <c r="F16" i="6"/>
  <c r="H7" i="6" s="1"/>
  <c r="A35" i="6"/>
  <c r="G24" i="1"/>
  <c r="G27" i="1" s="1"/>
  <c r="G29" i="1" s="1"/>
  <c r="F52" i="6"/>
  <c r="F57" i="6" s="1"/>
  <c r="J7" i="6" l="1"/>
  <c r="E5" i="1" s="1"/>
  <c r="E23" i="1" s="1"/>
  <c r="E24" i="1" s="1"/>
  <c r="C27" i="1" s="1"/>
  <c r="E27" i="1" l="1"/>
  <c r="E29" i="1" s="1"/>
  <c r="A25" i="1"/>
</calcChain>
</file>

<file path=xl/sharedStrings.xml><?xml version="1.0" encoding="utf-8"?>
<sst xmlns="http://schemas.openxmlformats.org/spreadsheetml/2006/main" count="1340" uniqueCount="263">
  <si>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</si>
  <si>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</si>
  <si>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</si>
  <si>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</si>
  <si>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</si>
  <si>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</si>
  <si>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</si>
  <si>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</si>
  <si>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</si>
  <si>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</si>
  <si>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</si>
  <si>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</si>
  <si>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</si>
  <si>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</si>
  <si>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</si>
  <si>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</si>
  <si>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</si>
  <si>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</si>
  <si>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</si>
  <si>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</si>
  <si>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</si>
  <si>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</si>
  <si>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</si>
  <si>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</si>
  <si>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</si>
  <si>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</si>
  <si>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</si>
  <si>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</si>
  <si>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</si>
  <si>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</si>
  <si>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charset val="134"/>
      </rPr>
      <t>项目</t>
    </r>
  </si>
  <si>
    <r>
      <rPr>
        <sz val="10"/>
        <rFont val="仿宋_GB2312"/>
        <charset val="134"/>
      </rPr>
      <t>估价对象</t>
    </r>
  </si>
  <si>
    <r>
      <rPr>
        <sz val="10"/>
        <rFont val="仿宋_GB2312"/>
        <charset val="134"/>
      </rPr>
      <t>可比实例</t>
    </r>
    <r>
      <rPr>
        <sz val="10"/>
        <rFont val="Arial"/>
        <family val="2"/>
      </rPr>
      <t>1</t>
    </r>
    <phoneticPr fontId="1" type="noConversion"/>
  </si>
  <si>
    <r>
      <rPr>
        <sz val="10"/>
        <rFont val="仿宋_GB2312"/>
        <charset val="134"/>
      </rPr>
      <t>可比实例</t>
    </r>
    <r>
      <rPr>
        <sz val="10"/>
        <rFont val="Arial"/>
        <family val="2"/>
      </rPr>
      <t>2</t>
    </r>
    <phoneticPr fontId="1" type="noConversion"/>
  </si>
  <si>
    <r>
      <rPr>
        <sz val="10"/>
        <rFont val="仿宋_GB2312"/>
        <charset val="134"/>
      </rPr>
      <t>可比案例</t>
    </r>
    <r>
      <rPr>
        <sz val="10"/>
        <rFont val="Arial"/>
        <family val="2"/>
      </rPr>
      <t>3</t>
    </r>
  </si>
  <si>
    <r>
      <rPr>
        <sz val="10"/>
        <rFont val="仿宋_GB2312"/>
        <charset val="134"/>
      </rPr>
      <t>可比实例</t>
    </r>
    <r>
      <rPr>
        <sz val="10"/>
        <rFont val="Arial"/>
        <family val="2"/>
      </rPr>
      <t>3</t>
    </r>
    <phoneticPr fontId="1" type="noConversion"/>
  </si>
  <si>
    <r>
      <rPr>
        <sz val="10"/>
        <rFont val="仿宋_GB2312"/>
        <charset val="134"/>
      </rPr>
      <t>小区名称</t>
    </r>
  </si>
  <si>
    <r>
      <rPr>
        <sz val="10"/>
        <rFont val="仿宋_GB2312"/>
        <charset val="134"/>
      </rPr>
      <t>平均租金（元</t>
    </r>
    <r>
      <rPr>
        <sz val="10"/>
        <rFont val="Arial"/>
        <family val="2"/>
      </rPr>
      <t>/</t>
    </r>
    <r>
      <rPr>
        <sz val="10"/>
        <rFont val="仿宋_GB2312"/>
        <charset val="134"/>
      </rPr>
      <t>平方米</t>
    </r>
    <r>
      <rPr>
        <sz val="10"/>
        <rFont val="Arial"/>
        <family val="2"/>
      </rPr>
      <t>·</t>
    </r>
    <r>
      <rPr>
        <sz val="10"/>
        <rFont val="仿宋_GB2312"/>
        <charset val="134"/>
      </rPr>
      <t>月）</t>
    </r>
  </si>
  <si>
    <r>
      <rPr>
        <sz val="10"/>
        <rFont val="仿宋_GB2312"/>
        <charset val="134"/>
      </rPr>
      <t>待估</t>
    </r>
  </si>
  <si>
    <r>
      <rPr>
        <sz val="10"/>
        <rFont val="仿宋_GB2312"/>
        <charset val="134"/>
      </rPr>
      <t>交易时间</t>
    </r>
  </si>
  <si>
    <r>
      <rPr>
        <sz val="10"/>
        <rFont val="仿宋_GB2312"/>
        <charset val="134"/>
      </rPr>
      <t>于价值时点过去</t>
    </r>
    <r>
      <rPr>
        <sz val="10"/>
        <rFont val="Arial"/>
        <family val="2"/>
      </rPr>
      <t>12</t>
    </r>
    <r>
      <rPr>
        <sz val="10"/>
        <rFont val="仿宋_GB2312"/>
        <charset val="134"/>
      </rPr>
      <t>个月</t>
    </r>
  </si>
  <si>
    <r>
      <rPr>
        <sz val="10"/>
        <rFont val="仿宋_GB2312"/>
        <charset val="134"/>
      </rPr>
      <t>交易情况</t>
    </r>
  </si>
  <si>
    <r>
      <rPr>
        <sz val="10"/>
        <rFont val="仿宋_GB2312"/>
        <charset val="134"/>
      </rPr>
      <t>正常</t>
    </r>
  </si>
  <si>
    <r>
      <rPr>
        <sz val="11"/>
        <color theme="1"/>
        <rFont val="仿宋_GB2312"/>
        <charset val="134"/>
      </rPr>
      <t>区域状况</t>
    </r>
  </si>
  <si>
    <t>居住区成熟度</t>
    <phoneticPr fontId="1" type="noConversion"/>
  </si>
  <si>
    <r>
      <rPr>
        <sz val="10"/>
        <rFont val="仿宋_GB2312"/>
        <charset val="134"/>
      </rPr>
      <t>较好</t>
    </r>
  </si>
  <si>
    <t>交通条件</t>
    <phoneticPr fontId="1" type="noConversion"/>
  </si>
  <si>
    <t>商业设施</t>
    <phoneticPr fontId="1" type="noConversion"/>
  </si>
  <si>
    <r>
      <rPr>
        <sz val="10"/>
        <rFont val="仿宋_GB2312"/>
        <charset val="134"/>
      </rPr>
      <t>一般</t>
    </r>
  </si>
  <si>
    <t>自然环境</t>
    <phoneticPr fontId="1" type="noConversion"/>
  </si>
  <si>
    <t>公共配套</t>
    <phoneticPr fontId="1" type="noConversion"/>
  </si>
  <si>
    <r>
      <rPr>
        <sz val="10"/>
        <rFont val="仿宋_GB2312"/>
        <charset val="134"/>
      </rPr>
      <t>区域内银行、超市、中小学校、餐饮、医院等公共配套设施较齐全</t>
    </r>
  </si>
  <si>
    <r>
      <rPr>
        <sz val="11"/>
        <color theme="1"/>
        <rFont val="仿宋_GB2312"/>
        <charset val="134"/>
      </rPr>
      <t>实物状况</t>
    </r>
  </si>
  <si>
    <t>物业服务</t>
    <phoneticPr fontId="1" type="noConversion"/>
  </si>
  <si>
    <r>
      <rPr>
        <sz val="10"/>
        <rFont val="仿宋_GB2312"/>
        <charset val="134"/>
      </rPr>
      <t>有专业物业公司，物业服务保障好</t>
    </r>
  </si>
  <si>
    <r>
      <rPr>
        <sz val="10"/>
        <rFont val="仿宋_GB2312"/>
        <charset val="134"/>
      </rPr>
      <t>主力户型为二居，住宅套型较好</t>
    </r>
  </si>
  <si>
    <t>小区环境</t>
    <phoneticPr fontId="1" type="noConversion"/>
  </si>
  <si>
    <r>
      <rPr>
        <sz val="10"/>
        <rFont val="仿宋_GB2312"/>
        <charset val="134"/>
      </rPr>
      <t>该小区装修为基本装修，未对居住产生不良影响，一般</t>
    </r>
  </si>
  <si>
    <r>
      <rPr>
        <sz val="10"/>
        <rFont val="仿宋_GB2312"/>
        <charset val="134"/>
      </rPr>
      <t>配套设施</t>
    </r>
  </si>
  <si>
    <r>
      <rPr>
        <sz val="10"/>
        <rFont val="仿宋_GB2312"/>
        <charset val="134"/>
      </rPr>
      <t>配备活动站、医疗站</t>
    </r>
  </si>
  <si>
    <r>
      <rPr>
        <sz val="10"/>
        <rFont val="仿宋_GB2312"/>
        <charset val="134"/>
      </rPr>
      <t>朝向较好，能保证较长时间的采光，通风较好，较好</t>
    </r>
  </si>
  <si>
    <t>居住管理</t>
    <phoneticPr fontId="13" type="noConversion"/>
  </si>
  <si>
    <r>
      <rPr>
        <sz val="10"/>
        <rFont val="仿宋_GB2312"/>
        <family val="3"/>
        <charset val="134"/>
      </rPr>
      <t>配备管理人员</t>
    </r>
    <phoneticPr fontId="13" type="noConversion"/>
  </si>
  <si>
    <t>户型</t>
    <phoneticPr fontId="13" type="noConversion"/>
  </si>
  <si>
    <t>朝向较好，能保证较长时间的采光，通风较好，较好</t>
    <phoneticPr fontId="13" type="noConversion"/>
  </si>
  <si>
    <t>装修</t>
    <phoneticPr fontId="1" type="noConversion"/>
  </si>
  <si>
    <r>
      <rPr>
        <sz val="10"/>
        <rFont val="仿宋_GB2312"/>
        <charset val="134"/>
      </rPr>
      <t>空间布局与居住功能适宜；休息、学习与活动空间影响不大，较好</t>
    </r>
  </si>
  <si>
    <t>设备</t>
    <phoneticPr fontId="1" type="noConversion"/>
  </si>
  <si>
    <t>配备家具、家电；程度较新；功能正常，质量有保证，较好</t>
    <phoneticPr fontId="1" type="noConversion"/>
  </si>
  <si>
    <r>
      <rPr>
        <sz val="10"/>
        <rFont val="仿宋_GB2312"/>
        <charset val="134"/>
      </rPr>
      <t>出租稳定性</t>
    </r>
  </si>
  <si>
    <r>
      <rPr>
        <sz val="10"/>
        <rFont val="仿宋_GB2312"/>
        <charset val="134"/>
      </rPr>
      <t>出租稳定性好</t>
    </r>
  </si>
  <si>
    <r>
      <rPr>
        <sz val="10"/>
        <rFont val="仿宋_GB2312"/>
        <charset val="134"/>
      </rPr>
      <t>住户的构成</t>
    </r>
  </si>
  <si>
    <r>
      <rPr>
        <sz val="10"/>
        <rFont val="仿宋_GB2312"/>
        <charset val="134"/>
      </rPr>
      <t>出租房屋住户均有备案，居住安全性好</t>
    </r>
  </si>
  <si>
    <r>
      <rPr>
        <sz val="10"/>
        <rFont val="仿宋_GB2312"/>
        <charset val="134"/>
      </rPr>
      <t>出租房屋住户备案较少，居住安全性一般</t>
    </r>
  </si>
  <si>
    <r>
      <rPr>
        <sz val="10"/>
        <rFont val="仿宋_GB2312"/>
        <charset val="134"/>
      </rPr>
      <t>安全监控系统</t>
    </r>
  </si>
  <si>
    <r>
      <rPr>
        <sz val="10"/>
        <rFont val="仿宋_GB2312"/>
        <charset val="134"/>
      </rPr>
      <t>设有小区监控，门禁及呼叫系统</t>
    </r>
  </si>
  <si>
    <r>
      <rPr>
        <sz val="10"/>
        <rFont val="仿宋_GB2312"/>
        <charset val="134"/>
      </rPr>
      <t>成交单价（元</t>
    </r>
    <r>
      <rPr>
        <sz val="10"/>
        <rFont val="Arial"/>
        <family val="2"/>
      </rPr>
      <t>/</t>
    </r>
    <r>
      <rPr>
        <sz val="10"/>
        <rFont val="仿宋_GB2312"/>
        <charset val="134"/>
      </rPr>
      <t>平米）</t>
    </r>
  </si>
  <si>
    <t>_____</t>
  </si>
  <si>
    <r>
      <rPr>
        <sz val="10"/>
        <rFont val="仿宋_GB2312"/>
        <charset val="134"/>
      </rPr>
      <t>比较价值（元</t>
    </r>
    <r>
      <rPr>
        <sz val="10"/>
        <rFont val="Arial"/>
        <family val="2"/>
      </rPr>
      <t>/</t>
    </r>
    <r>
      <rPr>
        <sz val="10"/>
        <rFont val="仿宋_GB2312"/>
        <charset val="134"/>
      </rPr>
      <t>平米）</t>
    </r>
  </si>
  <si>
    <t>序号</t>
  </si>
  <si>
    <t>项目</t>
  </si>
  <si>
    <t>测算值</t>
  </si>
  <si>
    <t>说明</t>
  </si>
  <si>
    <t>折旧及摊销成本</t>
  </si>
  <si>
    <t>运营费用（元）</t>
  </si>
  <si>
    <t>2=2.1+2.2+2.3</t>
  </si>
  <si>
    <t>维修费（元）</t>
  </si>
  <si>
    <t>保险费（元）</t>
  </si>
  <si>
    <r>
      <t>物业费</t>
    </r>
    <r>
      <rPr>
        <sz val="10"/>
        <color rgb="FF000000"/>
        <rFont val="Arial"/>
        <family val="2"/>
      </rPr>
      <t>(</t>
    </r>
    <r>
      <rPr>
        <sz val="10"/>
        <color rgb="FF000000"/>
        <rFont val="宋体"/>
        <family val="3"/>
        <charset val="134"/>
      </rPr>
      <t>元</t>
    </r>
    <r>
      <rPr>
        <sz val="10"/>
        <color rgb="FF000000"/>
        <rFont val="Arial"/>
        <family val="2"/>
      </rPr>
      <t>)</t>
    </r>
  </si>
  <si>
    <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</si>
  <si>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</si>
  <si>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</si>
  <si>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t>利息</t>
    </r>
    <r>
      <rPr>
        <sz val="10"/>
        <color rgb="FF000000"/>
        <rFont val="Arial"/>
        <family val="2"/>
      </rPr>
      <t>(</t>
    </r>
    <r>
      <rPr>
        <sz val="10"/>
        <color rgb="FF000000"/>
        <rFont val="宋体"/>
        <family val="3"/>
        <charset val="134"/>
      </rPr>
      <t>元</t>
    </r>
    <r>
      <rPr>
        <sz val="10"/>
        <color rgb="FF000000"/>
        <rFont val="Arial"/>
        <family val="2"/>
      </rPr>
      <t>)</t>
    </r>
  </si>
  <si>
    <r>
      <t>利润</t>
    </r>
    <r>
      <rPr>
        <sz val="10"/>
        <color rgb="FF000000"/>
        <rFont val="Arial"/>
        <family val="2"/>
      </rPr>
      <t>(</t>
    </r>
    <r>
      <rPr>
        <sz val="10"/>
        <color rgb="FF000000"/>
        <rFont val="宋体"/>
        <family val="3"/>
        <charset val="134"/>
      </rPr>
      <t>元</t>
    </r>
    <r>
      <rPr>
        <sz val="10"/>
        <color rgb="FF000000"/>
        <rFont val="Arial"/>
        <family val="2"/>
      </rPr>
      <t>)</t>
    </r>
  </si>
  <si>
    <t>年成本收益（元）</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</si>
  <si>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</si>
  <si>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</si>
  <si>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</si>
  <si>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</si>
  <si>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</si>
  <si>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</si>
  <si>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</si>
  <si>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</si>
  <si>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</si>
  <si>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</si>
  <si>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</si>
  <si>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</si>
  <si>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rFont val="宋体"/>
        <family val="3"/>
        <charset val="134"/>
      </rPr>
      <t>平均月租金</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</si>
  <si>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</si>
  <si>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</si>
  <si>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</si>
  <si>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不含供暖费平均租金单价</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</si>
  <si>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</si>
  <si>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</si>
  <si>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</si>
  <si>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</si>
  <si>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</si>
  <si>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</si>
  <si>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</si>
  <si>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</si>
  <si>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</si>
  <si>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</si>
  <si>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</si>
  <si>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 xml:space="preserve">                    </t>
  </si>
  <si>
    <t/>
  </si>
  <si>
    <t>2020-09</t>
  </si>
  <si>
    <t>2020-08</t>
  </si>
  <si>
    <t>2020-07</t>
  </si>
  <si>
    <t>2020-06</t>
  </si>
  <si>
    <t>2020-05</t>
  </si>
  <si>
    <t>2020-04</t>
  </si>
  <si>
    <t>2020-03</t>
  </si>
  <si>
    <t>2020-02</t>
  </si>
  <si>
    <t>2020-01</t>
  </si>
  <si>
    <t>2019-12</t>
  </si>
  <si>
    <t>2019-11</t>
  </si>
  <si>
    <t xml:space="preserve">                </t>
  </si>
  <si>
    <t>小区</t>
  </si>
  <si>
    <t>区县</t>
  </si>
  <si>
    <t>板块</t>
  </si>
  <si>
    <t xml:space="preserve">                            平米租金(元/㎡·月)                                                                                                                                    </t>
  </si>
  <si>
    <t xml:space="preserve">                            套均租金(元/套·月)                                                                                                                                    </t>
  </si>
  <si>
    <t xml:space="preserve">                            参考售价(元/㎡)                                                                                                                                    </t>
  </si>
  <si>
    <t xml:space="preserve">                            租售比                                                                                                                                    </t>
  </si>
  <si>
    <t>海淀区</t>
  </si>
  <si>
    <t>清河</t>
  </si>
  <si>
    <r>
      <t>2019</t>
    </r>
    <r>
      <rPr>
        <sz val="11"/>
        <color theme="1"/>
        <rFont val="宋体"/>
        <family val="3"/>
        <charset val="134"/>
      </rPr>
      <t>年四季度（</t>
    </r>
    <r>
      <rPr>
        <sz val="11"/>
        <color theme="1"/>
        <rFont val="Arial"/>
        <family val="2"/>
      </rPr>
      <t>11</t>
    </r>
    <r>
      <rPr>
        <sz val="11"/>
        <color theme="1"/>
        <rFont val="宋体"/>
        <family val="3"/>
        <charset val="134"/>
      </rPr>
      <t>、</t>
    </r>
    <r>
      <rPr>
        <sz val="11"/>
        <color theme="1"/>
        <rFont val="Arial"/>
        <family val="2"/>
      </rPr>
      <t>12</t>
    </r>
    <r>
      <rPr>
        <sz val="11"/>
        <color theme="1"/>
        <rFont val="宋体"/>
        <family val="3"/>
        <charset val="134"/>
      </rPr>
      <t>月）</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</si>
  <si>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</si>
  <si>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phoneticPr fontId="1" type="noConversion"/>
  </si>
  <si>
    <r>
      <t>2020</t>
    </r>
    <r>
      <rPr>
        <sz val="11"/>
        <color theme="1"/>
        <rFont val="宋体"/>
        <family val="3"/>
        <charset val="134"/>
      </rPr>
      <t>年三季度</t>
    </r>
    <phoneticPr fontId="1" type="noConversion"/>
  </si>
  <si>
    <r>
      <t>2020</t>
    </r>
    <r>
      <rPr>
        <sz val="11"/>
        <color theme="1"/>
        <rFont val="宋体"/>
        <family val="3"/>
        <charset val="134"/>
      </rPr>
      <t>年四季度（</t>
    </r>
    <r>
      <rPr>
        <sz val="11"/>
        <color theme="1"/>
        <rFont val="Arial"/>
        <family val="2"/>
      </rPr>
      <t>10</t>
    </r>
    <r>
      <rPr>
        <sz val="11"/>
        <color theme="1"/>
        <rFont val="宋体"/>
        <family val="3"/>
        <charset val="134"/>
      </rPr>
      <t>月）</t>
    </r>
    <phoneticPr fontId="1" type="noConversion"/>
  </si>
  <si>
    <t>日期</t>
    <phoneticPr fontId="1" type="noConversion"/>
  </si>
  <si>
    <t>面积</t>
    <phoneticPr fontId="1" type="noConversion"/>
  </si>
  <si>
    <t>价格</t>
    <phoneticPr fontId="1" type="noConversion"/>
  </si>
  <si>
    <t>单价</t>
    <phoneticPr fontId="1" type="noConversion"/>
  </si>
  <si>
    <t>小区名称</t>
  </si>
  <si>
    <t>年</t>
  </si>
  <si>
    <t>月份</t>
  </si>
  <si>
    <t>监测租金</t>
  </si>
  <si>
    <t>阳光南里</t>
  </si>
  <si>
    <t>October</t>
  </si>
  <si>
    <t>November</t>
  </si>
  <si>
    <t>December</t>
  </si>
  <si>
    <t>January</t>
  </si>
  <si>
    <t>April</t>
  </si>
  <si>
    <t>May</t>
  </si>
  <si>
    <t>June</t>
  </si>
  <si>
    <t>July</t>
  </si>
  <si>
    <t>August</t>
  </si>
  <si>
    <t>September</t>
  </si>
  <si>
    <t>力度家园</t>
  </si>
  <si>
    <t>March</t>
  </si>
  <si>
    <t>小营西路23号院</t>
  </si>
  <si>
    <t>橡树湾</t>
  </si>
  <si>
    <t>February</t>
  </si>
  <si>
    <t>阳光北里</t>
  </si>
  <si>
    <t>清上园</t>
  </si>
  <si>
    <t>毛纺住宅北小区</t>
  </si>
  <si>
    <t>毛纺厂南小区</t>
  </si>
  <si>
    <t>怡美家园</t>
  </si>
  <si>
    <t>顺义区</t>
  </si>
  <si>
    <t>国兴城</t>
  </si>
  <si>
    <t>北京方糖</t>
  </si>
  <si>
    <t>双裕小区</t>
  </si>
  <si>
    <t>白露雅园西区</t>
  </si>
  <si>
    <t>江山赋</t>
  </si>
  <si>
    <t>明德家园</t>
  </si>
  <si>
    <t>吉祥雅筑</t>
  </si>
  <si>
    <t>莲花苑</t>
  </si>
  <si>
    <t>双阳南区</t>
  </si>
  <si>
    <t>顺鑫澜庭</t>
  </si>
  <si>
    <t>顺鑫朗郡</t>
  </si>
  <si>
    <t>阳洲鑫园</t>
  </si>
  <si>
    <t>仙泽园</t>
  </si>
  <si>
    <t>彩俸北区</t>
  </si>
  <si>
    <t>昌平区</t>
  </si>
  <si>
    <t>望都新地</t>
  </si>
  <si>
    <t>东二旗新村</t>
  </si>
  <si>
    <t>金色漫香苑</t>
  </si>
  <si>
    <t>望都家园</t>
  </si>
  <si>
    <t>北京洋房</t>
  </si>
  <si>
    <t>1:740</t>
  </si>
  <si>
    <t>1:733</t>
  </si>
  <si>
    <t>1:809</t>
  </si>
  <si>
    <t>1:805</t>
  </si>
  <si>
    <t>1:892</t>
  </si>
  <si>
    <t>1:845</t>
  </si>
  <si>
    <t>1:703</t>
  </si>
  <si>
    <t>1:780</t>
  </si>
  <si>
    <t>1:786</t>
  </si>
  <si>
    <t>1:695</t>
  </si>
  <si>
    <t>1:747</t>
  </si>
  <si>
    <t>1:752</t>
  </si>
  <si>
    <t>2020-10</t>
  </si>
  <si>
    <t>西三旗</t>
  </si>
  <si>
    <t>1:835</t>
  </si>
  <si>
    <t>1:869</t>
  </si>
  <si>
    <t>1:777</t>
  </si>
  <si>
    <t>1:824</t>
  </si>
  <si>
    <t>1:822</t>
  </si>
  <si>
    <t>1:819</t>
  </si>
  <si>
    <t>1:827</t>
  </si>
  <si>
    <t>1:800</t>
  </si>
  <si>
    <t>1:829</t>
  </si>
  <si>
    <t>1:893</t>
  </si>
  <si>
    <t>1:862</t>
  </si>
  <si>
    <t>力度小区</t>
  </si>
  <si>
    <t>1:768</t>
  </si>
  <si>
    <t>1:714</t>
  </si>
  <si>
    <t>1:707</t>
  </si>
  <si>
    <t>1:718</t>
  </si>
  <si>
    <t>1:677</t>
  </si>
  <si>
    <t>1:763</t>
  </si>
  <si>
    <t>1:749</t>
  </si>
  <si>
    <t>1:721</t>
  </si>
  <si>
    <t>1:730</t>
  </si>
  <si>
    <t>1:712</t>
  </si>
  <si>
    <t>1:726</t>
  </si>
  <si>
    <t>月均</t>
    <phoneticPr fontId="1" type="noConversion"/>
  </si>
  <si>
    <t>毛纺路6号院3号楼</t>
    <phoneticPr fontId="1" type="noConversion"/>
  </si>
  <si>
    <t>周边有燕语清园、力度家园、阳光南里、橡树湾、阳光北里等居住小区，居住小区规模较大，入住率较高，综合评价居住区成熟度较好</t>
    <phoneticPr fontId="1" type="noConversion"/>
  </si>
  <si>
    <t>周边有燕语清园、阳光南里、橡树湾、阳光北里等居住小区，居住小区规模较大，入住率较高，综合评价居住区成熟度较好</t>
    <phoneticPr fontId="1" type="noConversion"/>
  </si>
  <si>
    <t>周边有燕语清园、力度家园、阳光南里、橡树湾等居住小区，居住小区规模较大，入住率较高，综合评价居住区成熟度较好</t>
    <phoneticPr fontId="1" type="noConversion"/>
  </si>
  <si>
    <t>周边有燕语清园、力度家园、橡树湾、阳光北里等居住小区，居住小区规模较大，入住率较高，综合评价居住区成熟度较好</t>
    <phoneticPr fontId="1" type="noConversion"/>
  </si>
  <si>
    <t>周边有公交车站（清河小营桥西站），停靠线路有328路、392路、476路、518路、614路、618路、632路、688路等十余条公交线路，距地铁13号线（上地站站）约2000米，综合评价交通便捷度较好</t>
    <phoneticPr fontId="1" type="noConversion"/>
  </si>
  <si>
    <t>周边有五彩城购物中心、毛纺城市场、物美超市等，商业设施较齐备</t>
    <phoneticPr fontId="1" type="noConversion"/>
  </si>
  <si>
    <t>周边有清河燕清体育文化公园、中央财经大学（清河校区）等，绿化面积较大，自然与人环境较好</t>
    <phoneticPr fontId="1" type="noConversion"/>
  </si>
  <si>
    <t>周边有北京市幼儿师范学校附属幼儿园、海淀区第二实验小学、北京市二十中学等教育设施；北京市社会福利医院等医疗设施；、中国邮政、中国银行、中信银行等配套设施，公共配套设施状况较好</t>
    <phoneticPr fontId="1" type="noConversion"/>
  </si>
  <si>
    <r>
      <rPr>
        <sz val="10"/>
        <rFont val="仿宋_GB2312"/>
        <charset val="134"/>
      </rPr>
      <t>绿化率约为</t>
    </r>
    <r>
      <rPr>
        <sz val="10"/>
        <rFont val="Arial"/>
        <family val="2"/>
      </rPr>
      <t>30%</t>
    </r>
    <r>
      <rPr>
        <sz val="10"/>
        <rFont val="仿宋_GB2312"/>
        <charset val="134"/>
      </rPr>
      <t>，较好</t>
    </r>
    <phoneticPr fontId="1" type="noConversion"/>
  </si>
  <si>
    <t>厨房卫生间配备家具家电，程度较新；功能正常，质量有保证，一般</t>
    <phoneticPr fontId="1" type="noConversion"/>
  </si>
  <si>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</si>
  <si>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出租稳定性一般</t>
    <phoneticPr fontId="1" type="noConversion"/>
  </si>
  <si>
    <t>物业费</t>
    <phoneticPr fontId="1" type="noConversion"/>
  </si>
  <si>
    <t>有专业物业公司，物业服务保障较好</t>
    <phoneticPr fontId="1" type="noConversion"/>
  </si>
  <si>
    <t>该小区装修为基本装修，公共部分装修效果较好，与居住功能相适用，较好</t>
    <phoneticPr fontId="1" type="noConversion"/>
  </si>
  <si>
    <t>该小区装修为基本装修，未对居住产生不良影响，一般</t>
    <phoneticPr fontId="1" type="noConversion"/>
  </si>
  <si>
    <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参考同类项目测算，按建筑重置成本的</t>
    </r>
    <r>
      <rPr>
        <sz val="10"/>
        <rFont val="Arial"/>
        <family val="2"/>
      </rPr>
      <t>1.5%</t>
    </r>
    <r>
      <rPr>
        <sz val="10"/>
        <rFont val="宋体"/>
        <family val="3"/>
        <charset val="134"/>
      </rPr>
      <t>测算，重置成本根据《北京市房屋重置成新价评估技术标准》估算为</t>
    </r>
    <r>
      <rPr>
        <sz val="10"/>
        <rFont val="Arial"/>
        <family val="2"/>
      </rPr>
      <t>2220</t>
    </r>
    <r>
      <rPr>
        <sz val="10"/>
        <rFont val="宋体"/>
        <family val="3"/>
        <charset val="134"/>
      </rPr>
      <t>元</t>
    </r>
    <r>
      <rPr>
        <sz val="10"/>
        <rFont val="Arial"/>
        <family val="2"/>
      </rPr>
      <t>/</t>
    </r>
    <r>
      <rPr>
        <sz val="10"/>
        <rFont val="宋体"/>
        <family val="3"/>
        <charset val="134"/>
      </rPr>
      <t>平方米，装修成本按</t>
    </r>
    <r>
      <rPr>
        <sz val="10"/>
        <rFont val="Arial"/>
        <family val="2"/>
      </rPr>
      <t>1000</t>
    </r>
    <r>
      <rPr>
        <sz val="10"/>
        <rFont val="宋体"/>
        <family val="3"/>
        <charset val="134"/>
      </rPr>
      <t>元</t>
    </r>
    <r>
      <rPr>
        <sz val="10"/>
        <rFont val="Arial"/>
        <family val="2"/>
      </rPr>
      <t>/</t>
    </r>
    <r>
      <rPr>
        <sz val="10"/>
        <rFont val="宋体"/>
        <family val="3"/>
        <charset val="134"/>
      </rPr>
      <t>平方米估算，则（</t>
    </r>
    <r>
      <rPr>
        <sz val="10"/>
        <rFont val="Arial"/>
        <family val="2"/>
      </rPr>
      <t>2220+1000</t>
    </r>
    <r>
      <rPr>
        <sz val="10"/>
        <rFont val="宋体"/>
        <family val="3"/>
        <charset val="134"/>
      </rPr>
      <t>）</t>
    </r>
    <r>
      <rPr>
        <sz val="10"/>
        <rFont val="Arial"/>
        <family val="2"/>
      </rPr>
      <t>×1.5%×7111.18=343470</t>
    </r>
    <r>
      <rPr>
        <sz val="10"/>
        <rFont val="宋体"/>
        <family val="3"/>
        <charset val="134"/>
      </rPr>
      <t>元。</t>
    </r>
    <phoneticPr fontId="1" type="noConversion"/>
  </si>
  <si>
    <r>
      <t>指房屋产权人为使自己的房产避免意外损失而向保险公司支付的费用，参考同类项目测算，按建筑重置成本的</t>
    </r>
    <r>
      <rPr>
        <sz val="10"/>
        <rFont val="Arial"/>
        <family val="2"/>
      </rPr>
      <t xml:space="preserve"> 0.15%</t>
    </r>
    <r>
      <rPr>
        <sz val="10"/>
        <rFont val="宋体"/>
        <family val="3"/>
        <charset val="134"/>
      </rPr>
      <t>测算</t>
    </r>
    <r>
      <rPr>
        <sz val="10"/>
        <rFont val="Arial"/>
        <family val="2"/>
      </rPr>
      <t>,</t>
    </r>
    <r>
      <rPr>
        <sz val="10"/>
        <rFont val="宋体"/>
        <family val="3"/>
        <charset val="134"/>
      </rPr>
      <t>保险费即</t>
    </r>
    <r>
      <rPr>
        <sz val="10"/>
        <rFont val="Arial"/>
        <family val="2"/>
      </rPr>
      <t>3220×0.15%×7111.18=34347</t>
    </r>
    <r>
      <rPr>
        <sz val="10"/>
        <rFont val="宋体"/>
        <family val="3"/>
        <charset val="134"/>
      </rPr>
      <t>元。</t>
    </r>
    <phoneticPr fontId="1" type="noConversion"/>
  </si>
  <si>
    <r>
      <t>该项目为公租房，参考同类项目测算，物业费水平按</t>
    </r>
    <r>
      <rPr>
        <sz val="10"/>
        <color rgb="FF000000"/>
        <rFont val="Arial"/>
        <family val="2"/>
      </rPr>
      <t>2.5</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 xml:space="preserve"> 2.5×7111.18×12=213335</t>
    </r>
    <r>
      <rPr>
        <sz val="10"/>
        <color rgb="FF000000"/>
        <rFont val="宋体"/>
        <family val="3"/>
        <charset val="134"/>
      </rPr>
      <t>元。</t>
    </r>
    <phoneticPr fontId="1" type="noConversion"/>
  </si>
  <si>
    <t>无。</t>
    <phoneticPr fontId="1" type="noConversion"/>
  </si>
  <si>
    <r>
      <t>根据估价委托人提供的《橡林郡公租房部分建设费用说明》，该项目总建设费用约为</t>
    </r>
    <r>
      <rPr>
        <sz val="10"/>
        <color rgb="FF000000"/>
        <rFont val="Arial"/>
        <family val="2"/>
      </rPr>
      <t>5546</t>
    </r>
    <r>
      <rPr>
        <sz val="10"/>
        <color rgb="FF000000"/>
        <rFont val="宋体"/>
        <family val="3"/>
        <charset val="134"/>
      </rPr>
      <t>万元。该项目为钢混结构，非生产用房经济耐用年限为</t>
    </r>
    <r>
      <rPr>
        <sz val="10"/>
        <color rgb="FF000000"/>
        <rFont val="Arial"/>
        <family val="2"/>
      </rPr>
      <t xml:space="preserve"> 60 </t>
    </r>
    <r>
      <rPr>
        <sz val="10"/>
        <color rgb="FF000000"/>
        <rFont val="宋体"/>
        <family val="3"/>
        <charset val="134"/>
      </rPr>
      <t>年，将建设成本按直线法折算至每年，即</t>
    </r>
    <r>
      <rPr>
        <sz val="10"/>
        <color rgb="FF000000"/>
        <rFont val="Arial"/>
        <family val="2"/>
      </rPr>
      <t>55460000÷60=924333</t>
    </r>
    <r>
      <rPr>
        <sz val="10"/>
        <color rgb="FF000000"/>
        <rFont val="宋体"/>
        <family val="3"/>
        <charset val="134"/>
      </rPr>
      <t>元。</t>
    </r>
    <phoneticPr fontId="1" type="noConversion"/>
  </si>
  <si>
    <r>
      <t>公共租赁住房项目属于保障性住房，不以获取利润为主要目的，参照保本微利原则记取利润率，以折旧及摊销成本、运营费用之和为基数的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(924333+591152)×3%=45465</t>
    </r>
    <r>
      <rPr>
        <sz val="10"/>
        <color rgb="FF000000"/>
        <rFont val="宋体"/>
        <family val="3"/>
        <charset val="134"/>
      </rPr>
      <t>元。</t>
    </r>
    <phoneticPr fontId="1" type="noConversion"/>
  </si>
  <si>
    <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7338738</t>
    </r>
    <r>
      <rPr>
        <sz val="10"/>
        <color rgb="FF000000"/>
        <rFont val="宋体"/>
        <family val="3"/>
        <charset val="134"/>
      </rPr>
      <t>×</t>
    </r>
    <r>
      <rPr>
        <sz val="10"/>
        <color rgb="FF000000"/>
        <rFont val="Arial"/>
        <family val="2"/>
      </rPr>
      <t>2%=146775</t>
    </r>
    <r>
      <rPr>
        <sz val="10"/>
        <color rgb="FF000000"/>
        <rFont val="宋体"/>
        <family val="3"/>
        <charset val="134"/>
      </rPr>
      <t>。</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</si>
</sst>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 "/>
    <numFmt numFmtId="177" formatCode="yyyy&quot;年&quot;m&quot;月&quot;d&quot;日&quot;;@"/>
    <numFmt numFmtId="178" formatCode="0.0%"/>
    <numFmt numFmtId="179" formatCode="yyyy&quot;年&quot;m&quot;月&quot;;@"/>
  </numFmts>
  <fonts count="19">
    <font>
      <sz val="11"/>
      <color theme="1"/>
      <name val="宋体"/>
      <family val="2"/>
      <scheme val="minor"/>
    </font>
    <font>
      <sz val="9"/>
      <name val="宋体"/>
      <family val="3"/>
      <charset val="134"/>
      <scheme val="minor"/>
    </font>
    <font>
      <sz val="11"/>
      <color theme="1"/>
      <name val="宋体"/>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charset val="134"/>
    </font>
    <font>
      <sz val="10"/>
      <name val="宋体"/>
      <family val="3"/>
      <charset val="134"/>
    </font>
    <font>
      <sz val="11"/>
      <color theme="1"/>
      <name val="Arial"/>
      <family val="2"/>
    </font>
    <font>
      <sz val="11"/>
      <color theme="1"/>
      <name val="仿宋_GB2312"/>
      <charset val="134"/>
    </font>
    <font>
      <sz val="10"/>
      <name val="仿宋_GB2312"/>
      <family val="3"/>
      <charset val="134"/>
    </font>
    <font>
      <sz val="9"/>
      <name val="宋体"/>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s>
  <fills count="10">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style="thin">
        <color auto="1"/>
      </left>
      <right/>
      <top/>
      <bottom/>
      <diagonal/>
    </border>
  </borders>
  <cellStyleXfs count="6">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cellStyleXfs>
  <cellXfs count="112">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2" fillId="0" borderId="1" xfId="3" applyFont="1" applyFill="1" applyBorder="1" applyAlignment="1">
      <alignment horizontal="center" vertical="center" wrapText="1"/>
    </xf>
    <xf numFmtId="178" fontId="7" fillId="0" borderId="1" xfId="3" applyNumberFormat="1" applyFont="1" applyFill="1" applyBorder="1" applyAlignment="1">
      <alignment horizontal="center" vertical="center" wrapText="1"/>
    </xf>
    <xf numFmtId="0" fontId="10" fillId="0" borderId="8" xfId="0" applyFont="1" applyBorder="1" applyAlignment="1">
      <alignment vertical="center"/>
    </xf>
    <xf numFmtId="0" fontId="10" fillId="0" borderId="0" xfId="0" applyFont="1" applyAlignment="1">
      <alignment vertical="center"/>
    </xf>
    <xf numFmtId="0" fontId="2" fillId="0" borderId="0" xfId="0" applyFont="1" applyAlignment="1">
      <alignment vertical="center"/>
    </xf>
    <xf numFmtId="0" fontId="7" fillId="6" borderId="1" xfId="3" applyFont="1" applyFill="1" applyBorder="1" applyAlignment="1">
      <alignment horizontal="center" vertical="center" wrapText="1"/>
    </xf>
    <xf numFmtId="0" fontId="10" fillId="0" borderId="0" xfId="2" applyFont="1" applyAlignment="1">
      <alignment horizontal="center" vertical="center"/>
    </xf>
    <xf numFmtId="0" fontId="10" fillId="0" borderId="0" xfId="2" applyFont="1">
      <alignment vertical="center"/>
    </xf>
    <xf numFmtId="0" fontId="17" fillId="0" borderId="1" xfId="2" applyFont="1" applyFill="1" applyBorder="1" applyAlignment="1">
      <alignment horizontal="center" vertical="center"/>
    </xf>
    <xf numFmtId="0" fontId="17" fillId="0" borderId="0" xfId="2" applyFont="1" applyFill="1" applyBorder="1" applyAlignment="1">
      <alignment horizontal="center" vertical="center"/>
    </xf>
    <xf numFmtId="0" fontId="10" fillId="0" borderId="1" xfId="2" applyFont="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0" fillId="0" borderId="4" xfId="2" applyFont="1" applyBorder="1">
      <alignment vertical="center"/>
    </xf>
    <xf numFmtId="0" fontId="10" fillId="0" borderId="1" xfId="2" applyFont="1" applyBorder="1">
      <alignment vertical="center"/>
    </xf>
    <xf numFmtId="0" fontId="10" fillId="5" borderId="1" xfId="2" applyFont="1" applyFill="1" applyBorder="1">
      <alignment vertical="center"/>
    </xf>
    <xf numFmtId="176" fontId="10" fillId="0" borderId="1" xfId="2" applyNumberFormat="1" applyFont="1" applyBorder="1">
      <alignment vertical="center"/>
    </xf>
    <xf numFmtId="0" fontId="10" fillId="0" borderId="3" xfId="2" applyFont="1" applyBorder="1">
      <alignment vertical="center"/>
    </xf>
    <xf numFmtId="0" fontId="10" fillId="0" borderId="9" xfId="2" applyFont="1" applyBorder="1">
      <alignment vertical="center"/>
    </xf>
    <xf numFmtId="176" fontId="10" fillId="0" borderId="6" xfId="2" applyNumberFormat="1" applyFont="1" applyBorder="1">
      <alignment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6" fillId="0" borderId="1" xfId="2" applyFont="1" applyBorder="1" applyAlignment="1">
      <alignment horizontal="center" vertical="center"/>
    </xf>
    <xf numFmtId="0" fontId="7" fillId="0" borderId="2" xfId="2" applyFont="1" applyFill="1" applyBorder="1" applyAlignment="1">
      <alignment horizontal="center" vertical="center"/>
    </xf>
    <xf numFmtId="0" fontId="10" fillId="0" borderId="2" xfId="2" applyFont="1" applyBorder="1" applyAlignment="1">
      <alignment horizontal="center" vertical="center"/>
    </xf>
    <xf numFmtId="176" fontId="10" fillId="0" borderId="2" xfId="2" applyNumberFormat="1" applyFont="1" applyBorder="1" applyAlignment="1">
      <alignment horizontal="center" vertical="center"/>
    </xf>
    <xf numFmtId="0" fontId="7" fillId="0" borderId="1" xfId="3" applyFont="1" applyFill="1" applyBorder="1" applyAlignment="1">
      <alignment horizontal="center" vertical="center" wrapText="1"/>
    </xf>
    <xf numFmtId="0" fontId="7" fillId="0" borderId="2" xfId="2" applyFont="1" applyFill="1" applyBorder="1" applyAlignment="1">
      <alignment horizontal="center" vertical="center"/>
    </xf>
    <xf numFmtId="176" fontId="10" fillId="0" borderId="1" xfId="2" applyNumberFormat="1" applyFont="1" applyBorder="1" applyAlignment="1">
      <alignment horizontal="center" vertical="center"/>
    </xf>
    <xf numFmtId="0" fontId="7" fillId="0" borderId="0" xfId="5"/>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0" fontId="7" fillId="0" borderId="2" xfId="2" applyFont="1" applyFill="1" applyBorder="1" applyAlignment="1">
      <alignment horizontal="center" vertical="center"/>
    </xf>
    <xf numFmtId="176" fontId="10" fillId="0" borderId="1" xfId="2" applyNumberFormat="1" applyFont="1" applyBorder="1" applyAlignment="1">
      <alignment horizontal="center" vertical="center"/>
    </xf>
    <xf numFmtId="0" fontId="10" fillId="0" borderId="2" xfId="2" applyFont="1" applyBorder="1" applyAlignment="1">
      <alignment horizontal="center" vertical="center"/>
    </xf>
    <xf numFmtId="0" fontId="2" fillId="0" borderId="0" xfId="2" applyAlignment="1">
      <alignment horizontal="center" vertical="center"/>
    </xf>
    <xf numFmtId="0" fontId="2" fillId="4" borderId="0" xfId="2" applyFill="1" applyAlignment="1">
      <alignment horizontal="center" vertical="center"/>
    </xf>
    <xf numFmtId="0" fontId="7" fillId="0" borderId="0" xfId="5"/>
    <xf numFmtId="0" fontId="2" fillId="0" borderId="1" xfId="2" applyBorder="1">
      <alignment vertical="center"/>
    </xf>
    <xf numFmtId="14" fontId="10" fillId="0" borderId="1" xfId="2" applyNumberFormat="1" applyFont="1" applyBorder="1" applyAlignment="1">
      <alignment horizontal="center" vertical="center"/>
    </xf>
    <xf numFmtId="0" fontId="2" fillId="7" borderId="1" xfId="2" applyFill="1" applyBorder="1">
      <alignment vertical="center"/>
    </xf>
    <xf numFmtId="0" fontId="2" fillId="8" borderId="1" xfId="2" applyFill="1" applyBorder="1">
      <alignment vertical="center"/>
    </xf>
    <xf numFmtId="0" fontId="2" fillId="9" borderId="1" xfId="2" applyFill="1" applyBorder="1">
      <alignment vertical="center"/>
    </xf>
    <xf numFmtId="14" fontId="16"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5" fillId="0" borderId="1" xfId="0" applyFont="1" applyBorder="1" applyAlignment="1">
      <alignment vertical="center" wrapText="1"/>
    </xf>
    <xf numFmtId="0" fontId="9" fillId="0" borderId="1" xfId="0" applyFont="1" applyBorder="1" applyAlignment="1">
      <alignment vertical="center" wrapText="1"/>
    </xf>
    <xf numFmtId="0" fontId="16" fillId="0" borderId="0" xfId="2" applyFont="1">
      <alignment vertical="center"/>
    </xf>
    <xf numFmtId="0" fontId="10" fillId="0" borderId="0" xfId="2" applyFont="1" applyAlignment="1">
      <alignment horizontal="left" vertical="center"/>
    </xf>
    <xf numFmtId="0" fontId="7" fillId="0" borderId="1" xfId="3"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7" fillId="0" borderId="1" xfId="3" applyFont="1" applyFill="1" applyBorder="1" applyAlignment="1">
      <alignment vertical="center" wrapText="1"/>
    </xf>
    <xf numFmtId="0" fontId="7" fillId="0" borderId="0" xfId="3" applyFont="1" applyFill="1" applyBorder="1" applyAlignment="1">
      <alignment horizontal="left"/>
    </xf>
    <xf numFmtId="176" fontId="7" fillId="0" borderId="1" xfId="3"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4" fontId="7" fillId="0" borderId="1" xfId="3" applyNumberFormat="1" applyFont="1" applyFill="1" applyBorder="1" applyAlignment="1">
      <alignment horizontal="center" vertical="center" wrapText="1"/>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6" fillId="0" borderId="0" xfId="0" applyFont="1" applyFill="1" applyBorder="1" applyAlignment="1">
      <alignment horizontal="center"/>
    </xf>
    <xf numFmtId="0" fontId="8" fillId="0" borderId="3" xfId="3" applyFont="1" applyFill="1" applyBorder="1" applyAlignment="1">
      <alignment horizontal="center" vertical="center" wrapText="1"/>
    </xf>
    <xf numFmtId="0" fontId="10" fillId="0" borderId="11" xfId="2" applyFont="1" applyBorder="1" applyAlignment="1">
      <alignment horizontal="center" vertical="center"/>
    </xf>
    <xf numFmtId="0" fontId="18" fillId="4" borderId="1" xfId="2" applyFont="1" applyFill="1" applyBorder="1" applyAlignment="1">
      <alignment horizontal="center" vertical="center"/>
    </xf>
    <xf numFmtId="0" fontId="17" fillId="4" borderId="1" xfId="2" applyFont="1" applyFill="1" applyBorder="1" applyAlignment="1">
      <alignment horizontal="center" vertical="center"/>
    </xf>
    <xf numFmtId="0" fontId="10" fillId="0" borderId="1" xfId="2" applyFont="1" applyBorder="1" applyAlignment="1">
      <alignment horizontal="center" vertical="center"/>
    </xf>
    <xf numFmtId="0" fontId="7" fillId="0" borderId="2" xfId="2" applyFont="1" applyFill="1" applyBorder="1" applyAlignment="1">
      <alignment horizontal="center" vertical="center"/>
    </xf>
    <xf numFmtId="0" fontId="7" fillId="0" borderId="5" xfId="2" applyFont="1" applyFill="1" applyBorder="1" applyAlignment="1">
      <alignment horizontal="center" vertical="center"/>
    </xf>
    <xf numFmtId="0" fontId="7" fillId="0" borderId="6" xfId="2" applyFont="1" applyFill="1" applyBorder="1" applyAlignment="1">
      <alignment horizontal="center" vertical="center"/>
    </xf>
    <xf numFmtId="176" fontId="10" fillId="0" borderId="1" xfId="2" applyNumberFormat="1" applyFont="1" applyBorder="1" applyAlignment="1">
      <alignment horizontal="center" vertical="center"/>
    </xf>
    <xf numFmtId="176" fontId="10" fillId="5" borderId="4" xfId="2" applyNumberFormat="1" applyFont="1" applyFill="1" applyBorder="1" applyAlignment="1">
      <alignment horizontal="center" vertical="center"/>
    </xf>
    <xf numFmtId="0" fontId="10" fillId="0" borderId="2" xfId="2" applyFont="1" applyBorder="1" applyAlignment="1">
      <alignment horizontal="center" vertical="center"/>
    </xf>
    <xf numFmtId="0" fontId="10" fillId="0" borderId="6" xfId="2" applyFont="1" applyBorder="1" applyAlignment="1">
      <alignment horizontal="center" vertical="center"/>
    </xf>
    <xf numFmtId="0" fontId="10" fillId="0" borderId="3" xfId="2" applyFont="1" applyBorder="1" applyAlignment="1">
      <alignment horizontal="center" vertical="center"/>
    </xf>
    <xf numFmtId="0" fontId="10" fillId="0" borderId="10" xfId="2" applyFont="1" applyBorder="1" applyAlignment="1">
      <alignment horizontal="center" vertical="center"/>
    </xf>
    <xf numFmtId="0" fontId="10" fillId="0" borderId="4" xfId="2" applyFont="1" applyBorder="1" applyAlignment="1">
      <alignment horizontal="center" vertical="center"/>
    </xf>
    <xf numFmtId="0" fontId="17" fillId="0" borderId="3" xfId="2" applyFont="1" applyBorder="1" applyAlignment="1">
      <alignment horizontal="center" vertical="center"/>
    </xf>
    <xf numFmtId="0" fontId="17" fillId="0" borderId="10" xfId="2" applyFont="1" applyBorder="1" applyAlignment="1">
      <alignment horizontal="center" vertical="center"/>
    </xf>
    <xf numFmtId="0" fontId="17" fillId="0" borderId="4" xfId="2" applyFont="1" applyBorder="1" applyAlignment="1">
      <alignment horizontal="center" vertical="center"/>
    </xf>
    <xf numFmtId="176" fontId="10" fillId="0" borderId="11" xfId="2" applyNumberFormat="1" applyFont="1" applyBorder="1" applyAlignment="1">
      <alignment horizontal="center" vertical="center"/>
    </xf>
    <xf numFmtId="176" fontId="10" fillId="0" borderId="2" xfId="2" applyNumberFormat="1" applyFont="1" applyBorder="1" applyAlignment="1">
      <alignment horizontal="center" vertical="center"/>
    </xf>
    <xf numFmtId="0" fontId="0" fillId="0" borderId="0" xfId="0"/>
  </cellXfs>
  <cellStyles count="6">
    <cellStyle name="常规" xfId="0" builtinId="0"/>
    <cellStyle name="常规 2" xfId="2"/>
    <cellStyle name="常规 3" xfId="3"/>
    <cellStyle name="常规 36" xfId="4"/>
    <cellStyle name="常规 4" xfId="5"/>
    <cellStyle name="常规 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6</xdr:col>
      <xdr:colOff>400050</xdr:colOff>
      <xdr:row>10</xdr:row>
      <xdr:rowOff>114300</xdr:rowOff>
    </xdr:from>
    <xdr:to>
      <xdr:col>14</xdr:col>
      <xdr:colOff>456574</xdr:colOff>
      <xdr:row>32</xdr:row>
      <xdr:rowOff>161422</xdr:rowOff>
    </xdr:to>
    <xdr:pic>
      <xdr:nvPicPr>
        <xdr:cNvPr id="2" name="图片 1"/>
        <xdr:cNvPicPr>
          <a:picLocks noChangeAspect="1"/>
        </xdr:cNvPicPr>
      </xdr:nvPicPr>
      <xdr:blipFill>
        <a:blip xmlns:r="http://schemas.openxmlformats.org/officeDocument/2006/relationships" r:embed="rId1"/>
        <a:stretch>
          <a:fillRect/>
        </a:stretch>
      </xdr:blipFill>
      <xdr:spPr>
        <a:xfrm>
          <a:off x="9782175" y="1924050"/>
          <a:ext cx="5009524" cy="4028572"/>
        </a:xfrm>
        <a:prstGeom prst="rect">
          <a:avLst/>
        </a:prstGeom>
      </xdr:spPr>
    </xdr:pic>
    <xdr:clientData/>
  </xdr:twoCellAnchor>
  <xdr:twoCellAnchor editAs="oneCell">
    <xdr:from>
      <xdr:col>10</xdr:col>
      <xdr:colOff>647700</xdr:colOff>
      <xdr:row>19</xdr:row>
      <xdr:rowOff>28575</xdr:rowOff>
    </xdr:from>
    <xdr:to>
      <xdr:col>15</xdr:col>
      <xdr:colOff>485367</xdr:colOff>
      <xdr:row>33</xdr:row>
      <xdr:rowOff>123497</xdr:rowOff>
    </xdr:to>
    <xdr:pic>
      <xdr:nvPicPr>
        <xdr:cNvPr id="3" name="图片 2"/>
        <xdr:cNvPicPr>
          <a:picLocks noChangeAspect="1"/>
        </xdr:cNvPicPr>
      </xdr:nvPicPr>
      <xdr:blipFill>
        <a:blip xmlns:r="http://schemas.openxmlformats.org/officeDocument/2006/relationships" r:embed="rId2"/>
        <a:stretch>
          <a:fillRect/>
        </a:stretch>
      </xdr:blipFill>
      <xdr:spPr>
        <a:xfrm>
          <a:off x="12239625" y="3467100"/>
          <a:ext cx="3266667" cy="2628572"/>
        </a:xfrm>
        <a:prstGeom prst="rect">
          <a:avLst/>
        </a:prstGeom>
      </xdr:spPr>
    </xdr:pic>
    <xdr:clientData/>
  </xdr:twoCellAnchor>
  <xdr:twoCellAnchor editAs="oneCell">
    <xdr:from>
      <xdr:col>7</xdr:col>
      <xdr:colOff>0</xdr:colOff>
      <xdr:row>33</xdr:row>
      <xdr:rowOff>0</xdr:rowOff>
    </xdr:from>
    <xdr:to>
      <xdr:col>11</xdr:col>
      <xdr:colOff>647343</xdr:colOff>
      <xdr:row>45</xdr:row>
      <xdr:rowOff>180681</xdr:rowOff>
    </xdr:to>
    <xdr:pic>
      <xdr:nvPicPr>
        <xdr:cNvPr id="4" name="图片 3"/>
        <xdr:cNvPicPr>
          <a:picLocks noChangeAspect="1"/>
        </xdr:cNvPicPr>
      </xdr:nvPicPr>
      <xdr:blipFill>
        <a:blip xmlns:r="http://schemas.openxmlformats.org/officeDocument/2006/relationships" r:embed="rId3"/>
        <a:stretch>
          <a:fillRect/>
        </a:stretch>
      </xdr:blipFill>
      <xdr:spPr>
        <a:xfrm>
          <a:off x="10067925" y="5972175"/>
          <a:ext cx="2857143" cy="235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11</xdr:row>
      <xdr:rowOff>0</xdr:rowOff>
    </xdr:from>
    <xdr:to>
      <xdr:col>13</xdr:col>
      <xdr:colOff>437562</xdr:colOff>
      <xdr:row>29</xdr:row>
      <xdr:rowOff>56736</xdr:rowOff>
    </xdr:to>
    <xdr:pic>
      <xdr:nvPicPr>
        <xdr:cNvPr id="2" name="图片 1"/>
        <xdr:cNvPicPr>
          <a:picLocks noChangeAspect="1"/>
        </xdr:cNvPicPr>
      </xdr:nvPicPr>
      <xdr:blipFill>
        <a:blip xmlns:r="http://schemas.openxmlformats.org/officeDocument/2006/relationships" r:embed="rId1"/>
        <a:stretch>
          <a:fillRect/>
        </a:stretch>
      </xdr:blipFill>
      <xdr:spPr>
        <a:xfrm>
          <a:off x="9382125" y="1990725"/>
          <a:ext cx="4704762" cy="3314286"/>
        </a:xfrm>
        <a:prstGeom prst="rect">
          <a:avLst/>
        </a:prstGeom>
      </xdr:spPr>
    </xdr:pic>
    <xdr:clientData/>
  </xdr:twoCellAnchor>
  <xdr:twoCellAnchor editAs="oneCell">
    <xdr:from>
      <xdr:col>10</xdr:col>
      <xdr:colOff>152400</xdr:colOff>
      <xdr:row>18</xdr:row>
      <xdr:rowOff>9525</xdr:rowOff>
    </xdr:from>
    <xdr:to>
      <xdr:col>15</xdr:col>
      <xdr:colOff>171019</xdr:colOff>
      <xdr:row>30</xdr:row>
      <xdr:rowOff>56873</xdr:rowOff>
    </xdr:to>
    <xdr:pic>
      <xdr:nvPicPr>
        <xdr:cNvPr id="3" name="图片 2"/>
        <xdr:cNvPicPr>
          <a:picLocks noChangeAspect="1"/>
        </xdr:cNvPicPr>
      </xdr:nvPicPr>
      <xdr:blipFill>
        <a:blip xmlns:r="http://schemas.openxmlformats.org/officeDocument/2006/relationships" r:embed="rId2"/>
        <a:stretch>
          <a:fillRect/>
        </a:stretch>
      </xdr:blipFill>
      <xdr:spPr>
        <a:xfrm>
          <a:off x="11744325" y="3267075"/>
          <a:ext cx="3447619" cy="22190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114300</xdr:colOff>
      <xdr:row>10</xdr:row>
      <xdr:rowOff>19050</xdr:rowOff>
    </xdr:from>
    <xdr:to>
      <xdr:col>14</xdr:col>
      <xdr:colOff>313681</xdr:colOff>
      <xdr:row>28</xdr:row>
      <xdr:rowOff>94834</xdr:rowOff>
    </xdr:to>
    <xdr:pic>
      <xdr:nvPicPr>
        <xdr:cNvPr id="2" name="图片 1"/>
        <xdr:cNvPicPr>
          <a:picLocks noChangeAspect="1"/>
        </xdr:cNvPicPr>
      </xdr:nvPicPr>
      <xdr:blipFill>
        <a:blip xmlns:r="http://schemas.openxmlformats.org/officeDocument/2006/relationships" r:embed="rId1"/>
        <a:stretch>
          <a:fillRect/>
        </a:stretch>
      </xdr:blipFill>
      <xdr:spPr>
        <a:xfrm>
          <a:off x="9496425" y="1828800"/>
          <a:ext cx="5152381" cy="3333334"/>
        </a:xfrm>
        <a:prstGeom prst="rect">
          <a:avLst/>
        </a:prstGeom>
      </xdr:spPr>
    </xdr:pic>
    <xdr:clientData/>
  </xdr:twoCellAnchor>
  <xdr:twoCellAnchor editAs="oneCell">
    <xdr:from>
      <xdr:col>10</xdr:col>
      <xdr:colOff>400050</xdr:colOff>
      <xdr:row>17</xdr:row>
      <xdr:rowOff>76200</xdr:rowOff>
    </xdr:from>
    <xdr:to>
      <xdr:col>14</xdr:col>
      <xdr:colOff>542564</xdr:colOff>
      <xdr:row>28</xdr:row>
      <xdr:rowOff>85475</xdr:rowOff>
    </xdr:to>
    <xdr:pic>
      <xdr:nvPicPr>
        <xdr:cNvPr id="3" name="图片 2"/>
        <xdr:cNvPicPr>
          <a:picLocks noChangeAspect="1"/>
        </xdr:cNvPicPr>
      </xdr:nvPicPr>
      <xdr:blipFill>
        <a:blip xmlns:r="http://schemas.openxmlformats.org/officeDocument/2006/relationships" r:embed="rId2"/>
        <a:stretch>
          <a:fillRect/>
        </a:stretch>
      </xdr:blipFill>
      <xdr:spPr>
        <a:xfrm>
          <a:off x="11991975" y="3152775"/>
          <a:ext cx="2885714" cy="20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16</xdr:col>
      <xdr:colOff>361219</xdr:colOff>
      <xdr:row>38</xdr:row>
      <xdr:rowOff>103948</xdr:rowOff>
    </xdr:to>
    <xdr:pic>
      <xdr:nvPicPr>
        <xdr:cNvPr id="2" name="图片 1"/>
        <xdr:cNvPicPr>
          <a:picLocks noChangeAspect="1"/>
        </xdr:cNvPicPr>
      </xdr:nvPicPr>
      <xdr:blipFill>
        <a:blip xmlns:r="http://schemas.openxmlformats.org/officeDocument/2006/relationships" r:embed="rId1"/>
        <a:stretch>
          <a:fillRect/>
        </a:stretch>
      </xdr:blipFill>
      <xdr:spPr>
        <a:xfrm>
          <a:off x="5953125" y="0"/>
          <a:ext cx="5847619" cy="66190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465639</xdr:colOff>
      <xdr:row>30</xdr:row>
      <xdr:rowOff>104119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695239" cy="5247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24120;&#30021;20200805-093803-&#24120;&#30021;20200806-10100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g\AppData\Roaming\Microsoft\Excel\&#27979;&#31639;-&#24120;&#30021;20200805-093803-&#24120;&#30021;20200806-101009(1)%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s>
    <sheetDataSet>
      <sheetData sheetId="0"/>
      <sheetData sheetId="1"/>
      <sheetData sheetId="2" refreshError="1"/>
      <sheetData sheetId="3" refreshError="1"/>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97.111735724259049</v>
          </cell>
        </row>
      </sheetData>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refreshError="1"/>
      <sheetData sheetId="1" refreshError="1"/>
      <sheetData sheetId="2" refreshError="1"/>
      <sheetData sheetId="3">
        <row r="4">
          <cell r="A4" t="str">
            <v>时间</v>
          </cell>
          <cell r="D4" t="str">
            <v>估价机构样本小区数据</v>
          </cell>
          <cell r="E4" t="str">
            <v>样本数量</v>
          </cell>
          <cell r="F4" t="str">
            <v>租金平均单价（元/平方米·月）</v>
          </cell>
        </row>
      </sheetData>
      <sheetData sheetId="4">
        <row r="3">
          <cell r="C3" t="str">
            <v>样本数量</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opLeftCell="A10" workbookViewId="0">
      <selection activeCell="K24" sqref="K24:L24"/>
    </sheetView>
  </sheetViews>
  <sheetFormatPr defaultRowHeight="13.5"/>
  <cols>
    <col min="3" max="3" width="17.625" customWidth="1"/>
    <col min="4" max="4" width="5" customWidth="1"/>
    <col min="5" max="5" width="17.625" customWidth="1"/>
    <col min="6" max="6" width="9" customWidth="1"/>
    <col min="7" max="7" width="17.625" customWidth="1"/>
    <col min="8" max="8" width="9" customWidth="1"/>
    <col min="9" max="10" width="9" hidden="1" customWidth="1"/>
    <col min="11" max="11" width="17.625" customWidth="1"/>
  </cols>
  <sheetData>
    <row r="1" spans="1:12">
      <c r="A1" s="90" t="s">
        <v>29</v>
      </c>
      <c r="B1" s="90"/>
      <c r="C1" s="90"/>
      <c r="D1" s="90"/>
      <c r="E1" s="90"/>
      <c r="F1" s="90"/>
      <c r="G1" s="90"/>
      <c r="H1" s="90"/>
      <c r="I1" s="90"/>
      <c r="J1" s="90"/>
      <c r="K1" s="90"/>
      <c r="L1" s="90"/>
    </row>
    <row r="2" spans="1:12">
      <c r="A2" s="15"/>
      <c r="B2" s="15"/>
      <c r="C2" s="15"/>
      <c r="D2" s="15"/>
      <c r="E2" s="15"/>
      <c r="F2" s="15"/>
      <c r="G2" s="15"/>
      <c r="H2" s="15"/>
      <c r="I2" s="15"/>
      <c r="J2" s="15"/>
      <c r="K2" s="15"/>
      <c r="L2" s="15"/>
    </row>
    <row r="3" spans="1:12">
      <c r="A3" s="88" t="s">
        <v>30</v>
      </c>
      <c r="B3" s="89"/>
      <c r="C3" s="74" t="s">
        <v>31</v>
      </c>
      <c r="D3" s="74"/>
      <c r="E3" s="74" t="s">
        <v>32</v>
      </c>
      <c r="F3" s="74"/>
      <c r="G3" s="74" t="s">
        <v>33</v>
      </c>
      <c r="H3" s="74"/>
      <c r="I3" s="88" t="s">
        <v>34</v>
      </c>
      <c r="J3" s="89"/>
      <c r="K3" s="88" t="s">
        <v>35</v>
      </c>
      <c r="L3" s="89"/>
    </row>
    <row r="4" spans="1:12">
      <c r="A4" s="74" t="s">
        <v>36</v>
      </c>
      <c r="B4" s="74"/>
      <c r="C4" s="91" t="s">
        <v>239</v>
      </c>
      <c r="D4" s="89"/>
      <c r="E4" s="88" t="str">
        <f>力度小区!C2</f>
        <v>力度小区</v>
      </c>
      <c r="F4" s="89"/>
      <c r="G4" s="88" t="str">
        <f>阳光北里!C2</f>
        <v>阳光北里</v>
      </c>
      <c r="H4" s="89"/>
      <c r="I4" s="88" t="str">
        <f>[2]清枫华景园数据!C2</f>
        <v>清枫华景园</v>
      </c>
      <c r="J4" s="89"/>
      <c r="K4" s="88" t="str">
        <f>阳光南里!C2</f>
        <v>阳光南里</v>
      </c>
      <c r="L4" s="89"/>
    </row>
    <row r="5" spans="1:12">
      <c r="A5" s="74" t="s">
        <v>37</v>
      </c>
      <c r="B5" s="74"/>
      <c r="C5" s="88" t="s">
        <v>38</v>
      </c>
      <c r="D5" s="89"/>
      <c r="E5" s="83">
        <f>力度小区!J7</f>
        <v>81.563333333333333</v>
      </c>
      <c r="F5" s="84"/>
      <c r="G5" s="83">
        <f>阳光北里!J7</f>
        <v>82.476666666666674</v>
      </c>
      <c r="H5" s="84"/>
      <c r="I5" s="83">
        <f>[2]清枫华景园数据!I6</f>
        <v>97.111735724259049</v>
      </c>
      <c r="J5" s="84"/>
      <c r="K5" s="83">
        <f>阳光南里!J7</f>
        <v>85.613333333333344</v>
      </c>
      <c r="L5" s="84"/>
    </row>
    <row r="6" spans="1:12" ht="24.75">
      <c r="A6" s="74" t="s">
        <v>39</v>
      </c>
      <c r="B6" s="74"/>
      <c r="C6" s="16" t="s">
        <v>40</v>
      </c>
      <c r="D6" s="17">
        <v>100</v>
      </c>
      <c r="E6" s="16" t="s">
        <v>40</v>
      </c>
      <c r="F6" s="17">
        <v>100</v>
      </c>
      <c r="G6" s="16" t="s">
        <v>40</v>
      </c>
      <c r="H6" s="17">
        <v>100</v>
      </c>
      <c r="I6" s="16" t="s">
        <v>40</v>
      </c>
      <c r="J6" s="17">
        <v>100</v>
      </c>
      <c r="K6" s="16" t="s">
        <v>40</v>
      </c>
      <c r="L6" s="17">
        <v>100</v>
      </c>
    </row>
    <row r="7" spans="1:12">
      <c r="A7" s="74" t="s">
        <v>41</v>
      </c>
      <c r="B7" s="74"/>
      <c r="C7" s="18" t="s">
        <v>42</v>
      </c>
      <c r="D7" s="18">
        <v>100</v>
      </c>
      <c r="E7" s="18" t="s">
        <v>42</v>
      </c>
      <c r="F7" s="18">
        <v>100</v>
      </c>
      <c r="G7" s="18" t="s">
        <v>42</v>
      </c>
      <c r="H7" s="18">
        <f>IF(G7=C7,100,"请调整")</f>
        <v>100</v>
      </c>
      <c r="I7" s="48" t="s">
        <v>42</v>
      </c>
      <c r="J7" s="48">
        <f>IF(I7=C7,100,"请调整")</f>
        <v>100</v>
      </c>
      <c r="K7" s="18" t="s">
        <v>42</v>
      </c>
      <c r="L7" s="18">
        <f>IF(K7=G7,100,"请调整")</f>
        <v>100</v>
      </c>
    </row>
    <row r="8" spans="1:12" ht="72">
      <c r="A8" s="75" t="s">
        <v>43</v>
      </c>
      <c r="B8" s="19" t="s">
        <v>44</v>
      </c>
      <c r="C8" s="19" t="s">
        <v>240</v>
      </c>
      <c r="D8" s="18">
        <v>100</v>
      </c>
      <c r="E8" s="19" t="s">
        <v>241</v>
      </c>
      <c r="F8" s="18">
        <v>100</v>
      </c>
      <c r="G8" s="19" t="s">
        <v>242</v>
      </c>
      <c r="H8" s="18">
        <v>100</v>
      </c>
      <c r="I8" s="48" t="s">
        <v>45</v>
      </c>
      <c r="J8" s="48">
        <v>100</v>
      </c>
      <c r="K8" s="19" t="s">
        <v>243</v>
      </c>
      <c r="L8" s="18">
        <v>100</v>
      </c>
    </row>
    <row r="9" spans="1:12" ht="108">
      <c r="A9" s="76"/>
      <c r="B9" s="19" t="s">
        <v>46</v>
      </c>
      <c r="C9" s="19" t="s">
        <v>244</v>
      </c>
      <c r="D9" s="18">
        <v>100</v>
      </c>
      <c r="E9" s="19" t="s">
        <v>244</v>
      </c>
      <c r="F9" s="18">
        <v>100</v>
      </c>
      <c r="G9" s="19" t="s">
        <v>244</v>
      </c>
      <c r="H9" s="18">
        <v>100</v>
      </c>
      <c r="I9" s="48" t="s">
        <v>45</v>
      </c>
      <c r="J9" s="48">
        <v>100</v>
      </c>
      <c r="K9" s="19" t="s">
        <v>244</v>
      </c>
      <c r="L9" s="18">
        <v>100</v>
      </c>
    </row>
    <row r="10" spans="1:12" ht="36">
      <c r="A10" s="76"/>
      <c r="B10" s="19" t="s">
        <v>47</v>
      </c>
      <c r="C10" s="19" t="s">
        <v>245</v>
      </c>
      <c r="D10" s="18">
        <v>100</v>
      </c>
      <c r="E10" s="19" t="s">
        <v>245</v>
      </c>
      <c r="F10" s="18">
        <v>100</v>
      </c>
      <c r="G10" s="19" t="s">
        <v>245</v>
      </c>
      <c r="H10" s="18">
        <v>100</v>
      </c>
      <c r="I10" s="48" t="s">
        <v>48</v>
      </c>
      <c r="J10" s="48">
        <v>100</v>
      </c>
      <c r="K10" s="19" t="s">
        <v>245</v>
      </c>
      <c r="L10" s="18">
        <v>100</v>
      </c>
    </row>
    <row r="11" spans="1:12" ht="60">
      <c r="A11" s="76"/>
      <c r="B11" s="19" t="s">
        <v>49</v>
      </c>
      <c r="C11" s="19" t="s">
        <v>246</v>
      </c>
      <c r="D11" s="18">
        <v>100</v>
      </c>
      <c r="E11" s="19" t="s">
        <v>246</v>
      </c>
      <c r="F11" s="18">
        <v>100</v>
      </c>
      <c r="G11" s="19" t="s">
        <v>246</v>
      </c>
      <c r="H11" s="18">
        <v>100</v>
      </c>
      <c r="I11" s="48" t="s">
        <v>48</v>
      </c>
      <c r="J11" s="48">
        <v>100</v>
      </c>
      <c r="K11" s="19" t="s">
        <v>246</v>
      </c>
      <c r="L11" s="18">
        <v>100</v>
      </c>
    </row>
    <row r="12" spans="1:12" ht="108">
      <c r="A12" s="77"/>
      <c r="B12" s="19" t="s">
        <v>50</v>
      </c>
      <c r="C12" s="19" t="s">
        <v>247</v>
      </c>
      <c r="D12" s="18">
        <v>100</v>
      </c>
      <c r="E12" s="19" t="s">
        <v>247</v>
      </c>
      <c r="F12" s="18">
        <v>100</v>
      </c>
      <c r="G12" s="19" t="s">
        <v>247</v>
      </c>
      <c r="H12" s="18">
        <v>100</v>
      </c>
      <c r="I12" s="48" t="s">
        <v>51</v>
      </c>
      <c r="J12" s="48">
        <v>100</v>
      </c>
      <c r="K12" s="19" t="s">
        <v>247</v>
      </c>
      <c r="L12" s="18">
        <v>100</v>
      </c>
    </row>
    <row r="13" spans="1:12" ht="36">
      <c r="A13" s="78" t="s">
        <v>52</v>
      </c>
      <c r="B13" s="19" t="s">
        <v>53</v>
      </c>
      <c r="C13" s="19" t="s">
        <v>253</v>
      </c>
      <c r="D13" s="18">
        <v>100</v>
      </c>
      <c r="E13" s="18" t="str">
        <f>C13</f>
        <v>有专业物业公司，物业服务保障较好</v>
      </c>
      <c r="F13" s="18">
        <v>100</v>
      </c>
      <c r="G13" s="18" t="str">
        <f>C13</f>
        <v>有专业物业公司，物业服务保障较好</v>
      </c>
      <c r="H13" s="18">
        <v>100</v>
      </c>
      <c r="I13" s="48" t="s">
        <v>55</v>
      </c>
      <c r="J13" s="48">
        <v>100</v>
      </c>
      <c r="K13" s="18" t="str">
        <f>C13</f>
        <v>有专业物业公司，物业服务保障较好</v>
      </c>
      <c r="L13" s="18">
        <v>100</v>
      </c>
    </row>
    <row r="14" spans="1:12" ht="27.75" customHeight="1">
      <c r="A14" s="79"/>
      <c r="B14" s="19" t="s">
        <v>56</v>
      </c>
      <c r="C14" s="18" t="s">
        <v>248</v>
      </c>
      <c r="D14" s="18">
        <v>100</v>
      </c>
      <c r="E14" s="53" t="str">
        <f>C14</f>
        <v>绿化率约为30%，较好</v>
      </c>
      <c r="F14" s="18">
        <v>100</v>
      </c>
      <c r="G14" s="53" t="str">
        <f>C14</f>
        <v>绿化率约为30%，较好</v>
      </c>
      <c r="H14" s="18">
        <v>100</v>
      </c>
      <c r="I14" s="48" t="s">
        <v>57</v>
      </c>
      <c r="J14" s="48">
        <v>98</v>
      </c>
      <c r="K14" s="53" t="str">
        <f>C14</f>
        <v>绿化率约为30%，较好</v>
      </c>
      <c r="L14" s="18">
        <v>100</v>
      </c>
    </row>
    <row r="15" spans="1:12" ht="27.75" customHeight="1">
      <c r="A15" s="79"/>
      <c r="B15" s="18" t="s">
        <v>58</v>
      </c>
      <c r="C15" s="18" t="s">
        <v>59</v>
      </c>
      <c r="D15" s="18">
        <v>100</v>
      </c>
      <c r="E15" s="18" t="s">
        <v>59</v>
      </c>
      <c r="F15" s="18">
        <v>100</v>
      </c>
      <c r="G15" s="18" t="s">
        <v>59</v>
      </c>
      <c r="H15" s="18">
        <v>100</v>
      </c>
      <c r="I15" s="48" t="s">
        <v>60</v>
      </c>
      <c r="J15" s="48">
        <v>100</v>
      </c>
      <c r="K15" s="18" t="s">
        <v>59</v>
      </c>
      <c r="L15" s="18">
        <v>100</v>
      </c>
    </row>
    <row r="16" spans="1:12" ht="24">
      <c r="A16" s="79"/>
      <c r="B16" s="20" t="s">
        <v>61</v>
      </c>
      <c r="C16" s="21" t="s">
        <v>62</v>
      </c>
      <c r="D16" s="18">
        <v>100</v>
      </c>
      <c r="E16" s="21" t="s">
        <v>62</v>
      </c>
      <c r="F16" s="18">
        <v>100</v>
      </c>
      <c r="G16" s="21" t="s">
        <v>62</v>
      </c>
      <c r="H16" s="18">
        <v>100</v>
      </c>
      <c r="I16" s="21" t="s">
        <v>62</v>
      </c>
      <c r="J16" s="48">
        <v>100</v>
      </c>
      <c r="K16" s="21" t="s">
        <v>62</v>
      </c>
      <c r="L16" s="18">
        <v>100</v>
      </c>
    </row>
    <row r="17" spans="1:12" ht="45.75" customHeight="1">
      <c r="A17" s="79"/>
      <c r="B17" s="20" t="s">
        <v>63</v>
      </c>
      <c r="C17" s="20" t="s">
        <v>64</v>
      </c>
      <c r="D17" s="18">
        <v>100</v>
      </c>
      <c r="E17" s="20" t="s">
        <v>64</v>
      </c>
      <c r="F17" s="18">
        <v>100</v>
      </c>
      <c r="G17" s="20" t="s">
        <v>64</v>
      </c>
      <c r="H17" s="18">
        <v>100</v>
      </c>
      <c r="I17" s="20" t="s">
        <v>64</v>
      </c>
      <c r="J17" s="48">
        <v>100</v>
      </c>
      <c r="K17" s="20" t="s">
        <v>64</v>
      </c>
      <c r="L17" s="18">
        <v>100</v>
      </c>
    </row>
    <row r="18" spans="1:12" ht="51.75" customHeight="1">
      <c r="A18" s="79"/>
      <c r="B18" s="19" t="s">
        <v>65</v>
      </c>
      <c r="C18" s="19" t="s">
        <v>254</v>
      </c>
      <c r="D18" s="18">
        <v>100</v>
      </c>
      <c r="E18" s="19" t="s">
        <v>255</v>
      </c>
      <c r="F18" s="18">
        <v>95</v>
      </c>
      <c r="G18" s="19" t="str">
        <f>E18</f>
        <v>该小区装修为基本装修，未对居住产生不良影响，一般</v>
      </c>
      <c r="H18" s="18">
        <f>F18</f>
        <v>95</v>
      </c>
      <c r="I18" s="48" t="s">
        <v>66</v>
      </c>
      <c r="J18" s="48">
        <v>100</v>
      </c>
      <c r="K18" s="19" t="str">
        <f>E18</f>
        <v>该小区装修为基本装修，未对居住产生不良影响，一般</v>
      </c>
      <c r="L18" s="18">
        <f>F18</f>
        <v>95</v>
      </c>
    </row>
    <row r="19" spans="1:12" ht="36">
      <c r="A19" s="79"/>
      <c r="B19" s="19" t="s">
        <v>67</v>
      </c>
      <c r="C19" s="19" t="s">
        <v>249</v>
      </c>
      <c r="D19" s="18">
        <v>100</v>
      </c>
      <c r="E19" s="19" t="s">
        <v>68</v>
      </c>
      <c r="F19" s="18">
        <v>101.5</v>
      </c>
      <c r="G19" s="19" t="str">
        <f>E19</f>
        <v>配备家具、家电；程度较新；功能正常，质量有保证，较好</v>
      </c>
      <c r="H19" s="18">
        <f>F19</f>
        <v>101.5</v>
      </c>
      <c r="I19" s="48" t="s">
        <v>54</v>
      </c>
      <c r="J19" s="48">
        <v>100</v>
      </c>
      <c r="K19" s="19" t="str">
        <f>E19</f>
        <v>配备家具、家电；程度较新；功能正常，质量有保证，较好</v>
      </c>
      <c r="L19" s="18">
        <f>F19</f>
        <v>101.5</v>
      </c>
    </row>
    <row r="20" spans="1:12" ht="24" hidden="1">
      <c r="A20" s="22"/>
      <c r="B20" s="53" t="s">
        <v>69</v>
      </c>
      <c r="C20" s="18" t="s">
        <v>70</v>
      </c>
      <c r="D20" s="18">
        <v>100</v>
      </c>
      <c r="E20" s="19" t="s">
        <v>251</v>
      </c>
      <c r="F20" s="18">
        <f>D20</f>
        <v>100</v>
      </c>
      <c r="G20" s="19" t="s">
        <v>251</v>
      </c>
      <c r="H20" s="18">
        <f>D20</f>
        <v>100</v>
      </c>
      <c r="I20" s="48" t="s">
        <v>70</v>
      </c>
      <c r="J20" s="48">
        <v>100</v>
      </c>
      <c r="K20" s="19" t="s">
        <v>251</v>
      </c>
      <c r="L20" s="18">
        <f>D20</f>
        <v>100</v>
      </c>
    </row>
    <row r="21" spans="1:12" ht="48" hidden="1">
      <c r="A21" s="22"/>
      <c r="B21" s="53" t="s">
        <v>71</v>
      </c>
      <c r="C21" s="18" t="s">
        <v>72</v>
      </c>
      <c r="D21" s="18">
        <v>100</v>
      </c>
      <c r="E21" s="18" t="s">
        <v>73</v>
      </c>
      <c r="F21" s="25">
        <f>D21</f>
        <v>100</v>
      </c>
      <c r="G21" s="25" t="s">
        <v>73</v>
      </c>
      <c r="H21" s="25">
        <f>F21</f>
        <v>100</v>
      </c>
      <c r="I21" s="25" t="s">
        <v>73</v>
      </c>
      <c r="J21" s="25">
        <v>99</v>
      </c>
      <c r="K21" s="25" t="s">
        <v>73</v>
      </c>
      <c r="L21" s="25">
        <f>F21</f>
        <v>100</v>
      </c>
    </row>
    <row r="22" spans="1:12" ht="36" hidden="1">
      <c r="A22" s="22"/>
      <c r="B22" s="53" t="s">
        <v>74</v>
      </c>
      <c r="C22" s="18" t="s">
        <v>75</v>
      </c>
      <c r="D22" s="18">
        <v>100</v>
      </c>
      <c r="E22" s="18" t="s">
        <v>75</v>
      </c>
      <c r="F22" s="25">
        <v>100</v>
      </c>
      <c r="G22" s="25" t="s">
        <v>75</v>
      </c>
      <c r="H22" s="25">
        <v>100</v>
      </c>
      <c r="I22" s="25" t="s">
        <v>75</v>
      </c>
      <c r="J22" s="25">
        <v>100</v>
      </c>
      <c r="K22" s="25" t="s">
        <v>75</v>
      </c>
      <c r="L22" s="25">
        <v>100</v>
      </c>
    </row>
    <row r="23" spans="1:12">
      <c r="A23" s="80" t="s">
        <v>76</v>
      </c>
      <c r="B23" s="80"/>
      <c r="C23" s="74" t="s">
        <v>77</v>
      </c>
      <c r="D23" s="74"/>
      <c r="E23" s="82">
        <f>E5</f>
        <v>81.563333333333333</v>
      </c>
      <c r="F23" s="82"/>
      <c r="G23" s="82">
        <f>G5</f>
        <v>82.476666666666674</v>
      </c>
      <c r="H23" s="82"/>
      <c r="I23" s="83">
        <f>I5</f>
        <v>97.111735724259049</v>
      </c>
      <c r="J23" s="84"/>
      <c r="K23" s="83">
        <f>K5</f>
        <v>85.613333333333344</v>
      </c>
      <c r="L23" s="84"/>
    </row>
    <row r="24" spans="1:12">
      <c r="A24" s="80" t="s">
        <v>78</v>
      </c>
      <c r="B24" s="80"/>
      <c r="C24" s="74" t="s">
        <v>77</v>
      </c>
      <c r="D24" s="74"/>
      <c r="E24" s="85">
        <f>ROUND(E23*POWER(100,COUNT(F6:F22))/PRODUCT(F6:F22),2)</f>
        <v>84.59</v>
      </c>
      <c r="F24" s="85"/>
      <c r="G24" s="85">
        <f>ROUND(G23*POWER(100,COUNT(H6:H22))/PRODUCT(H6:H22),2)</f>
        <v>85.53</v>
      </c>
      <c r="H24" s="85"/>
      <c r="I24" s="86">
        <f>ROUND(I23*POWER(100,COUNT(J6:J22))/PRODUCT(J6:J22),2)</f>
        <v>100.09</v>
      </c>
      <c r="J24" s="87"/>
      <c r="K24" s="86">
        <f>ROUND(K23*POWER(100,COUNT(L6:L22))/PRODUCT(L6:L22),2)</f>
        <v>88.79</v>
      </c>
      <c r="L24" s="87"/>
    </row>
    <row r="25" spans="1:12" ht="14.25">
      <c r="A25" s="81" t="str">
        <f>CONCATENATE("估价对象比较价值=(",TEXT(E24,"G/通用格式"),"+",TEXT(G24,"G/通用格式"),"+",TEXT(K24,"G/通用格式"),")","/",3,"=",ROUND((E24+G24+K24)/3,0))</f>
        <v>估价对象比较价值=(84.59+85.53+88.79)/3=86</v>
      </c>
      <c r="B25" s="81"/>
      <c r="C25" s="81"/>
      <c r="D25" s="81"/>
      <c r="E25" s="81"/>
      <c r="F25" s="81"/>
      <c r="G25" s="81"/>
      <c r="H25" s="81"/>
      <c r="I25" s="81"/>
      <c r="J25" s="81"/>
      <c r="K25" s="23"/>
      <c r="L25" s="23"/>
    </row>
    <row r="26" spans="1:12">
      <c r="A26" s="14"/>
      <c r="B26" s="14"/>
      <c r="C26" s="14"/>
      <c r="D26" s="14"/>
      <c r="E26" s="14"/>
      <c r="F26" s="14"/>
      <c r="G26" s="14"/>
      <c r="H26" s="14"/>
      <c r="I26" s="14"/>
      <c r="J26" s="14"/>
      <c r="K26" s="14"/>
      <c r="L26" s="14"/>
    </row>
    <row r="27" spans="1:12">
      <c r="A27" s="14"/>
      <c r="B27" s="14"/>
      <c r="C27" s="14">
        <f>ROUND((E24+G24+K24)/3,0)</f>
        <v>86</v>
      </c>
      <c r="D27" s="14"/>
      <c r="E27" s="14">
        <f>ROUND(E24/E23,4)</f>
        <v>1.0370999999999999</v>
      </c>
      <c r="F27" s="14"/>
      <c r="G27" s="14">
        <f>ROUND(G24/G23,4)</f>
        <v>1.0369999999999999</v>
      </c>
      <c r="H27" s="14"/>
      <c r="I27" s="14"/>
      <c r="J27" s="14"/>
      <c r="K27" s="14">
        <f>ROUND(K24/K23,4)</f>
        <v>1.0370999999999999</v>
      </c>
      <c r="L27" s="14"/>
    </row>
    <row r="28" spans="1:12">
      <c r="A28" s="14"/>
      <c r="B28" s="14"/>
      <c r="C28" s="14"/>
      <c r="D28" s="14"/>
      <c r="E28" s="14"/>
      <c r="F28" s="14"/>
      <c r="G28" s="14"/>
      <c r="H28" s="14"/>
      <c r="I28" s="14"/>
      <c r="J28" s="14"/>
      <c r="K28" s="14"/>
      <c r="L28" s="14"/>
    </row>
    <row r="29" spans="1:12">
      <c r="A29" s="14"/>
      <c r="B29" s="14"/>
      <c r="C29" s="14"/>
      <c r="D29" s="14"/>
      <c r="E29" s="14">
        <f>E23*E27</f>
        <v>84.589332999999996</v>
      </c>
      <c r="F29" s="14"/>
      <c r="G29" s="14">
        <f>G23*G27</f>
        <v>85.528303333333341</v>
      </c>
      <c r="H29" s="14"/>
      <c r="I29" s="14"/>
      <c r="J29" s="14"/>
      <c r="K29" s="24">
        <f>K23*K27</f>
        <v>88.789588000000009</v>
      </c>
      <c r="L29" s="14"/>
    </row>
  </sheetData>
  <mergeCells count="36">
    <mergeCell ref="K24:L24"/>
    <mergeCell ref="K23:L23"/>
    <mergeCell ref="A3:B3"/>
    <mergeCell ref="C3:D3"/>
    <mergeCell ref="E3:F3"/>
    <mergeCell ref="G3:H3"/>
    <mergeCell ref="I3:J3"/>
    <mergeCell ref="K5:L5"/>
    <mergeCell ref="K3:L3"/>
    <mergeCell ref="A4:B4"/>
    <mergeCell ref="C4:D4"/>
    <mergeCell ref="E4:F4"/>
    <mergeCell ref="G4:H4"/>
    <mergeCell ref="I4:J4"/>
    <mergeCell ref="K4:L4"/>
    <mergeCell ref="A5:B5"/>
    <mergeCell ref="C5:D5"/>
    <mergeCell ref="E5:F5"/>
    <mergeCell ref="G5:H5"/>
    <mergeCell ref="I5:J5"/>
    <mergeCell ref="A1:L1"/>
    <mergeCell ref="A25:J25"/>
    <mergeCell ref="E23:F23"/>
    <mergeCell ref="G23:H23"/>
    <mergeCell ref="I23:J23"/>
    <mergeCell ref="A24:B24"/>
    <mergeCell ref="C24:D24"/>
    <mergeCell ref="E24:F24"/>
    <mergeCell ref="G24:H24"/>
    <mergeCell ref="I24:J24"/>
    <mergeCell ref="C23:D23"/>
    <mergeCell ref="A6:B6"/>
    <mergeCell ref="A7:B7"/>
    <mergeCell ref="A8:A12"/>
    <mergeCell ref="A13:A19"/>
    <mergeCell ref="A23:B23"/>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abSelected="1" topLeftCell="A4" zoomScaleNormal="100" workbookViewId="0">
      <selection activeCell="D8" sqref="D8"/>
    </sheetView>
  </sheetViews>
  <sheetFormatPr defaultColWidth="22.875" defaultRowHeight="13.5"/>
  <cols>
    <col min="1" max="2" width="22.875" style="5"/>
    <col min="3" max="3" width="15.5" style="5" customWidth="1"/>
    <col min="4" max="4" width="38.375" style="5" customWidth="1"/>
    <col min="5" max="16384" width="22.875" style="5"/>
  </cols>
  <sheetData>
    <row r="1" spans="1:6">
      <c r="A1" s="67" t="s">
        <v>79</v>
      </c>
      <c r="B1" s="67" t="s">
        <v>80</v>
      </c>
      <c r="C1" s="67" t="s">
        <v>81</v>
      </c>
      <c r="D1" s="67" t="s">
        <v>82</v>
      </c>
    </row>
    <row r="2" spans="1:6" ht="90.75" customHeight="1">
      <c r="A2" s="68">
        <v>1</v>
      </c>
      <c r="B2" s="67" t="s">
        <v>83</v>
      </c>
      <c r="C2" s="68">
        <v>924333</v>
      </c>
      <c r="D2" s="69" t="s">
        <v>260</v>
      </c>
      <c r="E2" s="5">
        <f>55460000/7111.18</f>
        <v>7798.9869473139479</v>
      </c>
      <c r="F2" s="5">
        <f>55460000/60</f>
        <v>924333.33333333337</v>
      </c>
    </row>
    <row r="3" spans="1:6" ht="35.1" customHeight="1">
      <c r="A3" s="68">
        <v>2</v>
      </c>
      <c r="B3" s="67" t="s">
        <v>84</v>
      </c>
      <c r="C3" s="68">
        <f>C4+C5+C6</f>
        <v>591152</v>
      </c>
      <c r="D3" s="70" t="s">
        <v>85</v>
      </c>
    </row>
    <row r="4" spans="1:6" ht="83.25" customHeight="1">
      <c r="A4" s="68">
        <v>2.1</v>
      </c>
      <c r="B4" s="67" t="s">
        <v>86</v>
      </c>
      <c r="C4" s="68">
        <f>ROUND((2220+1000)*1.5%*7111.18,0)</f>
        <v>343470</v>
      </c>
      <c r="D4" s="71" t="s">
        <v>256</v>
      </c>
    </row>
    <row r="5" spans="1:6" ht="49.5" customHeight="1">
      <c r="A5" s="68">
        <v>2.2000000000000002</v>
      </c>
      <c r="B5" s="67" t="s">
        <v>87</v>
      </c>
      <c r="C5" s="68">
        <f>C4/10</f>
        <v>34347</v>
      </c>
      <c r="D5" s="71" t="s">
        <v>257</v>
      </c>
    </row>
    <row r="6" spans="1:6" ht="35.1" customHeight="1">
      <c r="A6" s="68">
        <v>2.2999999999999998</v>
      </c>
      <c r="B6" s="67" t="s">
        <v>88</v>
      </c>
      <c r="C6" s="68">
        <f>ROUND(2.5*7111.18*12,0)</f>
        <v>213335</v>
      </c>
      <c r="D6" s="69" t="s">
        <v>258</v>
      </c>
    </row>
    <row r="7" spans="1:6" ht="35.1" customHeight="1">
      <c r="A7" s="68">
        <v>3</v>
      </c>
      <c r="B7" s="67" t="s">
        <v>89</v>
      </c>
      <c r="C7" s="68">
        <f>C8+C9+C10</f>
        <v>192240</v>
      </c>
      <c r="D7" s="70" t="s">
        <v>90</v>
      </c>
    </row>
    <row r="8" spans="1:6" ht="36.75" customHeight="1">
      <c r="A8" s="68">
        <v>3.1</v>
      </c>
      <c r="B8" s="67" t="s">
        <v>91</v>
      </c>
      <c r="C8" s="68">
        <f>F8</f>
        <v>146775</v>
      </c>
      <c r="D8" s="69" t="s">
        <v>262</v>
      </c>
      <c r="E8" s="5">
        <f>ROUND(86*7111.18*12,0)</f>
        <v>7338738</v>
      </c>
      <c r="F8" s="5">
        <f>ROUND(E8*0.02,0)</f>
        <v>146775</v>
      </c>
    </row>
    <row r="9" spans="1:6" ht="38.25" customHeight="1">
      <c r="A9" s="68">
        <v>3.2</v>
      </c>
      <c r="B9" s="67" t="s">
        <v>92</v>
      </c>
      <c r="C9" s="68">
        <v>0</v>
      </c>
      <c r="D9" s="69" t="s">
        <v>259</v>
      </c>
    </row>
    <row r="10" spans="1:6" ht="51.75" customHeight="1">
      <c r="A10" s="68">
        <v>3.3</v>
      </c>
      <c r="B10" s="67" t="s">
        <v>93</v>
      </c>
      <c r="C10" s="68">
        <f>ROUND((C2+C3)*3%,0)</f>
        <v>45465</v>
      </c>
      <c r="D10" s="69" t="s">
        <v>261</v>
      </c>
    </row>
    <row r="11" spans="1:6">
      <c r="A11" s="68">
        <v>4</v>
      </c>
      <c r="B11" s="67" t="s">
        <v>94</v>
      </c>
      <c r="C11" s="68">
        <f>C2+C3+C7</f>
        <v>1707725</v>
      </c>
      <c r="D11" s="70" t="s">
        <v>95</v>
      </c>
    </row>
    <row r="12" spans="1:6">
      <c r="A12" s="68">
        <v>5</v>
      </c>
      <c r="B12" s="67" t="s">
        <v>96</v>
      </c>
      <c r="C12" s="68">
        <f>ROUND(C11/7111.18/12,0)</f>
        <v>20</v>
      </c>
      <c r="D12" s="70" t="s">
        <v>250</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1" sqref="B1"/>
    </sheetView>
  </sheetViews>
  <sheetFormatPr defaultColWidth="14.625" defaultRowHeight="13.5"/>
  <cols>
    <col min="1" max="1" width="24.375" style="5" customWidth="1"/>
    <col min="2" max="16384" width="14.625" style="5"/>
  </cols>
  <sheetData>
    <row r="1" spans="1:9" ht="16.5">
      <c r="A1" s="1" t="s">
        <v>0</v>
      </c>
      <c r="B1" s="2">
        <v>7111.18</v>
      </c>
      <c r="C1" s="3"/>
      <c r="D1" s="3"/>
      <c r="E1" s="3"/>
      <c r="F1" s="3"/>
      <c r="G1" s="4"/>
    </row>
    <row r="2" spans="1:9" ht="16.5">
      <c r="A2" s="1" t="s">
        <v>1</v>
      </c>
      <c r="B2" s="1">
        <f>SUM(C14:C23)</f>
        <v>0</v>
      </c>
      <c r="C2" s="3"/>
      <c r="D2" s="3"/>
      <c r="E2" s="3"/>
      <c r="F2" s="3"/>
      <c r="G2" s="4"/>
    </row>
    <row r="3" spans="1:9" ht="16.5">
      <c r="A3" s="1" t="s">
        <v>2</v>
      </c>
      <c r="B3" s="6">
        <v>44138</v>
      </c>
      <c r="C3" s="3"/>
      <c r="D3" s="3"/>
      <c r="E3" s="3"/>
      <c r="F3" s="3"/>
      <c r="G3" s="4"/>
    </row>
    <row r="4" spans="1:9" ht="33">
      <c r="A4" s="1" t="s">
        <v>3</v>
      </c>
      <c r="B4" s="1" t="s">
        <v>4</v>
      </c>
      <c r="C4" s="1" t="s">
        <v>5</v>
      </c>
      <c r="D4" s="1" t="s">
        <v>6</v>
      </c>
      <c r="E4" s="3"/>
      <c r="F4" s="4"/>
      <c r="G4" s="4"/>
    </row>
    <row r="5" spans="1:9" ht="16.5">
      <c r="A5" s="1" t="s">
        <v>7</v>
      </c>
      <c r="B5" s="1">
        <f>SUM(D14:D23)</f>
        <v>35555.9</v>
      </c>
      <c r="C5" s="1">
        <f>ROUND(B5*10000/$B$1,0)</f>
        <v>50000</v>
      </c>
      <c r="D5" s="1" t="e">
        <f>ROUND(B5*10000/$B$2,0)</f>
        <v>#DIV/0!</v>
      </c>
      <c r="E5" s="3"/>
      <c r="F5" s="4"/>
      <c r="G5" s="4"/>
    </row>
    <row r="6" spans="1:9" ht="16.5">
      <c r="A6" s="1" t="s">
        <v>8</v>
      </c>
      <c r="B6" s="1">
        <f>SUM(D14:D23)</f>
        <v>35555.9</v>
      </c>
      <c r="C6" s="1">
        <f>ROUND(B6*10000/$B$1,0)</f>
        <v>50000</v>
      </c>
      <c r="D6" s="1" t="e">
        <f>ROUND(B6*10000/$B$2,0)</f>
        <v>#DIV/0!</v>
      </c>
      <c r="E6" s="3"/>
      <c r="F6" s="4"/>
      <c r="G6" s="4"/>
    </row>
    <row r="7" spans="1:9" ht="16.5">
      <c r="A7" s="1" t="s">
        <v>9</v>
      </c>
      <c r="B7" s="1">
        <f>B5</f>
        <v>35555.9</v>
      </c>
      <c r="C7" s="1">
        <f>ROUND(B7*10000/$B$1,0)</f>
        <v>50000</v>
      </c>
      <c r="D7" s="1" t="e">
        <f>ROUND(B7*10000/$B$2,0)</f>
        <v>#DIV/0!</v>
      </c>
      <c r="E7" s="3"/>
      <c r="F7" s="4"/>
      <c r="G7" s="4"/>
    </row>
    <row r="8" spans="1:9" ht="16.5">
      <c r="A8" s="1" t="s">
        <v>10</v>
      </c>
      <c r="B8" s="1">
        <f>B5</f>
        <v>35555.9</v>
      </c>
      <c r="C8" s="1">
        <f>ROUND(B8*10000/$B$1,0)</f>
        <v>50000</v>
      </c>
      <c r="D8" s="1" t="e">
        <f>ROUND(B8*10000/$B$2,0)</f>
        <v>#DIV/0!</v>
      </c>
      <c r="E8" s="3"/>
      <c r="F8" s="4"/>
      <c r="G8" s="4"/>
    </row>
    <row r="9" spans="1:9" ht="16.5">
      <c r="A9" s="1" t="s">
        <v>11</v>
      </c>
      <c r="B9" s="7">
        <f>B5</f>
        <v>35555.9</v>
      </c>
      <c r="C9" s="3"/>
      <c r="D9" s="3"/>
      <c r="E9" s="3"/>
      <c r="F9" s="4"/>
      <c r="G9" s="4"/>
    </row>
    <row r="10" spans="1:9" ht="16.5">
      <c r="A10" s="1" t="s">
        <v>12</v>
      </c>
      <c r="B10" s="7">
        <f>B5</f>
        <v>35555.9</v>
      </c>
      <c r="C10" s="3"/>
      <c r="D10" s="3"/>
      <c r="E10" s="3"/>
      <c r="F10" s="4"/>
      <c r="G10" s="4"/>
    </row>
    <row r="11" spans="1:9" ht="16.5">
      <c r="A11" s="1" t="s">
        <v>13</v>
      </c>
      <c r="B11" s="7">
        <f>B5</f>
        <v>35555.9</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7111.18</v>
      </c>
      <c r="C14" s="9">
        <v>0</v>
      </c>
      <c r="D14" s="9">
        <f>B14*E14/10000</f>
        <v>35555.9</v>
      </c>
      <c r="E14" s="9">
        <v>50000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7"/>
  <sheetViews>
    <sheetView topLeftCell="A35" zoomScale="90" zoomScaleNormal="90" workbookViewId="0">
      <selection activeCell="K52" sqref="K52"/>
    </sheetView>
  </sheetViews>
  <sheetFormatPr defaultColWidth="9" defaultRowHeight="14.25"/>
  <cols>
    <col min="1" max="1" width="22.125" style="26" customWidth="1"/>
    <col min="2" max="2" width="13.625" style="26" customWidth="1"/>
    <col min="3" max="3" width="12.375" style="26" customWidth="1"/>
    <col min="4" max="4" width="31.5" style="26" customWidth="1"/>
    <col min="5" max="5" width="14" style="26" customWidth="1"/>
    <col min="6" max="6" width="29.5" style="26" customWidth="1"/>
    <col min="7" max="7" width="9" style="27"/>
    <col min="8" max="8" width="11" style="27" customWidth="1"/>
    <col min="9" max="9" width="9" style="27" hidden="1" customWidth="1"/>
    <col min="10" max="11" width="9" style="27"/>
    <col min="12" max="12" width="9" style="73"/>
    <col min="13" max="16384" width="9" style="27"/>
  </cols>
  <sheetData>
    <row r="1" spans="1:12">
      <c r="B1" s="26" t="s">
        <v>97</v>
      </c>
      <c r="F1" s="26">
        <v>12</v>
      </c>
    </row>
    <row r="2" spans="1:12">
      <c r="B2" s="28" t="s">
        <v>98</v>
      </c>
      <c r="C2" s="93" t="str">
        <f>中指数据!C5</f>
        <v>力度小区</v>
      </c>
      <c r="D2" s="94"/>
      <c r="E2" s="29"/>
    </row>
    <row r="3" spans="1:12">
      <c r="A3" s="30" t="str">
        <f>[3]富润家园数据!A4</f>
        <v>时间</v>
      </c>
      <c r="B3" s="31" t="s">
        <v>99</v>
      </c>
      <c r="C3" s="31" t="s">
        <v>100</v>
      </c>
      <c r="D3" s="31" t="str">
        <f>[3]富润家园数据!D4</f>
        <v>估价机构样本小区数据</v>
      </c>
      <c r="E3" s="31" t="str">
        <f>[3]富润家园数据!E4</f>
        <v>样本数量</v>
      </c>
      <c r="F3" s="30" t="str">
        <f>[3]富润家园数据!F4</f>
        <v>租金平均单价（元/平方米·月）</v>
      </c>
    </row>
    <row r="4" spans="1:12">
      <c r="A4" s="101" t="s">
        <v>146</v>
      </c>
      <c r="B4" s="32">
        <v>43770</v>
      </c>
      <c r="C4" s="31">
        <v>1</v>
      </c>
      <c r="D4" s="34">
        <f>中指数据!AX5</f>
        <v>83</v>
      </c>
      <c r="E4" s="96">
        <f>SUM(C4:C5)</f>
        <v>3</v>
      </c>
      <c r="F4" s="101">
        <f>ROUND(AVERAGE(D4:D5),2)</f>
        <v>84.87</v>
      </c>
    </row>
    <row r="5" spans="1:12">
      <c r="A5" s="102"/>
      <c r="B5" s="32">
        <v>43800</v>
      </c>
      <c r="C5" s="31">
        <v>2</v>
      </c>
      <c r="D5" s="34">
        <f>中指数据!AT5</f>
        <v>86.73</v>
      </c>
      <c r="E5" s="98"/>
      <c r="F5" s="102"/>
    </row>
    <row r="6" spans="1:12">
      <c r="A6" s="95" t="s">
        <v>120</v>
      </c>
      <c r="B6" s="32">
        <v>43831</v>
      </c>
      <c r="C6" s="31">
        <v>3</v>
      </c>
      <c r="D6" s="34">
        <f>中指数据!AP5</f>
        <v>83.68</v>
      </c>
      <c r="E6" s="96">
        <f>SUM(C6:C8)</f>
        <v>5</v>
      </c>
      <c r="F6" s="99">
        <f>AVERAGE(D6:D8)</f>
        <v>83.75333333333333</v>
      </c>
      <c r="G6" s="35"/>
      <c r="H6" s="36" t="s">
        <v>101</v>
      </c>
      <c r="I6" s="36" t="s">
        <v>102</v>
      </c>
      <c r="J6" s="37" t="s">
        <v>103</v>
      </c>
    </row>
    <row r="7" spans="1:12">
      <c r="A7" s="95"/>
      <c r="B7" s="32">
        <v>43862</v>
      </c>
      <c r="C7" s="31">
        <v>1</v>
      </c>
      <c r="D7" s="34">
        <f>中指数据!AL5</f>
        <v>85.38</v>
      </c>
      <c r="E7" s="97"/>
      <c r="F7" s="99"/>
      <c r="G7" s="35" t="s">
        <v>104</v>
      </c>
      <c r="H7" s="38">
        <f>F16</f>
        <v>84.75</v>
      </c>
      <c r="I7" s="39"/>
      <c r="J7" s="100">
        <f>SUM(H7:H9)/3</f>
        <v>81.563333333333333</v>
      </c>
    </row>
    <row r="8" spans="1:12">
      <c r="A8" s="95"/>
      <c r="B8" s="32">
        <v>43891</v>
      </c>
      <c r="C8" s="31">
        <v>1</v>
      </c>
      <c r="D8" s="34">
        <f>中指数据!AH5</f>
        <v>82.2</v>
      </c>
      <c r="E8" s="98"/>
      <c r="F8" s="99"/>
      <c r="G8" s="35" t="s">
        <v>105</v>
      </c>
      <c r="H8" s="38">
        <f>F32</f>
        <v>80.75</v>
      </c>
      <c r="I8" s="39"/>
      <c r="J8" s="100"/>
      <c r="K8" s="72" t="s">
        <v>252</v>
      </c>
      <c r="L8" s="73">
        <v>1.9</v>
      </c>
    </row>
    <row r="9" spans="1:12">
      <c r="A9" s="95" t="s">
        <v>148</v>
      </c>
      <c r="B9" s="32">
        <v>43922</v>
      </c>
      <c r="C9" s="31">
        <v>1</v>
      </c>
      <c r="D9" s="34">
        <f>中指数据!AD5</f>
        <v>79.92</v>
      </c>
      <c r="E9" s="96">
        <f>SUM(C9:C11)</f>
        <v>6</v>
      </c>
      <c r="F9" s="99">
        <f>AVERAGE(D9:D11)</f>
        <v>84.686666666666667</v>
      </c>
      <c r="G9" s="40" t="s">
        <v>106</v>
      </c>
      <c r="H9" s="41">
        <f>F48</f>
        <v>79.19</v>
      </c>
      <c r="I9" s="39"/>
      <c r="J9" s="100"/>
    </row>
    <row r="10" spans="1:12">
      <c r="A10" s="95"/>
      <c r="B10" s="32">
        <v>43952</v>
      </c>
      <c r="C10" s="31">
        <v>2</v>
      </c>
      <c r="D10" s="34">
        <f>中指数据!Z5</f>
        <v>89.52</v>
      </c>
      <c r="E10" s="97"/>
      <c r="F10" s="99"/>
    </row>
    <row r="11" spans="1:12">
      <c r="A11" s="95"/>
      <c r="B11" s="32">
        <v>43983</v>
      </c>
      <c r="C11" s="31">
        <v>3</v>
      </c>
      <c r="D11" s="34">
        <f>中指数据!V5</f>
        <v>84.62</v>
      </c>
      <c r="E11" s="98"/>
      <c r="F11" s="99"/>
    </row>
    <row r="12" spans="1:12">
      <c r="A12" s="95" t="s">
        <v>149</v>
      </c>
      <c r="B12" s="32">
        <v>44013</v>
      </c>
      <c r="C12" s="31">
        <v>2</v>
      </c>
      <c r="D12" s="34">
        <f>中指数据!R5</f>
        <v>85.09</v>
      </c>
      <c r="E12" s="96">
        <f>SUM(C12:C14)</f>
        <v>7</v>
      </c>
      <c r="F12" s="99">
        <f>AVERAGE(D12:D14)</f>
        <v>87.17</v>
      </c>
    </row>
    <row r="13" spans="1:12">
      <c r="A13" s="95"/>
      <c r="B13" s="32">
        <v>44044</v>
      </c>
      <c r="C13" s="31">
        <v>2</v>
      </c>
      <c r="D13" s="34">
        <f>中指数据!N5</f>
        <v>88.61</v>
      </c>
      <c r="E13" s="97"/>
      <c r="F13" s="99"/>
    </row>
    <row r="14" spans="1:12">
      <c r="A14" s="95"/>
      <c r="B14" s="32">
        <v>44075</v>
      </c>
      <c r="C14" s="31">
        <v>3</v>
      </c>
      <c r="D14" s="34">
        <f>中指数据!J5</f>
        <v>87.81</v>
      </c>
      <c r="E14" s="98"/>
      <c r="F14" s="99"/>
    </row>
    <row r="15" spans="1:12">
      <c r="A15" s="46" t="s">
        <v>150</v>
      </c>
      <c r="B15" s="32">
        <v>44105</v>
      </c>
      <c r="C15" s="31">
        <v>2</v>
      </c>
      <c r="D15" s="26">
        <f>中指数据!F5</f>
        <v>83.27</v>
      </c>
      <c r="E15" s="45">
        <f>SUM(C15:C15)</f>
        <v>2</v>
      </c>
      <c r="F15" s="47">
        <f>D15</f>
        <v>83.27</v>
      </c>
    </row>
    <row r="16" spans="1:12">
      <c r="A16" s="106" t="s">
        <v>107</v>
      </c>
      <c r="B16" s="107"/>
      <c r="C16" s="107"/>
      <c r="D16" s="107"/>
      <c r="E16" s="108"/>
      <c r="F16" s="42">
        <f>ROUND(AVERAGE(F4:F15),2)</f>
        <v>84.75</v>
      </c>
    </row>
    <row r="18" spans="1:6">
      <c r="B18" s="95" t="s">
        <v>108</v>
      </c>
      <c r="C18" s="95"/>
      <c r="D18" s="30"/>
      <c r="E18" s="43"/>
    </row>
    <row r="19" spans="1:6">
      <c r="A19" s="30" t="str">
        <f>A3</f>
        <v>时间</v>
      </c>
      <c r="B19" s="30" t="s">
        <v>109</v>
      </c>
      <c r="C19" s="30" t="s">
        <v>110</v>
      </c>
      <c r="D19" s="30" t="s">
        <v>111</v>
      </c>
      <c r="E19" s="30" t="str">
        <f>E3</f>
        <v>样本数量</v>
      </c>
      <c r="F19" s="30" t="str">
        <f>F3</f>
        <v>租金平均单价（元/平方米·月）</v>
      </c>
    </row>
    <row r="20" spans="1:6">
      <c r="A20" s="101" t="s">
        <v>146</v>
      </c>
      <c r="B20" s="32">
        <v>43770</v>
      </c>
      <c r="C20" s="30"/>
      <c r="D20" s="34">
        <f>城研数据!E14</f>
        <v>66.945002270311093</v>
      </c>
      <c r="E20" s="96">
        <f>SUM(C20:C21)</f>
        <v>0</v>
      </c>
      <c r="F20" s="99">
        <f>ROUND(AVERAGE(D20:D21)+L8,2)</f>
        <v>71.34</v>
      </c>
    </row>
    <row r="21" spans="1:6">
      <c r="A21" s="102"/>
      <c r="B21" s="32">
        <v>43800</v>
      </c>
      <c r="C21" s="30"/>
      <c r="D21" s="34">
        <f>城研数据!E15</f>
        <v>71.937512581083098</v>
      </c>
      <c r="E21" s="98"/>
      <c r="F21" s="99"/>
    </row>
    <row r="22" spans="1:6">
      <c r="A22" s="95" t="s">
        <v>147</v>
      </c>
      <c r="B22" s="32">
        <v>43831</v>
      </c>
      <c r="C22" s="30"/>
      <c r="D22" s="34">
        <f>城研数据!E16</f>
        <v>89.756401898078096</v>
      </c>
      <c r="E22" s="96">
        <f>SUM(C22:C24)</f>
        <v>0</v>
      </c>
      <c r="F22" s="99">
        <f>ROUND(SUM(D22:D24)/2+L8,2)</f>
        <v>91.74</v>
      </c>
    </row>
    <row r="23" spans="1:6">
      <c r="A23" s="95"/>
      <c r="B23" s="32">
        <v>43862</v>
      </c>
      <c r="C23" s="30"/>
      <c r="D23" s="34">
        <v>0</v>
      </c>
      <c r="E23" s="97"/>
      <c r="F23" s="99"/>
    </row>
    <row r="24" spans="1:6">
      <c r="A24" s="95"/>
      <c r="B24" s="32">
        <v>43891</v>
      </c>
      <c r="C24" s="30"/>
      <c r="D24" s="34">
        <f>城研数据!E17</f>
        <v>89.927534332850698</v>
      </c>
      <c r="E24" s="98"/>
      <c r="F24" s="99"/>
    </row>
    <row r="25" spans="1:6">
      <c r="A25" s="95" t="s">
        <v>148</v>
      </c>
      <c r="B25" s="32">
        <v>43922</v>
      </c>
      <c r="C25" s="30"/>
      <c r="D25" s="34">
        <v>0</v>
      </c>
      <c r="E25" s="96">
        <f>SUM(C25:C27)</f>
        <v>0</v>
      </c>
      <c r="F25" s="99">
        <f>ROUND(SUM(D25:D27)/2+L8,2)</f>
        <v>75.78</v>
      </c>
    </row>
    <row r="26" spans="1:6">
      <c r="A26" s="95"/>
      <c r="B26" s="32">
        <v>43952</v>
      </c>
      <c r="C26" s="30"/>
      <c r="D26" s="34">
        <f>城研数据!E18</f>
        <v>72.170329361940006</v>
      </c>
      <c r="E26" s="97"/>
      <c r="F26" s="99"/>
    </row>
    <row r="27" spans="1:6">
      <c r="A27" s="95"/>
      <c r="B27" s="32">
        <v>43983</v>
      </c>
      <c r="C27" s="30"/>
      <c r="D27" s="34">
        <f>城研数据!E19</f>
        <v>75.5983110154245</v>
      </c>
      <c r="E27" s="98"/>
      <c r="F27" s="99"/>
    </row>
    <row r="28" spans="1:6">
      <c r="A28" s="95" t="s">
        <v>149</v>
      </c>
      <c r="B28" s="32">
        <v>44013</v>
      </c>
      <c r="C28" s="30"/>
      <c r="D28" s="34">
        <f>城研数据!E20</f>
        <v>82.503744163509793</v>
      </c>
      <c r="E28" s="96">
        <f>SUM(C28:C30)</f>
        <v>0</v>
      </c>
      <c r="F28" s="99">
        <f>ROUND(AVERAGE(D28:D30)+L8,2)</f>
        <v>85.89</v>
      </c>
    </row>
    <row r="29" spans="1:6">
      <c r="A29" s="95"/>
      <c r="B29" s="32">
        <v>44044</v>
      </c>
      <c r="C29" s="30"/>
      <c r="D29" s="34">
        <f>城研数据!E21</f>
        <v>81.391641844251296</v>
      </c>
      <c r="E29" s="97"/>
      <c r="F29" s="99"/>
    </row>
    <row r="30" spans="1:6">
      <c r="A30" s="95"/>
      <c r="B30" s="32">
        <v>44075</v>
      </c>
      <c r="C30" s="30"/>
      <c r="D30" s="34">
        <f>城研数据!E22</f>
        <v>88.067347909802805</v>
      </c>
      <c r="E30" s="98"/>
      <c r="F30" s="99"/>
    </row>
    <row r="31" spans="1:6">
      <c r="A31" s="46" t="s">
        <v>150</v>
      </c>
      <c r="B31" s="32">
        <v>44105</v>
      </c>
      <c r="C31" s="30"/>
      <c r="D31" s="26">
        <f>城研数据!E23</f>
        <v>77.111352224268799</v>
      </c>
      <c r="E31" s="49">
        <f>SUM(C31:C31)</f>
        <v>0</v>
      </c>
      <c r="F31" s="50">
        <f>D31+L8</f>
        <v>79.011352224268805</v>
      </c>
    </row>
    <row r="32" spans="1:6">
      <c r="A32" s="103" t="s">
        <v>101</v>
      </c>
      <c r="B32" s="104"/>
      <c r="C32" s="104"/>
      <c r="D32" s="104"/>
      <c r="E32" s="105"/>
      <c r="F32" s="42">
        <f>ROUND(AVERAGE(F20:F31),2)</f>
        <v>80.75</v>
      </c>
    </row>
    <row r="34" spans="1:6">
      <c r="B34" s="95" t="s">
        <v>112</v>
      </c>
      <c r="C34" s="95"/>
      <c r="D34" s="30"/>
      <c r="E34" s="43"/>
    </row>
    <row r="35" spans="1:6">
      <c r="A35" s="30" t="str">
        <f>A3</f>
        <v>时间</v>
      </c>
      <c r="B35" s="30" t="s">
        <v>109</v>
      </c>
      <c r="C35" s="30" t="s">
        <v>110</v>
      </c>
      <c r="D35" s="30" t="s">
        <v>111</v>
      </c>
      <c r="E35" s="30" t="str">
        <f>E3</f>
        <v>样本数量</v>
      </c>
      <c r="F35" s="30" t="str">
        <f>F3</f>
        <v>租金平均单价（元/平方米·月）</v>
      </c>
    </row>
    <row r="36" spans="1:6">
      <c r="A36" s="101" t="s">
        <v>146</v>
      </c>
      <c r="B36" s="32">
        <v>43770</v>
      </c>
      <c r="C36" s="30">
        <v>3</v>
      </c>
      <c r="D36" s="42">
        <f>E95</f>
        <v>69.650000000000006</v>
      </c>
      <c r="E36" s="96">
        <f>SUM(C36:C37)</f>
        <v>4</v>
      </c>
      <c r="F36" s="101">
        <f>ROUND(AVERAGE(D36:D37),2)</f>
        <v>68.16</v>
      </c>
    </row>
    <row r="37" spans="1:6">
      <c r="A37" s="102"/>
      <c r="B37" s="32">
        <v>43800</v>
      </c>
      <c r="C37" s="30">
        <v>1</v>
      </c>
      <c r="D37" s="42">
        <f>E94</f>
        <v>66.67</v>
      </c>
      <c r="E37" s="98"/>
      <c r="F37" s="102"/>
    </row>
    <row r="38" spans="1:6">
      <c r="A38" s="95" t="s">
        <v>147</v>
      </c>
      <c r="B38" s="32">
        <v>43831</v>
      </c>
      <c r="C38" s="30">
        <v>2</v>
      </c>
      <c r="D38" s="42">
        <f>E92</f>
        <v>87.63</v>
      </c>
      <c r="E38" s="96">
        <f>SUM(C38:C40)</f>
        <v>2</v>
      </c>
      <c r="F38" s="99">
        <f>D38</f>
        <v>87.63</v>
      </c>
    </row>
    <row r="39" spans="1:6">
      <c r="A39" s="95"/>
      <c r="B39" s="32">
        <v>43862</v>
      </c>
      <c r="C39" s="30">
        <v>0</v>
      </c>
      <c r="D39" s="42">
        <v>0</v>
      </c>
      <c r="E39" s="97"/>
      <c r="F39" s="99"/>
    </row>
    <row r="40" spans="1:6">
      <c r="A40" s="95"/>
      <c r="B40" s="32">
        <v>43891</v>
      </c>
      <c r="C40" s="30">
        <v>0</v>
      </c>
      <c r="D40" s="42">
        <v>0</v>
      </c>
      <c r="E40" s="98"/>
      <c r="F40" s="99"/>
    </row>
    <row r="41" spans="1:6">
      <c r="A41" s="95" t="s">
        <v>148</v>
      </c>
      <c r="B41" s="32">
        <v>43922</v>
      </c>
      <c r="C41" s="30">
        <v>0</v>
      </c>
      <c r="D41" s="42">
        <v>0</v>
      </c>
      <c r="E41" s="96">
        <f>SUM(C41:C43)</f>
        <v>6</v>
      </c>
      <c r="F41" s="99">
        <f>AVERAGE(D42:D43)</f>
        <v>76.13</v>
      </c>
    </row>
    <row r="42" spans="1:6">
      <c r="A42" s="95"/>
      <c r="B42" s="32">
        <v>43952</v>
      </c>
      <c r="C42" s="30">
        <v>3</v>
      </c>
      <c r="D42" s="42">
        <f>E89</f>
        <v>78.56</v>
      </c>
      <c r="E42" s="97"/>
      <c r="F42" s="99"/>
    </row>
    <row r="43" spans="1:6">
      <c r="A43" s="95"/>
      <c r="B43" s="32">
        <v>43983</v>
      </c>
      <c r="C43" s="30">
        <v>3</v>
      </c>
      <c r="D43" s="42">
        <f>E86</f>
        <v>73.7</v>
      </c>
      <c r="E43" s="98"/>
      <c r="F43" s="99"/>
    </row>
    <row r="44" spans="1:6">
      <c r="A44" s="95" t="s">
        <v>149</v>
      </c>
      <c r="B44" s="32">
        <v>44013</v>
      </c>
      <c r="C44" s="30">
        <v>2</v>
      </c>
      <c r="D44" s="42">
        <f>E84</f>
        <v>80.06</v>
      </c>
      <c r="E44" s="96">
        <f>SUM(C44:C46)</f>
        <v>6</v>
      </c>
      <c r="F44" s="99">
        <f>AVERAGE(D44:D46)</f>
        <v>89.463333333333324</v>
      </c>
    </row>
    <row r="45" spans="1:6">
      <c r="A45" s="95"/>
      <c r="B45" s="32">
        <v>44044</v>
      </c>
      <c r="C45" s="30">
        <v>2</v>
      </c>
      <c r="D45" s="42">
        <f>E82</f>
        <v>95.83</v>
      </c>
      <c r="E45" s="97"/>
      <c r="F45" s="99"/>
    </row>
    <row r="46" spans="1:6">
      <c r="A46" s="95"/>
      <c r="B46" s="32">
        <v>44075</v>
      </c>
      <c r="C46" s="30">
        <v>2</v>
      </c>
      <c r="D46" s="42">
        <f>E80</f>
        <v>92.5</v>
      </c>
      <c r="E46" s="98"/>
      <c r="F46" s="99"/>
    </row>
    <row r="47" spans="1:6">
      <c r="A47" s="46" t="s">
        <v>150</v>
      </c>
      <c r="B47" s="32">
        <v>44105</v>
      </c>
      <c r="C47" s="30">
        <v>4</v>
      </c>
      <c r="D47" s="42">
        <f>E76</f>
        <v>74.569999999999993</v>
      </c>
      <c r="E47" s="45">
        <f>SUM(C47:C47)</f>
        <v>4</v>
      </c>
      <c r="F47" s="47">
        <f>D47</f>
        <v>74.569999999999993</v>
      </c>
    </row>
    <row r="48" spans="1:6">
      <c r="A48" s="103" t="s">
        <v>101</v>
      </c>
      <c r="B48" s="104"/>
      <c r="C48" s="104"/>
      <c r="D48" s="104"/>
      <c r="E48" s="105"/>
      <c r="F48" s="42">
        <f>ROUND(AVERAGE(F36:F47),2)</f>
        <v>79.19</v>
      </c>
    </row>
    <row r="51" spans="1:6">
      <c r="A51" s="44" t="s">
        <v>113</v>
      </c>
      <c r="B51" s="30" t="s">
        <v>109</v>
      </c>
      <c r="C51" s="30" t="s">
        <v>110</v>
      </c>
      <c r="D51" s="30" t="s">
        <v>114</v>
      </c>
      <c r="E51" s="44" t="s">
        <v>115</v>
      </c>
      <c r="F51" s="44" t="s">
        <v>116</v>
      </c>
    </row>
    <row r="52" spans="1:6">
      <c r="A52" s="30" t="str">
        <f>A36</f>
        <v>2019年四季度（11、12月）</v>
      </c>
      <c r="B52" s="32">
        <v>43617</v>
      </c>
      <c r="C52" s="30">
        <v>3</v>
      </c>
      <c r="D52" s="33">
        <v>91.57</v>
      </c>
      <c r="E52" s="34">
        <f>E4</f>
        <v>3</v>
      </c>
      <c r="F52" s="30">
        <f>F4</f>
        <v>84.87</v>
      </c>
    </row>
    <row r="53" spans="1:6">
      <c r="A53" s="30" t="str">
        <f>A38</f>
        <v>2020年一季度</v>
      </c>
      <c r="B53" s="32"/>
      <c r="C53" s="30"/>
      <c r="D53" s="33"/>
      <c r="E53" s="34">
        <f>E6</f>
        <v>5</v>
      </c>
      <c r="F53" s="42">
        <f>F6</f>
        <v>83.75333333333333</v>
      </c>
    </row>
    <row r="54" spans="1:6">
      <c r="A54" s="30" t="str">
        <f>A41</f>
        <v>2020年二季度</v>
      </c>
      <c r="B54" s="32"/>
      <c r="C54" s="30"/>
      <c r="D54" s="33"/>
      <c r="E54" s="34">
        <f>E9</f>
        <v>6</v>
      </c>
      <c r="F54" s="42">
        <f>F9</f>
        <v>84.686666666666667</v>
      </c>
    </row>
    <row r="55" spans="1:6">
      <c r="A55" s="30" t="str">
        <f>A44</f>
        <v>2020年三季度</v>
      </c>
      <c r="B55" s="32">
        <v>43891</v>
      </c>
      <c r="C55" s="30">
        <v>2</v>
      </c>
      <c r="D55" s="33">
        <v>92.31</v>
      </c>
      <c r="E55" s="34">
        <f>E12</f>
        <v>7</v>
      </c>
      <c r="F55" s="42">
        <f>F12</f>
        <v>87.17</v>
      </c>
    </row>
    <row r="56" spans="1:6">
      <c r="A56" s="30" t="str">
        <f>A47</f>
        <v>2020年四季度（10月）</v>
      </c>
      <c r="B56" s="32"/>
      <c r="C56" s="30"/>
      <c r="D56" s="33"/>
      <c r="E56" s="34">
        <f>E15</f>
        <v>2</v>
      </c>
      <c r="F56" s="42">
        <f>F15</f>
        <v>83.27</v>
      </c>
    </row>
    <row r="57" spans="1:6">
      <c r="A57" s="95" t="s">
        <v>101</v>
      </c>
      <c r="B57" s="95"/>
      <c r="C57" s="95"/>
      <c r="D57" s="95"/>
      <c r="E57" s="95"/>
      <c r="F57" s="42">
        <f>ROUND(AVERAGE(F52:F56),2)</f>
        <v>84.75</v>
      </c>
    </row>
    <row r="59" spans="1:6">
      <c r="A59" s="44" t="s">
        <v>113</v>
      </c>
      <c r="B59" s="30" t="s">
        <v>109</v>
      </c>
      <c r="C59" s="30" t="s">
        <v>110</v>
      </c>
      <c r="D59" s="30" t="s">
        <v>114</v>
      </c>
      <c r="E59" s="44" t="s">
        <v>115</v>
      </c>
      <c r="F59" s="44" t="s">
        <v>116</v>
      </c>
    </row>
    <row r="60" spans="1:6">
      <c r="A60" s="30" t="s">
        <v>117</v>
      </c>
      <c r="B60" s="32">
        <v>43617</v>
      </c>
      <c r="C60" s="30">
        <v>3</v>
      </c>
      <c r="D60" s="33">
        <v>91.57</v>
      </c>
      <c r="E60" s="34">
        <f>E20</f>
        <v>0</v>
      </c>
      <c r="F60" s="42">
        <f>F20</f>
        <v>71.34</v>
      </c>
    </row>
    <row r="61" spans="1:6">
      <c r="A61" s="30" t="s">
        <v>118</v>
      </c>
      <c r="B61" s="32"/>
      <c r="C61" s="30"/>
      <c r="D61" s="33"/>
      <c r="E61" s="34">
        <f>E21</f>
        <v>0</v>
      </c>
      <c r="F61" s="42">
        <f>F21</f>
        <v>0</v>
      </c>
    </row>
    <row r="62" spans="1:6">
      <c r="A62" s="30" t="s">
        <v>119</v>
      </c>
      <c r="B62" s="32"/>
      <c r="C62" s="30"/>
      <c r="D62" s="33"/>
      <c r="E62" s="34">
        <f>E24</f>
        <v>0</v>
      </c>
      <c r="F62" s="42">
        <f>F22</f>
        <v>91.74</v>
      </c>
    </row>
    <row r="63" spans="1:6">
      <c r="A63" s="30" t="s">
        <v>120</v>
      </c>
      <c r="B63" s="32">
        <v>43891</v>
      </c>
      <c r="C63" s="30">
        <v>2</v>
      </c>
      <c r="D63" s="33">
        <v>92.31</v>
      </c>
      <c r="E63" s="34">
        <f>E27</f>
        <v>0</v>
      </c>
      <c r="F63" s="42">
        <f>F25</f>
        <v>75.78</v>
      </c>
    </row>
    <row r="64" spans="1:6">
      <c r="A64" s="30" t="s">
        <v>122</v>
      </c>
      <c r="B64" s="32"/>
      <c r="C64" s="30"/>
      <c r="D64" s="33"/>
      <c r="E64" s="34">
        <f>E30</f>
        <v>0</v>
      </c>
      <c r="F64" s="42">
        <f>F28</f>
        <v>85.89</v>
      </c>
    </row>
    <row r="65" spans="1:6">
      <c r="A65" s="95" t="s">
        <v>101</v>
      </c>
      <c r="B65" s="95"/>
      <c r="C65" s="95"/>
      <c r="D65" s="95"/>
      <c r="E65" s="95"/>
      <c r="F65" s="42">
        <f>ROUND(AVERAGE(F60:F63),2)</f>
        <v>59.72</v>
      </c>
    </row>
    <row r="67" spans="1:6">
      <c r="A67" s="44" t="s">
        <v>113</v>
      </c>
      <c r="B67" s="30" t="s">
        <v>109</v>
      </c>
      <c r="C67" s="30" t="s">
        <v>110</v>
      </c>
      <c r="D67" s="30" t="s">
        <v>114</v>
      </c>
      <c r="E67" s="44" t="s">
        <v>115</v>
      </c>
      <c r="F67" s="44" t="s">
        <v>116</v>
      </c>
    </row>
    <row r="68" spans="1:6">
      <c r="A68" s="30" t="s">
        <v>117</v>
      </c>
      <c r="B68" s="32">
        <v>43617</v>
      </c>
      <c r="C68" s="30">
        <v>3</v>
      </c>
      <c r="D68" s="33">
        <v>91.57</v>
      </c>
      <c r="E68" s="34">
        <f>E36</f>
        <v>4</v>
      </c>
      <c r="F68" s="42">
        <f>F36</f>
        <v>68.16</v>
      </c>
    </row>
    <row r="69" spans="1:6">
      <c r="A69" s="30" t="s">
        <v>118</v>
      </c>
      <c r="B69" s="32"/>
      <c r="C69" s="30"/>
      <c r="D69" s="33"/>
      <c r="E69" s="34">
        <f>E37</f>
        <v>0</v>
      </c>
      <c r="F69" s="42">
        <f>F37</f>
        <v>0</v>
      </c>
    </row>
    <row r="70" spans="1:6">
      <c r="A70" s="30" t="s">
        <v>119</v>
      </c>
      <c r="B70" s="32"/>
      <c r="C70" s="30"/>
      <c r="D70" s="33"/>
      <c r="E70" s="34">
        <f>E40</f>
        <v>0</v>
      </c>
      <c r="F70" s="42">
        <f>F40</f>
        <v>0</v>
      </c>
    </row>
    <row r="71" spans="1:6">
      <c r="A71" s="30" t="s">
        <v>120</v>
      </c>
      <c r="B71" s="32">
        <v>43891</v>
      </c>
      <c r="C71" s="30">
        <v>2</v>
      </c>
      <c r="D71" s="33">
        <v>92.31</v>
      </c>
      <c r="E71" s="34">
        <f>E43</f>
        <v>0</v>
      </c>
      <c r="F71" s="42">
        <f>F43</f>
        <v>0</v>
      </c>
    </row>
    <row r="72" spans="1:6">
      <c r="A72" s="30" t="s">
        <v>121</v>
      </c>
      <c r="B72" s="32"/>
      <c r="C72" s="30"/>
      <c r="D72" s="33"/>
      <c r="E72" s="34">
        <f>E46</f>
        <v>0</v>
      </c>
      <c r="F72" s="42">
        <f>F46</f>
        <v>0</v>
      </c>
    </row>
    <row r="73" spans="1:6">
      <c r="A73" s="95" t="s">
        <v>101</v>
      </c>
      <c r="B73" s="95"/>
      <c r="C73" s="95"/>
      <c r="D73" s="95"/>
      <c r="E73" s="95"/>
      <c r="F73" s="42">
        <f>ROUND(AVERAGE(F68:F72),2)</f>
        <v>13.63</v>
      </c>
    </row>
    <row r="75" spans="1:6">
      <c r="A75" s="44" t="s">
        <v>151</v>
      </c>
      <c r="B75" s="44" t="s">
        <v>152</v>
      </c>
      <c r="C75" s="44" t="s">
        <v>153</v>
      </c>
      <c r="D75" s="44" t="s">
        <v>154</v>
      </c>
      <c r="E75" s="52" t="s">
        <v>238</v>
      </c>
    </row>
    <row r="76" spans="1:6">
      <c r="A76" s="62">
        <v>44129</v>
      </c>
      <c r="B76" s="54">
        <v>111</v>
      </c>
      <c r="C76" s="54">
        <v>8300</v>
      </c>
      <c r="D76" s="54">
        <f>C76/B76</f>
        <v>74.77477477477477</v>
      </c>
      <c r="E76" s="92">
        <f>ROUND(AVERAGE(D76:D79),2)</f>
        <v>74.569999999999993</v>
      </c>
    </row>
    <row r="77" spans="1:6">
      <c r="A77" s="62">
        <v>44119</v>
      </c>
      <c r="B77" s="54">
        <v>69</v>
      </c>
      <c r="C77" s="54">
        <v>6000</v>
      </c>
      <c r="D77" s="54">
        <f t="shared" ref="D77:D97" si="0">C77/B77</f>
        <v>86.956521739130437</v>
      </c>
      <c r="E77" s="92"/>
    </row>
    <row r="78" spans="1:6">
      <c r="A78" s="62">
        <v>44115</v>
      </c>
      <c r="B78" s="54">
        <v>113</v>
      </c>
      <c r="C78" s="54">
        <v>8200</v>
      </c>
      <c r="D78" s="54">
        <f t="shared" si="0"/>
        <v>72.56637168141593</v>
      </c>
      <c r="E78" s="92"/>
    </row>
    <row r="79" spans="1:6">
      <c r="A79" s="62">
        <v>44111</v>
      </c>
      <c r="B79" s="54">
        <v>125</v>
      </c>
      <c r="C79" s="54">
        <v>8000</v>
      </c>
      <c r="D79" s="54">
        <f t="shared" si="0"/>
        <v>64</v>
      </c>
      <c r="E79" s="92"/>
    </row>
    <row r="80" spans="1:6">
      <c r="A80" s="62">
        <v>44088</v>
      </c>
      <c r="B80" s="54">
        <v>60</v>
      </c>
      <c r="C80" s="54">
        <v>6100</v>
      </c>
      <c r="D80" s="54">
        <f t="shared" si="0"/>
        <v>101.66666666666667</v>
      </c>
      <c r="E80" s="92">
        <f>ROUND(AVERAGE(D80:D81),2)</f>
        <v>92.5</v>
      </c>
    </row>
    <row r="81" spans="1:5">
      <c r="A81" s="62">
        <v>44086</v>
      </c>
      <c r="B81" s="54">
        <v>90</v>
      </c>
      <c r="C81" s="54">
        <v>7500</v>
      </c>
      <c r="D81" s="54">
        <f t="shared" si="0"/>
        <v>83.333333333333329</v>
      </c>
      <c r="E81" s="92"/>
    </row>
    <row r="82" spans="1:5">
      <c r="A82" s="62">
        <v>44051</v>
      </c>
      <c r="B82" s="54">
        <v>60</v>
      </c>
      <c r="C82" s="54">
        <v>5500</v>
      </c>
      <c r="D82" s="54">
        <f t="shared" si="0"/>
        <v>91.666666666666671</v>
      </c>
      <c r="E82" s="92">
        <f>ROUND(AVERAGE(D82:D83),2)</f>
        <v>95.83</v>
      </c>
    </row>
    <row r="83" spans="1:5">
      <c r="A83" s="62">
        <v>44045</v>
      </c>
      <c r="B83" s="54">
        <v>60</v>
      </c>
      <c r="C83" s="54">
        <v>6000</v>
      </c>
      <c r="D83" s="54">
        <f t="shared" si="0"/>
        <v>100</v>
      </c>
      <c r="E83" s="92"/>
    </row>
    <row r="84" spans="1:5">
      <c r="A84" s="62">
        <v>44032</v>
      </c>
      <c r="B84" s="54">
        <v>91</v>
      </c>
      <c r="C84" s="54">
        <v>7500</v>
      </c>
      <c r="D84" s="54">
        <f t="shared" si="0"/>
        <v>82.417582417582423</v>
      </c>
      <c r="E84" s="92">
        <f>ROUND(AVERAGE(D84:D85),2)</f>
        <v>80.06</v>
      </c>
    </row>
    <row r="85" spans="1:5">
      <c r="A85" s="62">
        <v>44017</v>
      </c>
      <c r="B85" s="54">
        <v>139</v>
      </c>
      <c r="C85" s="54">
        <v>10800</v>
      </c>
      <c r="D85" s="54">
        <f t="shared" si="0"/>
        <v>77.697841726618705</v>
      </c>
      <c r="E85" s="92"/>
    </row>
    <row r="86" spans="1:5">
      <c r="A86" s="62">
        <v>44003</v>
      </c>
      <c r="B86" s="54">
        <v>90</v>
      </c>
      <c r="C86" s="54">
        <v>6400</v>
      </c>
      <c r="D86" s="54">
        <f t="shared" si="0"/>
        <v>71.111111111111114</v>
      </c>
      <c r="E86" s="92">
        <f>ROUND(AVERAGE(D86:D88),2)</f>
        <v>73.7</v>
      </c>
    </row>
    <row r="87" spans="1:5">
      <c r="A87" s="62">
        <v>43993</v>
      </c>
      <c r="B87" s="54">
        <v>77</v>
      </c>
      <c r="C87" s="54">
        <v>6300</v>
      </c>
      <c r="D87" s="54">
        <f t="shared" si="0"/>
        <v>81.818181818181813</v>
      </c>
      <c r="E87" s="92"/>
    </row>
    <row r="88" spans="1:5">
      <c r="A88" s="62">
        <v>43989</v>
      </c>
      <c r="B88" s="54">
        <v>110</v>
      </c>
      <c r="C88" s="54">
        <v>7500</v>
      </c>
      <c r="D88" s="54">
        <f t="shared" si="0"/>
        <v>68.181818181818187</v>
      </c>
      <c r="E88" s="92"/>
    </row>
    <row r="89" spans="1:5">
      <c r="A89" s="62">
        <v>43964</v>
      </c>
      <c r="B89" s="54">
        <v>142</v>
      </c>
      <c r="C89" s="54">
        <v>9300</v>
      </c>
      <c r="D89" s="54">
        <f t="shared" si="0"/>
        <v>65.492957746478879</v>
      </c>
      <c r="E89" s="92">
        <f>ROUND(AVERAGE(D89:D91),2)</f>
        <v>78.56</v>
      </c>
    </row>
    <row r="90" spans="1:5">
      <c r="A90" s="62">
        <v>43961</v>
      </c>
      <c r="B90" s="54">
        <v>102</v>
      </c>
      <c r="C90" s="54">
        <v>7500</v>
      </c>
      <c r="D90" s="54">
        <f t="shared" si="0"/>
        <v>73.529411764705884</v>
      </c>
      <c r="E90" s="92"/>
    </row>
    <row r="91" spans="1:5">
      <c r="A91" s="62">
        <v>43960</v>
      </c>
      <c r="B91" s="54">
        <v>60</v>
      </c>
      <c r="C91" s="54">
        <v>5800</v>
      </c>
      <c r="D91" s="54">
        <f t="shared" si="0"/>
        <v>96.666666666666671</v>
      </c>
      <c r="E91" s="92"/>
    </row>
    <row r="92" spans="1:5">
      <c r="A92" s="62">
        <v>43845</v>
      </c>
      <c r="B92" s="54">
        <v>69</v>
      </c>
      <c r="C92" s="54">
        <v>6000</v>
      </c>
      <c r="D92" s="54">
        <f t="shared" si="0"/>
        <v>86.956521739130437</v>
      </c>
      <c r="E92" s="92">
        <f>ROUND(AVERAGE(D92:D93),2)</f>
        <v>87.63</v>
      </c>
    </row>
    <row r="93" spans="1:5">
      <c r="A93" s="62">
        <v>43844</v>
      </c>
      <c r="B93" s="54">
        <v>77</v>
      </c>
      <c r="C93" s="54">
        <v>6800</v>
      </c>
      <c r="D93" s="54">
        <f t="shared" si="0"/>
        <v>88.311688311688314</v>
      </c>
      <c r="E93" s="92"/>
    </row>
    <row r="94" spans="1:5">
      <c r="A94" s="62">
        <v>43816</v>
      </c>
      <c r="B94" s="54">
        <v>90</v>
      </c>
      <c r="C94" s="54">
        <v>6000</v>
      </c>
      <c r="D94" s="54">
        <f t="shared" si="0"/>
        <v>66.666666666666671</v>
      </c>
      <c r="E94" s="26">
        <f>ROUND(AVERAGE(D94),2)</f>
        <v>66.67</v>
      </c>
    </row>
    <row r="95" spans="1:5">
      <c r="A95" s="62">
        <v>43798</v>
      </c>
      <c r="B95" s="54">
        <v>125</v>
      </c>
      <c r="C95" s="54">
        <v>7800</v>
      </c>
      <c r="D95" s="54">
        <f t="shared" si="0"/>
        <v>62.4</v>
      </c>
      <c r="E95" s="92">
        <f>ROUND(AVERAGE(D95:D97),2)</f>
        <v>69.650000000000006</v>
      </c>
    </row>
    <row r="96" spans="1:5">
      <c r="A96" s="62">
        <v>43795</v>
      </c>
      <c r="B96" s="54">
        <v>108</v>
      </c>
      <c r="C96" s="54">
        <v>8600</v>
      </c>
      <c r="D96" s="54">
        <f t="shared" si="0"/>
        <v>79.629629629629633</v>
      </c>
      <c r="E96" s="92"/>
    </row>
    <row r="97" spans="1:5">
      <c r="A97" s="62">
        <v>43783</v>
      </c>
      <c r="B97" s="54">
        <v>139</v>
      </c>
      <c r="C97" s="54">
        <v>9300</v>
      </c>
      <c r="D97" s="54">
        <f t="shared" si="0"/>
        <v>66.906474820143885</v>
      </c>
      <c r="E97" s="92"/>
    </row>
  </sheetData>
  <mergeCells count="54">
    <mergeCell ref="A12:A14"/>
    <mergeCell ref="F36:F37"/>
    <mergeCell ref="F20:F21"/>
    <mergeCell ref="F22:F24"/>
    <mergeCell ref="F25:F27"/>
    <mergeCell ref="F28:F30"/>
    <mergeCell ref="E20:E21"/>
    <mergeCell ref="E22:E24"/>
    <mergeCell ref="E25:E27"/>
    <mergeCell ref="E28:E30"/>
    <mergeCell ref="E12:E14"/>
    <mergeCell ref="F12:F14"/>
    <mergeCell ref="A48:E48"/>
    <mergeCell ref="A57:E57"/>
    <mergeCell ref="A65:E65"/>
    <mergeCell ref="A73:E73"/>
    <mergeCell ref="F4:F5"/>
    <mergeCell ref="A20:A21"/>
    <mergeCell ref="A22:A24"/>
    <mergeCell ref="A25:A27"/>
    <mergeCell ref="A28:A30"/>
    <mergeCell ref="A16:E16"/>
    <mergeCell ref="B18:C18"/>
    <mergeCell ref="A41:A43"/>
    <mergeCell ref="A44:A46"/>
    <mergeCell ref="E44:E46"/>
    <mergeCell ref="A36:A37"/>
    <mergeCell ref="F38:F40"/>
    <mergeCell ref="F41:F43"/>
    <mergeCell ref="F44:F46"/>
    <mergeCell ref="A32:E32"/>
    <mergeCell ref="B34:C34"/>
    <mergeCell ref="A38:A40"/>
    <mergeCell ref="E36:E37"/>
    <mergeCell ref="E38:E40"/>
    <mergeCell ref="E41:E43"/>
    <mergeCell ref="C2:D2"/>
    <mergeCell ref="A6:A8"/>
    <mergeCell ref="E6:E8"/>
    <mergeCell ref="F6:F8"/>
    <mergeCell ref="J7:J9"/>
    <mergeCell ref="A9:A11"/>
    <mergeCell ref="E9:E11"/>
    <mergeCell ref="F9:F11"/>
    <mergeCell ref="A4:A5"/>
    <mergeCell ref="E4:E5"/>
    <mergeCell ref="E89:E91"/>
    <mergeCell ref="E92:E93"/>
    <mergeCell ref="E95:E97"/>
    <mergeCell ref="E76:E79"/>
    <mergeCell ref="E80:E81"/>
    <mergeCell ref="E82:E83"/>
    <mergeCell ref="E84:E85"/>
    <mergeCell ref="E86:E88"/>
  </mergeCells>
  <phoneticPr fontId="1"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topLeftCell="A40" workbookViewId="0">
      <selection activeCell="F48" sqref="F48"/>
    </sheetView>
  </sheetViews>
  <sheetFormatPr defaultColWidth="9" defaultRowHeight="14.25"/>
  <cols>
    <col min="1" max="1" width="22.125" style="26" customWidth="1"/>
    <col min="2" max="2" width="13.625" style="26" customWidth="1"/>
    <col min="3" max="3" width="12.375" style="26" customWidth="1"/>
    <col min="4" max="4" width="31.5" style="26" customWidth="1"/>
    <col min="5" max="5" width="14" style="26" customWidth="1"/>
    <col min="6" max="6" width="29.5" style="26" customWidth="1"/>
    <col min="7" max="7" width="9" style="27"/>
    <col min="8" max="8" width="11" style="27" customWidth="1"/>
    <col min="9" max="9" width="9" style="27" hidden="1" customWidth="1"/>
    <col min="10" max="11" width="9" style="27"/>
    <col min="12" max="12" width="9" style="73"/>
    <col min="13" max="16384" width="9" style="27"/>
  </cols>
  <sheetData>
    <row r="1" spans="1:12">
      <c r="B1" s="26" t="s">
        <v>97</v>
      </c>
      <c r="F1" s="26">
        <v>12</v>
      </c>
    </row>
    <row r="2" spans="1:12">
      <c r="B2" s="28" t="s">
        <v>98</v>
      </c>
      <c r="C2" s="93" t="str">
        <f>中指数据!C4</f>
        <v>阳光北里</v>
      </c>
      <c r="D2" s="94"/>
      <c r="E2" s="29"/>
    </row>
    <row r="3" spans="1:12">
      <c r="A3" s="54" t="str">
        <f>[3]富润家园数据!A4</f>
        <v>时间</v>
      </c>
      <c r="B3" s="31" t="s">
        <v>99</v>
      </c>
      <c r="C3" s="31" t="s">
        <v>100</v>
      </c>
      <c r="D3" s="31" t="str">
        <f>[3]富润家园数据!D4</f>
        <v>估价机构样本小区数据</v>
      </c>
      <c r="E3" s="31" t="str">
        <f>[3]富润家园数据!E4</f>
        <v>样本数量</v>
      </c>
      <c r="F3" s="54" t="str">
        <f>[3]富润家园数据!F4</f>
        <v>租金平均单价（元/平方米·月）</v>
      </c>
    </row>
    <row r="4" spans="1:12">
      <c r="A4" s="101" t="s">
        <v>146</v>
      </c>
      <c r="B4" s="32">
        <v>43770</v>
      </c>
      <c r="C4" s="31">
        <v>1</v>
      </c>
      <c r="D4" s="34">
        <f>中指数据!AX4</f>
        <v>72.75</v>
      </c>
      <c r="E4" s="96">
        <f>SUM(C4:C5)</f>
        <v>3</v>
      </c>
      <c r="F4" s="101">
        <f>ROUND(AVERAGE(D4:D5),2)</f>
        <v>72.41</v>
      </c>
    </row>
    <row r="5" spans="1:12">
      <c r="A5" s="102"/>
      <c r="B5" s="32">
        <v>43800</v>
      </c>
      <c r="C5" s="31">
        <v>2</v>
      </c>
      <c r="D5" s="34">
        <f>中指数据!AT4</f>
        <v>72.06</v>
      </c>
      <c r="E5" s="98"/>
      <c r="F5" s="102"/>
    </row>
    <row r="6" spans="1:12">
      <c r="A6" s="95" t="s">
        <v>120</v>
      </c>
      <c r="B6" s="32">
        <v>43831</v>
      </c>
      <c r="C6" s="31">
        <v>3</v>
      </c>
      <c r="D6" s="34">
        <f>中指数据!AP4</f>
        <v>78.349999999999994</v>
      </c>
      <c r="E6" s="96">
        <f>SUM(C6:C8)</f>
        <v>5</v>
      </c>
      <c r="F6" s="99">
        <f>AVERAGE(D6:D8)</f>
        <v>74.98</v>
      </c>
      <c r="G6" s="35"/>
      <c r="H6" s="36" t="s">
        <v>101</v>
      </c>
      <c r="I6" s="36" t="s">
        <v>102</v>
      </c>
      <c r="J6" s="37" t="s">
        <v>103</v>
      </c>
    </row>
    <row r="7" spans="1:12">
      <c r="A7" s="95"/>
      <c r="B7" s="32">
        <v>43862</v>
      </c>
      <c r="C7" s="31">
        <v>1</v>
      </c>
      <c r="D7" s="34">
        <f>中指数据!AL4</f>
        <v>74.61</v>
      </c>
      <c r="E7" s="97"/>
      <c r="F7" s="99"/>
      <c r="G7" s="35" t="s">
        <v>104</v>
      </c>
      <c r="H7" s="38">
        <f>F16</f>
        <v>74.739999999999995</v>
      </c>
      <c r="I7" s="39"/>
      <c r="J7" s="100">
        <f>SUM(H7:H9)/3</f>
        <v>82.476666666666674</v>
      </c>
    </row>
    <row r="8" spans="1:12">
      <c r="A8" s="95"/>
      <c r="B8" s="32">
        <v>43891</v>
      </c>
      <c r="C8" s="31">
        <v>1</v>
      </c>
      <c r="D8" s="34">
        <f>中指数据!AH4</f>
        <v>71.98</v>
      </c>
      <c r="E8" s="98"/>
      <c r="F8" s="99"/>
      <c r="G8" s="35" t="s">
        <v>105</v>
      </c>
      <c r="H8" s="38">
        <f>F32</f>
        <v>88.99</v>
      </c>
      <c r="I8" s="39"/>
      <c r="J8" s="100"/>
      <c r="K8" s="72" t="s">
        <v>252</v>
      </c>
      <c r="L8" s="73">
        <v>1.2</v>
      </c>
    </row>
    <row r="9" spans="1:12">
      <c r="A9" s="95" t="s">
        <v>148</v>
      </c>
      <c r="B9" s="32">
        <v>43922</v>
      </c>
      <c r="C9" s="31">
        <v>1</v>
      </c>
      <c r="D9" s="34">
        <f>中指数据!AD4</f>
        <v>77.540000000000006</v>
      </c>
      <c r="E9" s="96">
        <f>SUM(C9:C11)</f>
        <v>6</v>
      </c>
      <c r="F9" s="99">
        <f>AVERAGE(D9:D11)</f>
        <v>75.973333333333343</v>
      </c>
      <c r="G9" s="40" t="s">
        <v>106</v>
      </c>
      <c r="H9" s="41">
        <f>F48</f>
        <v>83.7</v>
      </c>
      <c r="I9" s="39"/>
      <c r="J9" s="100"/>
    </row>
    <row r="10" spans="1:12">
      <c r="A10" s="95"/>
      <c r="B10" s="32">
        <v>43952</v>
      </c>
      <c r="C10" s="31">
        <v>2</v>
      </c>
      <c r="D10" s="34">
        <f>中指数据!Z4</f>
        <v>74.52</v>
      </c>
      <c r="E10" s="97"/>
      <c r="F10" s="99"/>
    </row>
    <row r="11" spans="1:12">
      <c r="A11" s="95"/>
      <c r="B11" s="32">
        <v>43983</v>
      </c>
      <c r="C11" s="31">
        <v>3</v>
      </c>
      <c r="D11" s="34">
        <f>中指数据!V4</f>
        <v>75.86</v>
      </c>
      <c r="E11" s="98"/>
      <c r="F11" s="99"/>
    </row>
    <row r="12" spans="1:12">
      <c r="A12" s="95" t="s">
        <v>149</v>
      </c>
      <c r="B12" s="32">
        <v>44013</v>
      </c>
      <c r="C12" s="31">
        <v>2</v>
      </c>
      <c r="D12" s="34">
        <f>中指数据!R4</f>
        <v>77.52</v>
      </c>
      <c r="E12" s="96">
        <f>SUM(C12:C14)</f>
        <v>7</v>
      </c>
      <c r="F12" s="99">
        <f>AVERAGE(D12:D14)</f>
        <v>77.260000000000005</v>
      </c>
    </row>
    <row r="13" spans="1:12">
      <c r="A13" s="95"/>
      <c r="B13" s="32">
        <v>44044</v>
      </c>
      <c r="C13" s="31">
        <v>2</v>
      </c>
      <c r="D13" s="34">
        <f>中指数据!N4</f>
        <v>77.099999999999994</v>
      </c>
      <c r="E13" s="97"/>
      <c r="F13" s="99"/>
    </row>
    <row r="14" spans="1:12">
      <c r="A14" s="95"/>
      <c r="B14" s="32">
        <v>44075</v>
      </c>
      <c r="C14" s="31">
        <v>3</v>
      </c>
      <c r="D14" s="34">
        <f>中指数据!J4</f>
        <v>77.16</v>
      </c>
      <c r="E14" s="98"/>
      <c r="F14" s="99"/>
    </row>
    <row r="15" spans="1:12">
      <c r="A15" s="57" t="s">
        <v>150</v>
      </c>
      <c r="B15" s="32">
        <v>44105</v>
      </c>
      <c r="C15" s="31">
        <v>2</v>
      </c>
      <c r="D15" s="26">
        <f>中指数据!F4</f>
        <v>73.069999999999993</v>
      </c>
      <c r="E15" s="55">
        <f>SUM(C15:C15)</f>
        <v>2</v>
      </c>
      <c r="F15" s="47">
        <f>D15</f>
        <v>73.069999999999993</v>
      </c>
    </row>
    <row r="16" spans="1:12">
      <c r="A16" s="106" t="s">
        <v>107</v>
      </c>
      <c r="B16" s="107"/>
      <c r="C16" s="107"/>
      <c r="D16" s="107"/>
      <c r="E16" s="108"/>
      <c r="F16" s="56">
        <f>ROUND(AVERAGE(F4:F15),2)</f>
        <v>74.739999999999995</v>
      </c>
    </row>
    <row r="18" spans="1:6">
      <c r="B18" s="95" t="s">
        <v>108</v>
      </c>
      <c r="C18" s="95"/>
      <c r="D18" s="54"/>
      <c r="E18" s="43"/>
    </row>
    <row r="19" spans="1:6">
      <c r="A19" s="54" t="str">
        <f>A3</f>
        <v>时间</v>
      </c>
      <c r="B19" s="54" t="s">
        <v>109</v>
      </c>
      <c r="C19" s="54" t="s">
        <v>110</v>
      </c>
      <c r="D19" s="54" t="s">
        <v>111</v>
      </c>
      <c r="E19" s="54" t="str">
        <f>E3</f>
        <v>样本数量</v>
      </c>
      <c r="F19" s="54" t="str">
        <f>F3</f>
        <v>租金平均单价（元/平方米·月）</v>
      </c>
    </row>
    <row r="20" spans="1:6">
      <c r="A20" s="101" t="s">
        <v>146</v>
      </c>
      <c r="B20" s="32">
        <v>43770</v>
      </c>
      <c r="C20" s="31"/>
      <c r="D20" s="34">
        <f>城研数据!E47</f>
        <v>74.975940815560904</v>
      </c>
      <c r="E20" s="96">
        <f>SUM(C20:C21)</f>
        <v>0</v>
      </c>
      <c r="F20" s="99">
        <f>ROUND(AVERAGE(D20:D21)+L8,2)</f>
        <v>86.46</v>
      </c>
    </row>
    <row r="21" spans="1:6">
      <c r="A21" s="102"/>
      <c r="B21" s="32">
        <v>43800</v>
      </c>
      <c r="C21" s="31"/>
      <c r="D21" s="34">
        <f>城研数据!E48</f>
        <v>95.545236414893907</v>
      </c>
      <c r="E21" s="98"/>
      <c r="F21" s="99"/>
    </row>
    <row r="22" spans="1:6">
      <c r="A22" s="95" t="s">
        <v>120</v>
      </c>
      <c r="B22" s="32">
        <v>43831</v>
      </c>
      <c r="C22" s="31"/>
      <c r="D22" s="34">
        <f>城研数据!E49</f>
        <v>77.849114433948102</v>
      </c>
      <c r="E22" s="96">
        <f>SUM(C22:C24)</f>
        <v>0</v>
      </c>
      <c r="F22" s="99">
        <f>ROUND(AVERAGE(D22:D24)+L8,2)</f>
        <v>86.54</v>
      </c>
    </row>
    <row r="23" spans="1:6">
      <c r="A23" s="95"/>
      <c r="B23" s="32">
        <v>43862</v>
      </c>
      <c r="C23" s="31"/>
      <c r="D23" s="34">
        <f>城研数据!E50</f>
        <v>98.394857898645398</v>
      </c>
      <c r="E23" s="97"/>
      <c r="F23" s="99"/>
    </row>
    <row r="24" spans="1:6">
      <c r="A24" s="95"/>
      <c r="B24" s="32">
        <v>43891</v>
      </c>
      <c r="C24" s="31"/>
      <c r="D24" s="34">
        <f>城研数据!E51</f>
        <v>79.787234042553095</v>
      </c>
      <c r="E24" s="98"/>
      <c r="F24" s="99"/>
    </row>
    <row r="25" spans="1:6">
      <c r="A25" s="95" t="s">
        <v>148</v>
      </c>
      <c r="B25" s="32">
        <v>43922</v>
      </c>
      <c r="C25" s="31"/>
      <c r="D25" s="34">
        <f>城研数据!E52</f>
        <v>95.311268207470803</v>
      </c>
      <c r="E25" s="96">
        <f>SUM(C25:C27)</f>
        <v>0</v>
      </c>
      <c r="F25" s="99">
        <f>ROUND(AVERAGE(D25:D27)+L8,2)</f>
        <v>100.09</v>
      </c>
    </row>
    <row r="26" spans="1:6">
      <c r="A26" s="95"/>
      <c r="B26" s="32">
        <v>43952</v>
      </c>
      <c r="C26" s="31"/>
      <c r="D26" s="34">
        <f>城研数据!E53</f>
        <v>112.562774269012</v>
      </c>
      <c r="E26" s="97"/>
      <c r="F26" s="99"/>
    </row>
    <row r="27" spans="1:6">
      <c r="A27" s="95"/>
      <c r="B27" s="32">
        <v>43983</v>
      </c>
      <c r="C27" s="31"/>
      <c r="D27" s="34">
        <f>城研数据!E54</f>
        <v>88.781134601482293</v>
      </c>
      <c r="E27" s="98"/>
      <c r="F27" s="99"/>
    </row>
    <row r="28" spans="1:6">
      <c r="A28" s="95" t="s">
        <v>149</v>
      </c>
      <c r="B28" s="32">
        <v>44013</v>
      </c>
      <c r="C28" s="31"/>
      <c r="D28" s="34">
        <f>城研数据!E55</f>
        <v>89.733059029176303</v>
      </c>
      <c r="E28" s="96">
        <f>SUM(C28:C30)</f>
        <v>0</v>
      </c>
      <c r="F28" s="99">
        <f>ROUND(AVERAGE(D28:D30)+L8,2)</f>
        <v>88.69</v>
      </c>
    </row>
    <row r="29" spans="1:6">
      <c r="A29" s="95"/>
      <c r="B29" s="32">
        <v>44044</v>
      </c>
      <c r="C29" s="31"/>
      <c r="D29" s="34">
        <f>城研数据!E56</f>
        <v>81.790661687955406</v>
      </c>
      <c r="E29" s="97"/>
      <c r="F29" s="99"/>
    </row>
    <row r="30" spans="1:6">
      <c r="A30" s="95"/>
      <c r="B30" s="32">
        <v>44075</v>
      </c>
      <c r="C30" s="31"/>
      <c r="D30" s="34">
        <f>城研数据!E57</f>
        <v>90.947757158708001</v>
      </c>
      <c r="E30" s="98"/>
      <c r="F30" s="99"/>
    </row>
    <row r="31" spans="1:6">
      <c r="A31" s="57" t="s">
        <v>150</v>
      </c>
      <c r="B31" s="32">
        <v>44105</v>
      </c>
      <c r="C31" s="31"/>
      <c r="D31" s="26">
        <f>城研数据!E58</f>
        <v>81.974005728092195</v>
      </c>
      <c r="E31" s="55">
        <f>SUM(C31:C31)</f>
        <v>0</v>
      </c>
      <c r="F31" s="56">
        <f>D31+L8</f>
        <v>83.174005728092197</v>
      </c>
    </row>
    <row r="32" spans="1:6">
      <c r="A32" s="103" t="s">
        <v>101</v>
      </c>
      <c r="B32" s="104"/>
      <c r="C32" s="104"/>
      <c r="D32" s="104"/>
      <c r="E32" s="105"/>
      <c r="F32" s="56">
        <f>ROUND(AVERAGE(F20:F31),2)</f>
        <v>88.99</v>
      </c>
    </row>
    <row r="34" spans="1:6">
      <c r="B34" s="95" t="s">
        <v>112</v>
      </c>
      <c r="C34" s="95"/>
      <c r="D34" s="54"/>
      <c r="E34" s="43"/>
    </row>
    <row r="35" spans="1:6">
      <c r="A35" s="54" t="str">
        <f>A3</f>
        <v>时间</v>
      </c>
      <c r="B35" s="54" t="s">
        <v>109</v>
      </c>
      <c r="C35" s="54" t="s">
        <v>110</v>
      </c>
      <c r="D35" s="54" t="s">
        <v>111</v>
      </c>
      <c r="E35" s="54" t="str">
        <f>E3</f>
        <v>样本数量</v>
      </c>
      <c r="F35" s="54" t="str">
        <f>F3</f>
        <v>租金平均单价（元/平方米·月）</v>
      </c>
    </row>
    <row r="36" spans="1:6">
      <c r="A36" s="101" t="s">
        <v>146</v>
      </c>
      <c r="B36" s="32">
        <v>43770</v>
      </c>
      <c r="C36" s="54">
        <v>0</v>
      </c>
      <c r="D36" s="56">
        <v>0</v>
      </c>
      <c r="E36" s="96">
        <f>SUM(C36:C37)</f>
        <v>3</v>
      </c>
      <c r="F36" s="110">
        <f>ROUND(D37,2)</f>
        <v>83.14</v>
      </c>
    </row>
    <row r="37" spans="1:6">
      <c r="A37" s="102"/>
      <c r="B37" s="32">
        <v>43800</v>
      </c>
      <c r="C37" s="54">
        <v>3</v>
      </c>
      <c r="D37" s="56">
        <f>E94</f>
        <v>83.14</v>
      </c>
      <c r="E37" s="98"/>
      <c r="F37" s="102"/>
    </row>
    <row r="38" spans="1:6">
      <c r="A38" s="95" t="s">
        <v>120</v>
      </c>
      <c r="B38" s="32">
        <v>43831</v>
      </c>
      <c r="C38" s="54">
        <v>1</v>
      </c>
      <c r="D38" s="56">
        <f>E93</f>
        <v>87.88</v>
      </c>
      <c r="E38" s="96">
        <f>SUM(C38:C40)</f>
        <v>3</v>
      </c>
      <c r="F38" s="99">
        <f>ROUND((D38+D40)/2,2)</f>
        <v>83.82</v>
      </c>
    </row>
    <row r="39" spans="1:6">
      <c r="A39" s="95"/>
      <c r="B39" s="32">
        <v>43862</v>
      </c>
      <c r="C39" s="54">
        <v>0</v>
      </c>
      <c r="D39" s="56">
        <v>0</v>
      </c>
      <c r="E39" s="97"/>
      <c r="F39" s="99"/>
    </row>
    <row r="40" spans="1:6">
      <c r="A40" s="95"/>
      <c r="B40" s="32">
        <v>43891</v>
      </c>
      <c r="C40" s="54">
        <v>2</v>
      </c>
      <c r="D40" s="56">
        <f>E91</f>
        <v>79.760000000000005</v>
      </c>
      <c r="E40" s="98"/>
      <c r="F40" s="99"/>
    </row>
    <row r="41" spans="1:6">
      <c r="A41" s="95" t="s">
        <v>148</v>
      </c>
      <c r="B41" s="32">
        <v>43922</v>
      </c>
      <c r="C41" s="54">
        <v>0</v>
      </c>
      <c r="D41" s="56">
        <v>0</v>
      </c>
      <c r="E41" s="96">
        <f>SUM(C41:C43)</f>
        <v>2</v>
      </c>
      <c r="F41" s="99">
        <f>D42</f>
        <v>77.19</v>
      </c>
    </row>
    <row r="42" spans="1:6">
      <c r="A42" s="95"/>
      <c r="B42" s="32">
        <v>43952</v>
      </c>
      <c r="C42" s="54">
        <v>2</v>
      </c>
      <c r="D42" s="56">
        <f>E89</f>
        <v>77.19</v>
      </c>
      <c r="E42" s="97"/>
      <c r="F42" s="99"/>
    </row>
    <row r="43" spans="1:6">
      <c r="A43" s="95"/>
      <c r="B43" s="32">
        <v>43983</v>
      </c>
      <c r="C43" s="54">
        <v>0</v>
      </c>
      <c r="D43" s="56">
        <f>E86</f>
        <v>0</v>
      </c>
      <c r="E43" s="98"/>
      <c r="F43" s="99"/>
    </row>
    <row r="44" spans="1:6">
      <c r="A44" s="95" t="s">
        <v>149</v>
      </c>
      <c r="B44" s="32">
        <v>44013</v>
      </c>
      <c r="C44" s="54">
        <v>5</v>
      </c>
      <c r="D44" s="56">
        <f>E84</f>
        <v>86.17</v>
      </c>
      <c r="E44" s="96">
        <f>SUM(C44:C46)</f>
        <v>11</v>
      </c>
      <c r="F44" s="99">
        <f>AVERAGE(D44:D46)</f>
        <v>83.846666666666664</v>
      </c>
    </row>
    <row r="45" spans="1:6">
      <c r="A45" s="95"/>
      <c r="B45" s="32">
        <v>44044</v>
      </c>
      <c r="C45" s="54">
        <v>5</v>
      </c>
      <c r="D45" s="56">
        <f>E79</f>
        <v>90.02</v>
      </c>
      <c r="E45" s="97"/>
      <c r="F45" s="99"/>
    </row>
    <row r="46" spans="1:6">
      <c r="A46" s="95"/>
      <c r="B46" s="32">
        <v>44075</v>
      </c>
      <c r="C46" s="54">
        <v>1</v>
      </c>
      <c r="D46" s="56">
        <f>E78</f>
        <v>75.349999999999994</v>
      </c>
      <c r="E46" s="98"/>
      <c r="F46" s="99"/>
    </row>
    <row r="47" spans="1:6">
      <c r="A47" s="57" t="s">
        <v>150</v>
      </c>
      <c r="B47" s="32">
        <v>44105</v>
      </c>
      <c r="C47" s="54">
        <v>2</v>
      </c>
      <c r="D47" s="56">
        <f>E76</f>
        <v>90.51</v>
      </c>
      <c r="E47" s="55">
        <f>SUM(C47:C47)</f>
        <v>2</v>
      </c>
      <c r="F47" s="47">
        <f>D47</f>
        <v>90.51</v>
      </c>
    </row>
    <row r="48" spans="1:6">
      <c r="A48" s="103" t="s">
        <v>101</v>
      </c>
      <c r="B48" s="104"/>
      <c r="C48" s="104"/>
      <c r="D48" s="104"/>
      <c r="E48" s="105"/>
      <c r="F48" s="56">
        <f>ROUND(AVERAGE(F36:F47),2)</f>
        <v>83.7</v>
      </c>
    </row>
    <row r="51" spans="1:6">
      <c r="A51" s="44" t="s">
        <v>113</v>
      </c>
      <c r="B51" s="54" t="s">
        <v>109</v>
      </c>
      <c r="C51" s="54" t="s">
        <v>110</v>
      </c>
      <c r="D51" s="54" t="s">
        <v>114</v>
      </c>
      <c r="E51" s="44" t="s">
        <v>115</v>
      </c>
      <c r="F51" s="44" t="s">
        <v>116</v>
      </c>
    </row>
    <row r="52" spans="1:6">
      <c r="A52" s="54" t="str">
        <f>A36</f>
        <v>2019年四季度（11、12月）</v>
      </c>
      <c r="B52" s="32">
        <v>43617</v>
      </c>
      <c r="C52" s="54">
        <v>3</v>
      </c>
      <c r="D52" s="33">
        <v>91.57</v>
      </c>
      <c r="E52" s="34">
        <f>E4</f>
        <v>3</v>
      </c>
      <c r="F52" s="54">
        <f>F4</f>
        <v>72.41</v>
      </c>
    </row>
    <row r="53" spans="1:6">
      <c r="A53" s="54" t="str">
        <f>A38</f>
        <v>2020年一季度</v>
      </c>
      <c r="B53" s="32"/>
      <c r="C53" s="54"/>
      <c r="D53" s="33"/>
      <c r="E53" s="34">
        <f>E6</f>
        <v>5</v>
      </c>
      <c r="F53" s="56">
        <f>F6</f>
        <v>74.98</v>
      </c>
    </row>
    <row r="54" spans="1:6">
      <c r="A54" s="54" t="str">
        <f>A41</f>
        <v>2020年二季度</v>
      </c>
      <c r="B54" s="32"/>
      <c r="C54" s="54"/>
      <c r="D54" s="33"/>
      <c r="E54" s="34">
        <f>E9</f>
        <v>6</v>
      </c>
      <c r="F54" s="56">
        <f>F9</f>
        <v>75.973333333333343</v>
      </c>
    </row>
    <row r="55" spans="1:6">
      <c r="A55" s="54" t="str">
        <f>A44</f>
        <v>2020年三季度</v>
      </c>
      <c r="B55" s="32">
        <v>43891</v>
      </c>
      <c r="C55" s="54">
        <v>2</v>
      </c>
      <c r="D55" s="33">
        <v>92.31</v>
      </c>
      <c r="E55" s="34">
        <f>E12</f>
        <v>7</v>
      </c>
      <c r="F55" s="56">
        <f>F12</f>
        <v>77.260000000000005</v>
      </c>
    </row>
    <row r="56" spans="1:6">
      <c r="A56" s="54" t="str">
        <f>A47</f>
        <v>2020年四季度（10月）</v>
      </c>
      <c r="B56" s="32"/>
      <c r="C56" s="54"/>
      <c r="D56" s="33"/>
      <c r="E56" s="34">
        <f>E15</f>
        <v>2</v>
      </c>
      <c r="F56" s="56">
        <f>F15</f>
        <v>73.069999999999993</v>
      </c>
    </row>
    <row r="57" spans="1:6">
      <c r="A57" s="95" t="s">
        <v>101</v>
      </c>
      <c r="B57" s="95"/>
      <c r="C57" s="95"/>
      <c r="D57" s="95"/>
      <c r="E57" s="95"/>
      <c r="F57" s="56">
        <f>ROUND(AVERAGE(F52:F56),2)</f>
        <v>74.739999999999995</v>
      </c>
    </row>
    <row r="59" spans="1:6">
      <c r="A59" s="44" t="s">
        <v>113</v>
      </c>
      <c r="B59" s="54" t="s">
        <v>109</v>
      </c>
      <c r="C59" s="54" t="s">
        <v>110</v>
      </c>
      <c r="D59" s="54" t="s">
        <v>114</v>
      </c>
      <c r="E59" s="44" t="s">
        <v>115</v>
      </c>
      <c r="F59" s="44" t="s">
        <v>116</v>
      </c>
    </row>
    <row r="60" spans="1:6">
      <c r="A60" s="54" t="s">
        <v>117</v>
      </c>
      <c r="B60" s="32">
        <v>43617</v>
      </c>
      <c r="C60" s="54">
        <v>3</v>
      </c>
      <c r="D60" s="33">
        <v>91.57</v>
      </c>
      <c r="E60" s="34">
        <f>E20</f>
        <v>0</v>
      </c>
      <c r="F60" s="56">
        <f>F20</f>
        <v>86.46</v>
      </c>
    </row>
    <row r="61" spans="1:6">
      <c r="A61" s="54" t="s">
        <v>118</v>
      </c>
      <c r="B61" s="32"/>
      <c r="C61" s="54"/>
      <c r="D61" s="33"/>
      <c r="E61" s="34">
        <f>E21</f>
        <v>0</v>
      </c>
      <c r="F61" s="56">
        <f>F21</f>
        <v>0</v>
      </c>
    </row>
    <row r="62" spans="1:6">
      <c r="A62" s="54" t="s">
        <v>119</v>
      </c>
      <c r="B62" s="32"/>
      <c r="C62" s="54"/>
      <c r="D62" s="33"/>
      <c r="E62" s="34">
        <f>E24</f>
        <v>0</v>
      </c>
      <c r="F62" s="56">
        <f>F22</f>
        <v>86.54</v>
      </c>
    </row>
    <row r="63" spans="1:6">
      <c r="A63" s="54" t="s">
        <v>120</v>
      </c>
      <c r="B63" s="32">
        <v>43891</v>
      </c>
      <c r="C63" s="54">
        <v>2</v>
      </c>
      <c r="D63" s="33">
        <v>92.31</v>
      </c>
      <c r="E63" s="34">
        <f>E27</f>
        <v>0</v>
      </c>
      <c r="F63" s="56">
        <f>F25</f>
        <v>100.09</v>
      </c>
    </row>
    <row r="64" spans="1:6">
      <c r="A64" s="54" t="s">
        <v>121</v>
      </c>
      <c r="B64" s="32"/>
      <c r="C64" s="54"/>
      <c r="D64" s="33"/>
      <c r="E64" s="34">
        <f>E30</f>
        <v>0</v>
      </c>
      <c r="F64" s="56">
        <f>F28</f>
        <v>88.69</v>
      </c>
    </row>
    <row r="65" spans="1:6">
      <c r="A65" s="95" t="s">
        <v>101</v>
      </c>
      <c r="B65" s="95"/>
      <c r="C65" s="95"/>
      <c r="D65" s="95"/>
      <c r="E65" s="95"/>
      <c r="F65" s="56">
        <f>ROUND(AVERAGE(F60:F63),2)</f>
        <v>68.27</v>
      </c>
    </row>
    <row r="67" spans="1:6">
      <c r="A67" s="44" t="s">
        <v>113</v>
      </c>
      <c r="B67" s="54" t="s">
        <v>109</v>
      </c>
      <c r="C67" s="54" t="s">
        <v>110</v>
      </c>
      <c r="D67" s="54" t="s">
        <v>114</v>
      </c>
      <c r="E67" s="44" t="s">
        <v>115</v>
      </c>
      <c r="F67" s="44" t="s">
        <v>116</v>
      </c>
    </row>
    <row r="68" spans="1:6">
      <c r="A68" s="54" t="s">
        <v>117</v>
      </c>
      <c r="B68" s="32">
        <v>43617</v>
      </c>
      <c r="C68" s="54">
        <v>3</v>
      </c>
      <c r="D68" s="33">
        <v>91.57</v>
      </c>
      <c r="E68" s="34">
        <f>E36</f>
        <v>3</v>
      </c>
      <c r="F68" s="56">
        <f>F36</f>
        <v>83.14</v>
      </c>
    </row>
    <row r="69" spans="1:6">
      <c r="A69" s="54" t="s">
        <v>118</v>
      </c>
      <c r="B69" s="32"/>
      <c r="C69" s="54"/>
      <c r="D69" s="33"/>
      <c r="E69" s="34">
        <f>E37</f>
        <v>0</v>
      </c>
      <c r="F69" s="56">
        <f>F37</f>
        <v>0</v>
      </c>
    </row>
    <row r="70" spans="1:6">
      <c r="A70" s="54" t="s">
        <v>119</v>
      </c>
      <c r="B70" s="32"/>
      <c r="C70" s="54"/>
      <c r="D70" s="33"/>
      <c r="E70" s="34">
        <f>E40</f>
        <v>0</v>
      </c>
      <c r="F70" s="56">
        <f>F40</f>
        <v>0</v>
      </c>
    </row>
    <row r="71" spans="1:6">
      <c r="A71" s="54" t="s">
        <v>120</v>
      </c>
      <c r="B71" s="32">
        <v>43891</v>
      </c>
      <c r="C71" s="54">
        <v>2</v>
      </c>
      <c r="D71" s="33">
        <v>92.31</v>
      </c>
      <c r="E71" s="34">
        <f>E43</f>
        <v>0</v>
      </c>
      <c r="F71" s="56">
        <f>F43</f>
        <v>0</v>
      </c>
    </row>
    <row r="72" spans="1:6">
      <c r="A72" s="54" t="s">
        <v>121</v>
      </c>
      <c r="B72" s="32"/>
      <c r="C72" s="54"/>
      <c r="D72" s="33"/>
      <c r="E72" s="34">
        <f>E46</f>
        <v>0</v>
      </c>
      <c r="F72" s="56">
        <f>F46</f>
        <v>0</v>
      </c>
    </row>
    <row r="73" spans="1:6">
      <c r="A73" s="95" t="s">
        <v>101</v>
      </c>
      <c r="B73" s="95"/>
      <c r="C73" s="95"/>
      <c r="D73" s="95"/>
      <c r="E73" s="95"/>
      <c r="F73" s="56">
        <f>ROUND(AVERAGE(F68:F72),2)</f>
        <v>16.63</v>
      </c>
    </row>
    <row r="75" spans="1:6">
      <c r="A75" s="44" t="s">
        <v>151</v>
      </c>
      <c r="B75" s="44" t="s">
        <v>152</v>
      </c>
      <c r="C75" s="44" t="s">
        <v>153</v>
      </c>
      <c r="D75" s="44" t="s">
        <v>154</v>
      </c>
      <c r="E75" s="52" t="s">
        <v>238</v>
      </c>
    </row>
    <row r="76" spans="1:6">
      <c r="A76" s="62">
        <v>44121</v>
      </c>
      <c r="B76" s="54">
        <v>62</v>
      </c>
      <c r="C76" s="54">
        <v>5500</v>
      </c>
      <c r="D76" s="54">
        <f>C76/B76</f>
        <v>88.709677419354833</v>
      </c>
      <c r="E76" s="109">
        <f>ROUND(AVERAGE(D76:D77),2)</f>
        <v>90.51</v>
      </c>
    </row>
    <row r="77" spans="1:6">
      <c r="A77" s="62">
        <v>44111</v>
      </c>
      <c r="B77" s="54">
        <v>52</v>
      </c>
      <c r="C77" s="54">
        <v>4800</v>
      </c>
      <c r="D77" s="54">
        <f t="shared" ref="D77:D96" si="0">C77/B77</f>
        <v>92.307692307692307</v>
      </c>
      <c r="E77" s="92"/>
    </row>
    <row r="78" spans="1:6">
      <c r="A78" s="62">
        <v>44101</v>
      </c>
      <c r="B78" s="54">
        <v>71</v>
      </c>
      <c r="C78" s="54">
        <v>5350</v>
      </c>
      <c r="D78" s="54">
        <f t="shared" si="0"/>
        <v>75.352112676056336</v>
      </c>
      <c r="E78" s="26">
        <f>ROUND(D78,2)</f>
        <v>75.349999999999994</v>
      </c>
    </row>
    <row r="79" spans="1:6">
      <c r="A79" s="62">
        <v>44067</v>
      </c>
      <c r="B79" s="54">
        <v>54</v>
      </c>
      <c r="C79" s="54">
        <v>5000</v>
      </c>
      <c r="D79" s="54">
        <f t="shared" si="0"/>
        <v>92.592592592592595</v>
      </c>
      <c r="E79" s="92">
        <f>ROUND(AVERAGE(D79:D83),2)</f>
        <v>90.02</v>
      </c>
    </row>
    <row r="80" spans="1:6">
      <c r="A80" s="62">
        <v>44060</v>
      </c>
      <c r="B80" s="54">
        <v>54</v>
      </c>
      <c r="C80" s="54">
        <v>4900</v>
      </c>
      <c r="D80" s="54">
        <f t="shared" si="0"/>
        <v>90.740740740740748</v>
      </c>
      <c r="E80" s="92"/>
    </row>
    <row r="81" spans="1:5">
      <c r="A81" s="62">
        <v>44054</v>
      </c>
      <c r="B81" s="54">
        <v>86</v>
      </c>
      <c r="C81" s="54">
        <v>6300</v>
      </c>
      <c r="D81" s="54">
        <f t="shared" si="0"/>
        <v>73.255813953488371</v>
      </c>
      <c r="E81" s="92"/>
    </row>
    <row r="82" spans="1:5">
      <c r="A82" s="62">
        <v>44050</v>
      </c>
      <c r="B82" s="54">
        <v>54</v>
      </c>
      <c r="C82" s="54">
        <v>5600</v>
      </c>
      <c r="D82" s="54">
        <f t="shared" si="0"/>
        <v>103.70370370370371</v>
      </c>
      <c r="E82" s="92"/>
    </row>
    <row r="83" spans="1:5">
      <c r="A83" s="62">
        <v>44044</v>
      </c>
      <c r="B83" s="54">
        <v>59</v>
      </c>
      <c r="C83" s="54">
        <v>5300</v>
      </c>
      <c r="D83" s="54">
        <f t="shared" si="0"/>
        <v>89.830508474576277</v>
      </c>
      <c r="E83" s="92"/>
    </row>
    <row r="84" spans="1:5">
      <c r="A84" s="62">
        <v>44038</v>
      </c>
      <c r="B84" s="54">
        <v>62</v>
      </c>
      <c r="C84" s="54">
        <v>5000</v>
      </c>
      <c r="D84" s="54">
        <f t="shared" si="0"/>
        <v>80.645161290322577</v>
      </c>
      <c r="E84" s="92">
        <f>ROUND(AVERAGE(D84:D88),2)</f>
        <v>86.17</v>
      </c>
    </row>
    <row r="85" spans="1:5">
      <c r="A85" s="62">
        <v>44036</v>
      </c>
      <c r="B85" s="54">
        <v>68</v>
      </c>
      <c r="C85" s="54">
        <v>4800</v>
      </c>
      <c r="D85" s="54">
        <f t="shared" si="0"/>
        <v>70.588235294117652</v>
      </c>
      <c r="E85" s="92"/>
    </row>
    <row r="86" spans="1:5">
      <c r="A86" s="62">
        <v>44035</v>
      </c>
      <c r="B86" s="54">
        <v>60</v>
      </c>
      <c r="C86" s="54">
        <v>5000</v>
      </c>
      <c r="D86" s="54">
        <f t="shared" si="0"/>
        <v>83.333333333333329</v>
      </c>
      <c r="E86" s="92"/>
    </row>
    <row r="87" spans="1:5">
      <c r="A87" s="62">
        <v>44028</v>
      </c>
      <c r="B87" s="54">
        <v>54</v>
      </c>
      <c r="C87" s="54">
        <v>5300</v>
      </c>
      <c r="D87" s="54">
        <f t="shared" si="0"/>
        <v>98.148148148148152</v>
      </c>
      <c r="E87" s="92"/>
    </row>
    <row r="88" spans="1:5">
      <c r="A88" s="62">
        <v>44026</v>
      </c>
      <c r="B88" s="54">
        <v>54</v>
      </c>
      <c r="C88" s="54">
        <v>5300</v>
      </c>
      <c r="D88" s="54">
        <f t="shared" si="0"/>
        <v>98.148148148148152</v>
      </c>
      <c r="E88" s="92"/>
    </row>
    <row r="89" spans="1:5">
      <c r="A89" s="62">
        <v>43982</v>
      </c>
      <c r="B89" s="54">
        <v>86</v>
      </c>
      <c r="C89" s="54">
        <v>7200</v>
      </c>
      <c r="D89" s="54">
        <f t="shared" si="0"/>
        <v>83.720930232558146</v>
      </c>
      <c r="E89" s="92">
        <f>ROUND(AVERAGE(D89:D90),2)</f>
        <v>77.19</v>
      </c>
    </row>
    <row r="90" spans="1:5">
      <c r="A90" s="62">
        <v>43981</v>
      </c>
      <c r="B90" s="54">
        <v>75</v>
      </c>
      <c r="C90" s="54">
        <v>5300</v>
      </c>
      <c r="D90" s="54">
        <f t="shared" si="0"/>
        <v>70.666666666666671</v>
      </c>
      <c r="E90" s="92"/>
    </row>
    <row r="91" spans="1:5">
      <c r="A91" s="62">
        <v>43921</v>
      </c>
      <c r="B91" s="54">
        <v>61</v>
      </c>
      <c r="C91" s="54">
        <v>4000</v>
      </c>
      <c r="D91" s="54">
        <f t="shared" si="0"/>
        <v>65.573770491803273</v>
      </c>
      <c r="E91" s="92">
        <f>ROUND(AVERAGE(D91:D92),2)</f>
        <v>79.760000000000005</v>
      </c>
    </row>
    <row r="92" spans="1:5">
      <c r="A92" s="62">
        <v>43919</v>
      </c>
      <c r="B92" s="54">
        <v>66</v>
      </c>
      <c r="C92" s="54">
        <v>6200</v>
      </c>
      <c r="D92" s="54">
        <f t="shared" si="0"/>
        <v>93.939393939393938</v>
      </c>
      <c r="E92" s="92"/>
    </row>
    <row r="93" spans="1:5">
      <c r="A93" s="62">
        <v>43846</v>
      </c>
      <c r="B93" s="54">
        <v>66</v>
      </c>
      <c r="C93" s="54">
        <v>5800</v>
      </c>
      <c r="D93" s="54">
        <f t="shared" si="0"/>
        <v>87.878787878787875</v>
      </c>
      <c r="E93" s="26">
        <f>ROUND(D93,2)</f>
        <v>87.88</v>
      </c>
    </row>
    <row r="94" spans="1:5">
      <c r="A94" s="62">
        <v>43830</v>
      </c>
      <c r="B94" s="54">
        <v>97</v>
      </c>
      <c r="C94" s="54">
        <v>7200</v>
      </c>
      <c r="D94" s="54">
        <f t="shared" si="0"/>
        <v>74.226804123711347</v>
      </c>
      <c r="E94" s="92">
        <f>ROUND(AVERAGE(D94:D96),2)</f>
        <v>83.14</v>
      </c>
    </row>
    <row r="95" spans="1:5">
      <c r="A95" s="62">
        <v>43822</v>
      </c>
      <c r="B95" s="54">
        <v>62</v>
      </c>
      <c r="C95" s="54">
        <v>5000</v>
      </c>
      <c r="D95" s="54">
        <f t="shared" si="0"/>
        <v>80.645161290322577</v>
      </c>
      <c r="E95" s="92"/>
    </row>
    <row r="96" spans="1:5">
      <c r="A96" s="62">
        <v>43809</v>
      </c>
      <c r="B96" s="54">
        <v>55</v>
      </c>
      <c r="C96" s="54">
        <v>5200</v>
      </c>
      <c r="D96" s="54">
        <f t="shared" si="0"/>
        <v>94.545454545454547</v>
      </c>
      <c r="E96" s="92"/>
    </row>
  </sheetData>
  <mergeCells count="52">
    <mergeCell ref="C2:D2"/>
    <mergeCell ref="A4:A5"/>
    <mergeCell ref="E4:E5"/>
    <mergeCell ref="F4:F5"/>
    <mergeCell ref="A6:A8"/>
    <mergeCell ref="E6:E8"/>
    <mergeCell ref="F6:F8"/>
    <mergeCell ref="A22:A24"/>
    <mergeCell ref="E22:E24"/>
    <mergeCell ref="F22:F24"/>
    <mergeCell ref="J7:J9"/>
    <mergeCell ref="A9:A11"/>
    <mergeCell ref="E9:E11"/>
    <mergeCell ref="F9:F11"/>
    <mergeCell ref="A12:A14"/>
    <mergeCell ref="E12:E14"/>
    <mergeCell ref="F12:F14"/>
    <mergeCell ref="A16:E16"/>
    <mergeCell ref="B18:C18"/>
    <mergeCell ref="A20:A21"/>
    <mergeCell ref="E20:E21"/>
    <mergeCell ref="F20:F21"/>
    <mergeCell ref="A38:A40"/>
    <mergeCell ref="E38:E40"/>
    <mergeCell ref="F38:F40"/>
    <mergeCell ref="A25:A27"/>
    <mergeCell ref="E25:E27"/>
    <mergeCell ref="F25:F27"/>
    <mergeCell ref="A28:A30"/>
    <mergeCell ref="E28:E30"/>
    <mergeCell ref="F28:F30"/>
    <mergeCell ref="A32:E32"/>
    <mergeCell ref="B34:C34"/>
    <mergeCell ref="A36:A37"/>
    <mergeCell ref="E36:E37"/>
    <mergeCell ref="F36:F37"/>
    <mergeCell ref="A41:A43"/>
    <mergeCell ref="E41:E43"/>
    <mergeCell ref="F41:F43"/>
    <mergeCell ref="A44:A46"/>
    <mergeCell ref="E44:E46"/>
    <mergeCell ref="F44:F46"/>
    <mergeCell ref="E94:E96"/>
    <mergeCell ref="A48:E48"/>
    <mergeCell ref="A57:E57"/>
    <mergeCell ref="A65:E65"/>
    <mergeCell ref="A73:E73"/>
    <mergeCell ref="E76:E77"/>
    <mergeCell ref="E79:E83"/>
    <mergeCell ref="E84:E88"/>
    <mergeCell ref="E89:E90"/>
    <mergeCell ref="E91:E92"/>
  </mergeCells>
  <phoneticPr fontId="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topLeftCell="A49" workbookViewId="0">
      <selection activeCell="H8" sqref="H8"/>
    </sheetView>
  </sheetViews>
  <sheetFormatPr defaultColWidth="9" defaultRowHeight="14.25"/>
  <cols>
    <col min="1" max="1" width="22.125" style="26" customWidth="1"/>
    <col min="2" max="2" width="13.625" style="26" customWidth="1"/>
    <col min="3" max="3" width="12.375" style="26" customWidth="1"/>
    <col min="4" max="4" width="31.5" style="26" customWidth="1"/>
    <col min="5" max="5" width="14" style="26" customWidth="1"/>
    <col min="6" max="6" width="29.5" style="26" customWidth="1"/>
    <col min="7" max="7" width="9" style="27"/>
    <col min="8" max="8" width="11" style="27" customWidth="1"/>
    <col min="9" max="9" width="9" style="27" hidden="1" customWidth="1"/>
    <col min="10" max="16384" width="9" style="27"/>
  </cols>
  <sheetData>
    <row r="1" spans="1:12">
      <c r="B1" s="26" t="s">
        <v>97</v>
      </c>
      <c r="F1" s="26">
        <v>12</v>
      </c>
    </row>
    <row r="2" spans="1:12">
      <c r="B2" s="28" t="s">
        <v>98</v>
      </c>
      <c r="C2" s="93" t="str">
        <f>中指数据!C3</f>
        <v>阳光南里</v>
      </c>
      <c r="D2" s="94"/>
      <c r="E2" s="29"/>
    </row>
    <row r="3" spans="1:12">
      <c r="A3" s="54" t="str">
        <f>[3]富润家园数据!A4</f>
        <v>时间</v>
      </c>
      <c r="B3" s="31" t="s">
        <v>99</v>
      </c>
      <c r="C3" s="31" t="s">
        <v>100</v>
      </c>
      <c r="D3" s="31" t="str">
        <f>[3]富润家园数据!D4</f>
        <v>估价机构样本小区数据</v>
      </c>
      <c r="E3" s="31" t="str">
        <f>[3]富润家园数据!E4</f>
        <v>样本数量</v>
      </c>
      <c r="F3" s="54" t="str">
        <f>[3]富润家园数据!F4</f>
        <v>租金平均单价（元/平方米·月）</v>
      </c>
    </row>
    <row r="4" spans="1:12">
      <c r="A4" s="101" t="s">
        <v>146</v>
      </c>
      <c r="B4" s="32">
        <v>43770</v>
      </c>
      <c r="C4" s="31">
        <v>1</v>
      </c>
      <c r="D4" s="34">
        <f>中指数据!AX3</f>
        <v>83.23</v>
      </c>
      <c r="E4" s="96">
        <f>SUM(C4:C5)</f>
        <v>3</v>
      </c>
      <c r="F4" s="101">
        <f>ROUND(AVERAGE(D4:D5),2)</f>
        <v>82.11</v>
      </c>
    </row>
    <row r="5" spans="1:12">
      <c r="A5" s="102"/>
      <c r="B5" s="32">
        <v>43800</v>
      </c>
      <c r="C5" s="31">
        <v>2</v>
      </c>
      <c r="D5" s="34">
        <f>中指数据!AT3</f>
        <v>80.98</v>
      </c>
      <c r="E5" s="98"/>
      <c r="F5" s="102"/>
    </row>
    <row r="6" spans="1:12">
      <c r="A6" s="95" t="s">
        <v>120</v>
      </c>
      <c r="B6" s="32">
        <v>43831</v>
      </c>
      <c r="C6" s="31">
        <v>3</v>
      </c>
      <c r="D6" s="34">
        <f>中指数据!AP3</f>
        <v>86.54</v>
      </c>
      <c r="E6" s="96">
        <f>SUM(C6:C8)</f>
        <v>5</v>
      </c>
      <c r="F6" s="99">
        <f>AVERAGE(D6:D8)</f>
        <v>81.40000000000002</v>
      </c>
      <c r="G6" s="35"/>
      <c r="H6" s="36" t="s">
        <v>101</v>
      </c>
      <c r="I6" s="36" t="s">
        <v>102</v>
      </c>
      <c r="J6" s="37" t="s">
        <v>103</v>
      </c>
    </row>
    <row r="7" spans="1:12">
      <c r="A7" s="95"/>
      <c r="B7" s="32">
        <v>43862</v>
      </c>
      <c r="C7" s="31">
        <v>1</v>
      </c>
      <c r="D7" s="34">
        <f>中指数据!AL3</f>
        <v>76.180000000000007</v>
      </c>
      <c r="E7" s="97"/>
      <c r="F7" s="99"/>
      <c r="G7" s="35" t="s">
        <v>104</v>
      </c>
      <c r="H7" s="38">
        <f>F16</f>
        <v>80.13</v>
      </c>
      <c r="I7" s="39"/>
      <c r="J7" s="100">
        <f>SUM(H7:H9)/3</f>
        <v>85.613333333333344</v>
      </c>
    </row>
    <row r="8" spans="1:12">
      <c r="A8" s="95"/>
      <c r="B8" s="32">
        <v>43891</v>
      </c>
      <c r="C8" s="31">
        <v>1</v>
      </c>
      <c r="D8" s="34">
        <f>中指数据!AH3</f>
        <v>81.48</v>
      </c>
      <c r="E8" s="98"/>
      <c r="F8" s="99"/>
      <c r="G8" s="35" t="s">
        <v>105</v>
      </c>
      <c r="H8" s="38">
        <f>F32</f>
        <v>89.42</v>
      </c>
      <c r="I8" s="39"/>
      <c r="J8" s="100"/>
      <c r="K8" s="72" t="s">
        <v>252</v>
      </c>
      <c r="L8" s="73">
        <v>1.5</v>
      </c>
    </row>
    <row r="9" spans="1:12">
      <c r="A9" s="95" t="s">
        <v>148</v>
      </c>
      <c r="B9" s="32">
        <v>43922</v>
      </c>
      <c r="C9" s="31">
        <v>1</v>
      </c>
      <c r="D9" s="34">
        <f>中指数据!AD3</f>
        <v>86.8</v>
      </c>
      <c r="E9" s="96">
        <f>SUM(C9:C11)</f>
        <v>6</v>
      </c>
      <c r="F9" s="99">
        <f>AVERAGE(D9:D11)</f>
        <v>78.95</v>
      </c>
      <c r="G9" s="40" t="s">
        <v>106</v>
      </c>
      <c r="H9" s="41">
        <f>F48</f>
        <v>87.29</v>
      </c>
      <c r="I9" s="39"/>
      <c r="J9" s="100"/>
    </row>
    <row r="10" spans="1:12">
      <c r="A10" s="95"/>
      <c r="B10" s="32">
        <v>43952</v>
      </c>
      <c r="C10" s="31">
        <v>2</v>
      </c>
      <c r="D10" s="34">
        <f>中指数据!Z3</f>
        <v>74.959999999999994</v>
      </c>
      <c r="E10" s="97"/>
      <c r="F10" s="99"/>
    </row>
    <row r="11" spans="1:12">
      <c r="A11" s="95"/>
      <c r="B11" s="32">
        <v>43983</v>
      </c>
      <c r="C11" s="31">
        <v>3</v>
      </c>
      <c r="D11" s="34">
        <f>中指数据!V3</f>
        <v>75.09</v>
      </c>
      <c r="E11" s="98"/>
      <c r="F11" s="99"/>
    </row>
    <row r="12" spans="1:12">
      <c r="A12" s="95" t="s">
        <v>149</v>
      </c>
      <c r="B12" s="32">
        <v>44013</v>
      </c>
      <c r="C12" s="31">
        <v>2</v>
      </c>
      <c r="D12" s="34">
        <f>中指数据!R3</f>
        <v>79.56</v>
      </c>
      <c r="E12" s="96">
        <f>SUM(C12:C14)</f>
        <v>7</v>
      </c>
      <c r="F12" s="99">
        <f>AVERAGE(D12:D14)</f>
        <v>78.350000000000009</v>
      </c>
    </row>
    <row r="13" spans="1:12">
      <c r="A13" s="95"/>
      <c r="B13" s="32">
        <v>44044</v>
      </c>
      <c r="C13" s="31">
        <v>2</v>
      </c>
      <c r="D13" s="34">
        <f>中指数据!N3</f>
        <v>75.489999999999995</v>
      </c>
      <c r="E13" s="97"/>
      <c r="F13" s="99"/>
    </row>
    <row r="14" spans="1:12">
      <c r="A14" s="95"/>
      <c r="B14" s="32">
        <v>44075</v>
      </c>
      <c r="C14" s="31">
        <v>3</v>
      </c>
      <c r="D14" s="34">
        <f>中指数据!J3</f>
        <v>80</v>
      </c>
      <c r="E14" s="98"/>
      <c r="F14" s="99"/>
    </row>
    <row r="15" spans="1:12">
      <c r="A15" s="57" t="s">
        <v>150</v>
      </c>
      <c r="B15" s="32">
        <v>44105</v>
      </c>
      <c r="C15" s="31">
        <v>2</v>
      </c>
      <c r="D15" s="26">
        <f>中指数据!F3</f>
        <v>79.84</v>
      </c>
      <c r="E15" s="55">
        <f>SUM(C15:C15)</f>
        <v>2</v>
      </c>
      <c r="F15" s="47">
        <f>D15</f>
        <v>79.84</v>
      </c>
    </row>
    <row r="16" spans="1:12">
      <c r="A16" s="106" t="s">
        <v>107</v>
      </c>
      <c r="B16" s="107"/>
      <c r="C16" s="107"/>
      <c r="D16" s="107"/>
      <c r="E16" s="108"/>
      <c r="F16" s="56">
        <f>ROUND(AVERAGE(F4:F15),2)</f>
        <v>80.13</v>
      </c>
    </row>
    <row r="18" spans="1:6">
      <c r="B18" s="95" t="s">
        <v>108</v>
      </c>
      <c r="C18" s="95"/>
      <c r="D18" s="54"/>
      <c r="E18" s="43"/>
    </row>
    <row r="19" spans="1:6">
      <c r="A19" s="54" t="str">
        <f>A3</f>
        <v>时间</v>
      </c>
      <c r="B19" s="54" t="s">
        <v>109</v>
      </c>
      <c r="C19" s="54" t="s">
        <v>110</v>
      </c>
      <c r="D19" s="54" t="s">
        <v>111</v>
      </c>
      <c r="E19" s="54" t="str">
        <f>E3</f>
        <v>样本数量</v>
      </c>
      <c r="F19" s="54" t="str">
        <f>F3</f>
        <v>租金平均单价（元/平方米·月）</v>
      </c>
    </row>
    <row r="20" spans="1:6">
      <c r="A20" s="101" t="s">
        <v>146</v>
      </c>
      <c r="B20" s="32">
        <v>43770</v>
      </c>
      <c r="C20" s="31"/>
      <c r="D20" s="34">
        <f>城研数据!E3</f>
        <v>86.193862301513505</v>
      </c>
      <c r="E20" s="96">
        <f>SUM(C20:C21)</f>
        <v>0</v>
      </c>
      <c r="F20" s="99">
        <f>ROUND(AVERAGE(D20:D21)+L8,2)</f>
        <v>90.57</v>
      </c>
    </row>
    <row r="21" spans="1:6">
      <c r="A21" s="102"/>
      <c r="B21" s="32">
        <v>43800</v>
      </c>
      <c r="C21" s="31"/>
      <c r="D21" s="34">
        <f>城研数据!E4</f>
        <v>91.948998717655201</v>
      </c>
      <c r="E21" s="98"/>
      <c r="F21" s="99"/>
    </row>
    <row r="22" spans="1:6">
      <c r="A22" s="95" t="s">
        <v>120</v>
      </c>
      <c r="B22" s="32">
        <v>43831</v>
      </c>
      <c r="C22" s="31"/>
      <c r="D22" s="34">
        <f>城研数据!E5</f>
        <v>94.053353086149599</v>
      </c>
      <c r="E22" s="96">
        <f>SUM(C22:C24)</f>
        <v>0</v>
      </c>
      <c r="F22" s="99">
        <f>ROUND(D22+L8,2)</f>
        <v>95.55</v>
      </c>
    </row>
    <row r="23" spans="1:6">
      <c r="A23" s="95"/>
      <c r="B23" s="32">
        <v>43862</v>
      </c>
      <c r="C23" s="31"/>
      <c r="D23" s="34">
        <v>0</v>
      </c>
      <c r="E23" s="97"/>
      <c r="F23" s="99"/>
    </row>
    <row r="24" spans="1:6">
      <c r="A24" s="95"/>
      <c r="B24" s="32">
        <v>43891</v>
      </c>
      <c r="C24" s="31"/>
      <c r="D24" s="34">
        <v>0</v>
      </c>
      <c r="E24" s="98"/>
      <c r="F24" s="99"/>
    </row>
    <row r="25" spans="1:6">
      <c r="A25" s="95" t="s">
        <v>148</v>
      </c>
      <c r="B25" s="32">
        <v>43922</v>
      </c>
      <c r="C25" s="31"/>
      <c r="D25" s="34">
        <f>城研数据!E6</f>
        <v>103.04682727938901</v>
      </c>
      <c r="E25" s="96">
        <f>SUM(C25:C27)</f>
        <v>0</v>
      </c>
      <c r="F25" s="99">
        <f>ROUND(AVERAGE(D25:D27)+L8,2)</f>
        <v>94.6</v>
      </c>
    </row>
    <row r="26" spans="1:6">
      <c r="A26" s="95"/>
      <c r="B26" s="32">
        <v>43952</v>
      </c>
      <c r="C26" s="31"/>
      <c r="D26" s="34">
        <f>城研数据!E7</f>
        <v>73.853149080490894</v>
      </c>
      <c r="E26" s="97"/>
      <c r="F26" s="99"/>
    </row>
    <row r="27" spans="1:6">
      <c r="A27" s="95"/>
      <c r="B27" s="32">
        <v>43983</v>
      </c>
      <c r="C27" s="31"/>
      <c r="D27" s="34">
        <f>城研数据!E8</f>
        <v>102.386864261928</v>
      </c>
      <c r="E27" s="98"/>
      <c r="F27" s="99"/>
    </row>
    <row r="28" spans="1:6">
      <c r="A28" s="95" t="s">
        <v>149</v>
      </c>
      <c r="B28" s="32">
        <v>44013</v>
      </c>
      <c r="C28" s="31"/>
      <c r="D28" s="34">
        <f>城研数据!E9</f>
        <v>86.135113717114507</v>
      </c>
      <c r="E28" s="96">
        <f>SUM(C28:C30)</f>
        <v>0</v>
      </c>
      <c r="F28" s="99">
        <f>ROUND(AVERAGE(D28:D30)+L8,2)</f>
        <v>84.19</v>
      </c>
    </row>
    <row r="29" spans="1:6">
      <c r="A29" s="95"/>
      <c r="B29" s="32">
        <v>44044</v>
      </c>
      <c r="C29" s="31"/>
      <c r="D29" s="34">
        <f>城研数据!E10</f>
        <v>81.792489856793196</v>
      </c>
      <c r="E29" s="97"/>
      <c r="F29" s="99"/>
    </row>
    <row r="30" spans="1:6">
      <c r="A30" s="95"/>
      <c r="B30" s="32">
        <v>44075</v>
      </c>
      <c r="C30" s="31"/>
      <c r="D30" s="34">
        <f>城研数据!E11</f>
        <v>80.142319065137102</v>
      </c>
      <c r="E30" s="98"/>
      <c r="F30" s="99"/>
    </row>
    <row r="31" spans="1:6">
      <c r="A31" s="57" t="s">
        <v>150</v>
      </c>
      <c r="B31" s="32">
        <v>44105</v>
      </c>
      <c r="C31" s="31"/>
      <c r="D31" s="26">
        <f>城研数据!E12</f>
        <v>80.675153515936998</v>
      </c>
      <c r="E31" s="55">
        <f>SUM(C31:C31)</f>
        <v>0</v>
      </c>
      <c r="F31" s="56">
        <f>D31+L8</f>
        <v>82.175153515936998</v>
      </c>
    </row>
    <row r="32" spans="1:6">
      <c r="A32" s="103" t="s">
        <v>101</v>
      </c>
      <c r="B32" s="104"/>
      <c r="C32" s="104"/>
      <c r="D32" s="104"/>
      <c r="E32" s="105"/>
      <c r="F32" s="56">
        <f>ROUND(AVERAGE(F20:F31),2)</f>
        <v>89.42</v>
      </c>
    </row>
    <row r="34" spans="1:6">
      <c r="B34" s="95" t="s">
        <v>112</v>
      </c>
      <c r="C34" s="95"/>
      <c r="D34" s="54"/>
      <c r="E34" s="43"/>
    </row>
    <row r="35" spans="1:6">
      <c r="A35" s="54" t="str">
        <f>A3</f>
        <v>时间</v>
      </c>
      <c r="B35" s="54" t="s">
        <v>109</v>
      </c>
      <c r="C35" s="54" t="s">
        <v>110</v>
      </c>
      <c r="D35" s="54" t="s">
        <v>111</v>
      </c>
      <c r="E35" s="54" t="str">
        <f>E3</f>
        <v>样本数量</v>
      </c>
      <c r="F35" s="54" t="str">
        <f>F3</f>
        <v>租金平均单价（元/平方米·月）</v>
      </c>
    </row>
    <row r="36" spans="1:6">
      <c r="A36" s="101" t="s">
        <v>146</v>
      </c>
      <c r="B36" s="32">
        <v>43770</v>
      </c>
      <c r="C36" s="54">
        <v>0</v>
      </c>
      <c r="D36" s="56">
        <v>0</v>
      </c>
      <c r="E36" s="96">
        <f>SUM(C36:C37)</f>
        <v>1</v>
      </c>
      <c r="F36" s="110">
        <f>ROUND(D37,2)</f>
        <v>88.24</v>
      </c>
    </row>
    <row r="37" spans="1:6">
      <c r="A37" s="102"/>
      <c r="B37" s="32">
        <v>43800</v>
      </c>
      <c r="C37" s="54">
        <v>1</v>
      </c>
      <c r="D37" s="56">
        <f>E86</f>
        <v>88.24</v>
      </c>
      <c r="E37" s="98"/>
      <c r="F37" s="102"/>
    </row>
    <row r="38" spans="1:6">
      <c r="A38" s="95" t="s">
        <v>120</v>
      </c>
      <c r="B38" s="32">
        <v>43831</v>
      </c>
      <c r="C38" s="54">
        <v>2</v>
      </c>
      <c r="D38" s="56">
        <f>E84</f>
        <v>90.77</v>
      </c>
      <c r="E38" s="96">
        <f>SUM(C38:C40)</f>
        <v>2</v>
      </c>
      <c r="F38" s="99">
        <f>D38</f>
        <v>90.77</v>
      </c>
    </row>
    <row r="39" spans="1:6">
      <c r="A39" s="95"/>
      <c r="B39" s="32">
        <v>43862</v>
      </c>
      <c r="C39" s="54">
        <v>0</v>
      </c>
      <c r="D39" s="56">
        <v>0</v>
      </c>
      <c r="E39" s="97"/>
      <c r="F39" s="99"/>
    </row>
    <row r="40" spans="1:6">
      <c r="A40" s="95"/>
      <c r="B40" s="32">
        <v>43891</v>
      </c>
      <c r="C40" s="54">
        <v>0</v>
      </c>
      <c r="D40" s="56">
        <v>0</v>
      </c>
      <c r="E40" s="98"/>
      <c r="F40" s="99"/>
    </row>
    <row r="41" spans="1:6">
      <c r="A41" s="95" t="s">
        <v>148</v>
      </c>
      <c r="B41" s="32">
        <v>43922</v>
      </c>
      <c r="C41" s="54">
        <v>1</v>
      </c>
      <c r="D41" s="56">
        <f>E83</f>
        <v>80.88</v>
      </c>
      <c r="E41" s="96">
        <f>SUM(C41:C43)</f>
        <v>2</v>
      </c>
      <c r="F41" s="99">
        <f>AVERAGE(D41:D42)</f>
        <v>82.10499999999999</v>
      </c>
    </row>
    <row r="42" spans="1:6">
      <c r="A42" s="95"/>
      <c r="B42" s="32">
        <v>43952</v>
      </c>
      <c r="C42" s="54">
        <v>1</v>
      </c>
      <c r="D42" s="56">
        <f>E82</f>
        <v>83.33</v>
      </c>
      <c r="E42" s="97"/>
      <c r="F42" s="99"/>
    </row>
    <row r="43" spans="1:6">
      <c r="A43" s="95"/>
      <c r="B43" s="32">
        <v>43983</v>
      </c>
      <c r="C43" s="54">
        <v>0</v>
      </c>
      <c r="D43" s="56">
        <v>0</v>
      </c>
      <c r="E43" s="98"/>
      <c r="F43" s="99"/>
    </row>
    <row r="44" spans="1:6">
      <c r="A44" s="95" t="s">
        <v>149</v>
      </c>
      <c r="B44" s="32">
        <v>44013</v>
      </c>
      <c r="C44" s="54">
        <v>2</v>
      </c>
      <c r="D44" s="56">
        <f>E80</f>
        <v>91.21</v>
      </c>
      <c r="E44" s="96">
        <f>SUM(C44:C46)</f>
        <v>5</v>
      </c>
      <c r="F44" s="99">
        <f>ROUND((D44+D46)/2,2)</f>
        <v>88.05</v>
      </c>
    </row>
    <row r="45" spans="1:6">
      <c r="A45" s="95"/>
      <c r="B45" s="32">
        <v>44044</v>
      </c>
      <c r="C45" s="54">
        <v>0</v>
      </c>
      <c r="D45" s="56">
        <v>0</v>
      </c>
      <c r="E45" s="97"/>
      <c r="F45" s="99"/>
    </row>
    <row r="46" spans="1:6">
      <c r="A46" s="95"/>
      <c r="B46" s="32">
        <v>44075</v>
      </c>
      <c r="C46" s="54">
        <v>3</v>
      </c>
      <c r="D46" s="56">
        <f>E77</f>
        <v>84.88</v>
      </c>
      <c r="E46" s="98"/>
      <c r="F46" s="99"/>
    </row>
    <row r="47" spans="1:6">
      <c r="A47" s="57" t="s">
        <v>150</v>
      </c>
      <c r="B47" s="32">
        <v>44105</v>
      </c>
      <c r="C47" s="54">
        <v>0</v>
      </c>
      <c r="D47" s="56">
        <v>0</v>
      </c>
      <c r="E47" s="55">
        <f>SUM(C47:C47)</f>
        <v>0</v>
      </c>
      <c r="F47" s="47">
        <f>D47</f>
        <v>0</v>
      </c>
    </row>
    <row r="48" spans="1:6">
      <c r="A48" s="103" t="s">
        <v>101</v>
      </c>
      <c r="B48" s="104"/>
      <c r="C48" s="104"/>
      <c r="D48" s="104"/>
      <c r="E48" s="105"/>
      <c r="F48" s="56">
        <f>ROUND(AVERAGE(F36:F46),2)</f>
        <v>87.29</v>
      </c>
    </row>
    <row r="51" spans="1:6">
      <c r="A51" s="44" t="s">
        <v>113</v>
      </c>
      <c r="B51" s="54" t="s">
        <v>109</v>
      </c>
      <c r="C51" s="54" t="s">
        <v>110</v>
      </c>
      <c r="D51" s="54" t="s">
        <v>114</v>
      </c>
      <c r="E51" s="44" t="s">
        <v>115</v>
      </c>
      <c r="F51" s="44" t="s">
        <v>116</v>
      </c>
    </row>
    <row r="52" spans="1:6">
      <c r="A52" s="54" t="str">
        <f>A36</f>
        <v>2019年四季度（11、12月）</v>
      </c>
      <c r="B52" s="32">
        <v>43617</v>
      </c>
      <c r="C52" s="54">
        <v>3</v>
      </c>
      <c r="D52" s="33">
        <v>91.57</v>
      </c>
      <c r="E52" s="34">
        <f>E4</f>
        <v>3</v>
      </c>
      <c r="F52" s="54">
        <f>F4</f>
        <v>82.11</v>
      </c>
    </row>
    <row r="53" spans="1:6">
      <c r="A53" s="54" t="str">
        <f>A38</f>
        <v>2020年一季度</v>
      </c>
      <c r="B53" s="32"/>
      <c r="C53" s="54"/>
      <c r="D53" s="33"/>
      <c r="E53" s="34">
        <f>E6</f>
        <v>5</v>
      </c>
      <c r="F53" s="56">
        <f>F6</f>
        <v>81.40000000000002</v>
      </c>
    </row>
    <row r="54" spans="1:6">
      <c r="A54" s="54" t="str">
        <f>A41</f>
        <v>2020年二季度</v>
      </c>
      <c r="B54" s="32"/>
      <c r="C54" s="54"/>
      <c r="D54" s="33"/>
      <c r="E54" s="34">
        <f>E9</f>
        <v>6</v>
      </c>
      <c r="F54" s="56">
        <f>F9</f>
        <v>78.95</v>
      </c>
    </row>
    <row r="55" spans="1:6">
      <c r="A55" s="54" t="str">
        <f>A44</f>
        <v>2020年三季度</v>
      </c>
      <c r="B55" s="32">
        <v>43891</v>
      </c>
      <c r="C55" s="54">
        <v>2</v>
      </c>
      <c r="D55" s="33">
        <v>92.31</v>
      </c>
      <c r="E55" s="34">
        <f>E12</f>
        <v>7</v>
      </c>
      <c r="F55" s="56">
        <f>F12</f>
        <v>78.350000000000009</v>
      </c>
    </row>
    <row r="56" spans="1:6">
      <c r="A56" s="54" t="str">
        <f>A47</f>
        <v>2020年四季度（10月）</v>
      </c>
      <c r="B56" s="32"/>
      <c r="C56" s="54"/>
      <c r="D56" s="33"/>
      <c r="E56" s="34">
        <f>E15</f>
        <v>2</v>
      </c>
      <c r="F56" s="56">
        <f>F15</f>
        <v>79.84</v>
      </c>
    </row>
    <row r="57" spans="1:6">
      <c r="A57" s="95" t="s">
        <v>101</v>
      </c>
      <c r="B57" s="95"/>
      <c r="C57" s="95"/>
      <c r="D57" s="95"/>
      <c r="E57" s="95"/>
      <c r="F57" s="56">
        <f>ROUND(AVERAGE(F52:F56),2)</f>
        <v>80.13</v>
      </c>
    </row>
    <row r="59" spans="1:6">
      <c r="A59" s="44" t="s">
        <v>113</v>
      </c>
      <c r="B59" s="54" t="s">
        <v>109</v>
      </c>
      <c r="C59" s="54" t="s">
        <v>110</v>
      </c>
      <c r="D59" s="54" t="s">
        <v>114</v>
      </c>
      <c r="E59" s="44" t="s">
        <v>115</v>
      </c>
      <c r="F59" s="44" t="s">
        <v>116</v>
      </c>
    </row>
    <row r="60" spans="1:6">
      <c r="A60" s="54" t="s">
        <v>117</v>
      </c>
      <c r="B60" s="32">
        <v>43617</v>
      </c>
      <c r="C60" s="54">
        <v>3</v>
      </c>
      <c r="D60" s="33">
        <v>91.57</v>
      </c>
      <c r="E60" s="34">
        <f>E20</f>
        <v>0</v>
      </c>
      <c r="F60" s="56">
        <f>F20</f>
        <v>90.57</v>
      </c>
    </row>
    <row r="61" spans="1:6">
      <c r="A61" s="54" t="s">
        <v>118</v>
      </c>
      <c r="B61" s="32"/>
      <c r="C61" s="54"/>
      <c r="D61" s="33"/>
      <c r="E61" s="34">
        <f>E21</f>
        <v>0</v>
      </c>
      <c r="F61" s="56">
        <f>F21</f>
        <v>0</v>
      </c>
    </row>
    <row r="62" spans="1:6">
      <c r="A62" s="54" t="s">
        <v>119</v>
      </c>
      <c r="B62" s="32"/>
      <c r="C62" s="54"/>
      <c r="D62" s="33"/>
      <c r="E62" s="34">
        <f>E24</f>
        <v>0</v>
      </c>
      <c r="F62" s="56">
        <f>F22</f>
        <v>95.55</v>
      </c>
    </row>
    <row r="63" spans="1:6">
      <c r="A63" s="54" t="s">
        <v>120</v>
      </c>
      <c r="B63" s="32">
        <v>43891</v>
      </c>
      <c r="C63" s="54">
        <v>2</v>
      </c>
      <c r="D63" s="33">
        <v>92.31</v>
      </c>
      <c r="E63" s="34">
        <f>E27</f>
        <v>0</v>
      </c>
      <c r="F63" s="56">
        <f>F25</f>
        <v>94.6</v>
      </c>
    </row>
    <row r="64" spans="1:6">
      <c r="A64" s="54" t="s">
        <v>121</v>
      </c>
      <c r="B64" s="32"/>
      <c r="C64" s="54"/>
      <c r="D64" s="33"/>
      <c r="E64" s="34">
        <f>E30</f>
        <v>0</v>
      </c>
      <c r="F64" s="56">
        <f>F28</f>
        <v>84.19</v>
      </c>
    </row>
    <row r="65" spans="1:6">
      <c r="A65" s="95" t="s">
        <v>101</v>
      </c>
      <c r="B65" s="95"/>
      <c r="C65" s="95"/>
      <c r="D65" s="95"/>
      <c r="E65" s="95"/>
      <c r="F65" s="56">
        <f>ROUND(AVERAGE(F60:F63),2)</f>
        <v>70.180000000000007</v>
      </c>
    </row>
    <row r="67" spans="1:6">
      <c r="A67" s="44" t="s">
        <v>113</v>
      </c>
      <c r="B67" s="54" t="s">
        <v>109</v>
      </c>
      <c r="C67" s="54" t="s">
        <v>110</v>
      </c>
      <c r="D67" s="54" t="s">
        <v>114</v>
      </c>
      <c r="E67" s="44" t="s">
        <v>115</v>
      </c>
      <c r="F67" s="44" t="s">
        <v>116</v>
      </c>
    </row>
    <row r="68" spans="1:6">
      <c r="A68" s="54" t="s">
        <v>117</v>
      </c>
      <c r="B68" s="32">
        <v>43617</v>
      </c>
      <c r="C68" s="54">
        <v>3</v>
      </c>
      <c r="D68" s="33">
        <v>91.57</v>
      </c>
      <c r="E68" s="34">
        <f>E36</f>
        <v>1</v>
      </c>
      <c r="F68" s="56">
        <f>F36</f>
        <v>88.24</v>
      </c>
    </row>
    <row r="69" spans="1:6">
      <c r="A69" s="54" t="s">
        <v>118</v>
      </c>
      <c r="B69" s="32"/>
      <c r="C69" s="54"/>
      <c r="D69" s="33"/>
      <c r="E69" s="34">
        <f>E37</f>
        <v>0</v>
      </c>
      <c r="F69" s="56">
        <f>F37</f>
        <v>0</v>
      </c>
    </row>
    <row r="70" spans="1:6">
      <c r="A70" s="54" t="s">
        <v>119</v>
      </c>
      <c r="B70" s="32"/>
      <c r="C70" s="54"/>
      <c r="D70" s="33"/>
      <c r="E70" s="34">
        <f>E40</f>
        <v>0</v>
      </c>
      <c r="F70" s="56">
        <f>F40</f>
        <v>0</v>
      </c>
    </row>
    <row r="71" spans="1:6">
      <c r="A71" s="54" t="s">
        <v>120</v>
      </c>
      <c r="B71" s="32">
        <v>43891</v>
      </c>
      <c r="C71" s="54">
        <v>2</v>
      </c>
      <c r="D71" s="33">
        <v>92.31</v>
      </c>
      <c r="E71" s="34">
        <f>E43</f>
        <v>0</v>
      </c>
      <c r="F71" s="56">
        <f>F43</f>
        <v>0</v>
      </c>
    </row>
    <row r="72" spans="1:6">
      <c r="A72" s="54" t="s">
        <v>121</v>
      </c>
      <c r="B72" s="32"/>
      <c r="C72" s="54"/>
      <c r="D72" s="33"/>
      <c r="E72" s="34">
        <f>E46</f>
        <v>0</v>
      </c>
      <c r="F72" s="56">
        <f>F46</f>
        <v>0</v>
      </c>
    </row>
    <row r="73" spans="1:6">
      <c r="A73" s="95" t="s">
        <v>101</v>
      </c>
      <c r="B73" s="95"/>
      <c r="C73" s="95"/>
      <c r="D73" s="95"/>
      <c r="E73" s="95"/>
      <c r="F73" s="56">
        <f>ROUND(AVERAGE(F68:F72),2)</f>
        <v>17.649999999999999</v>
      </c>
    </row>
    <row r="75" spans="1:6">
      <c r="A75" s="44" t="s">
        <v>151</v>
      </c>
      <c r="B75" s="44" t="s">
        <v>152</v>
      </c>
      <c r="C75" s="44" t="s">
        <v>153</v>
      </c>
      <c r="D75" s="44" t="s">
        <v>154</v>
      </c>
      <c r="E75" s="52" t="s">
        <v>238</v>
      </c>
    </row>
    <row r="76" spans="1:6">
      <c r="A76" s="66">
        <v>44148</v>
      </c>
      <c r="B76" s="44">
        <v>70</v>
      </c>
      <c r="C76" s="44">
        <v>6700</v>
      </c>
      <c r="D76" s="54">
        <f>C76/B76</f>
        <v>95.714285714285708</v>
      </c>
      <c r="E76" s="52">
        <f>ROUND(AVERAGE(D76:D77),2)</f>
        <v>88.57</v>
      </c>
    </row>
    <row r="77" spans="1:6">
      <c r="A77" s="62">
        <v>44092</v>
      </c>
      <c r="B77" s="54">
        <v>70</v>
      </c>
      <c r="C77" s="54">
        <v>5700</v>
      </c>
      <c r="D77" s="54">
        <f>C77/B77</f>
        <v>81.428571428571431</v>
      </c>
      <c r="E77" s="92">
        <f>ROUND(AVERAGE(D77:D79),2)</f>
        <v>84.88</v>
      </c>
    </row>
    <row r="78" spans="1:6">
      <c r="A78" s="62">
        <v>44082</v>
      </c>
      <c r="B78" s="54">
        <v>72</v>
      </c>
      <c r="C78" s="54">
        <v>6300</v>
      </c>
      <c r="D78" s="54">
        <f t="shared" ref="D78:D86" si="0">C78/B78</f>
        <v>87.5</v>
      </c>
      <c r="E78" s="92"/>
    </row>
    <row r="79" spans="1:6">
      <c r="A79" s="62">
        <v>44080</v>
      </c>
      <c r="B79" s="54">
        <v>70</v>
      </c>
      <c r="C79" s="54">
        <v>6000</v>
      </c>
      <c r="D79" s="54">
        <f t="shared" si="0"/>
        <v>85.714285714285708</v>
      </c>
      <c r="E79" s="92"/>
    </row>
    <row r="80" spans="1:6">
      <c r="A80" s="62">
        <v>44026</v>
      </c>
      <c r="B80" s="54">
        <v>70</v>
      </c>
      <c r="C80" s="54">
        <v>5500</v>
      </c>
      <c r="D80" s="54">
        <f t="shared" si="0"/>
        <v>78.571428571428569</v>
      </c>
      <c r="E80" s="92">
        <f>ROUND(AVERAGE(D80:D81),2)</f>
        <v>91.21</v>
      </c>
    </row>
    <row r="81" spans="1:10">
      <c r="A81" s="62">
        <v>44019</v>
      </c>
      <c r="B81" s="54">
        <v>52</v>
      </c>
      <c r="C81" s="54">
        <v>5400</v>
      </c>
      <c r="D81" s="54">
        <f t="shared" si="0"/>
        <v>103.84615384615384</v>
      </c>
      <c r="E81" s="92"/>
    </row>
    <row r="82" spans="1:10" s="26" customFormat="1">
      <c r="A82" s="62">
        <v>43976</v>
      </c>
      <c r="B82" s="54">
        <v>72</v>
      </c>
      <c r="C82" s="54">
        <v>6000</v>
      </c>
      <c r="D82" s="54">
        <f t="shared" si="0"/>
        <v>83.333333333333329</v>
      </c>
      <c r="E82" s="26">
        <f>ROUND(D82,2)</f>
        <v>83.33</v>
      </c>
      <c r="G82" s="27"/>
      <c r="H82" s="27"/>
      <c r="I82" s="27"/>
      <c r="J82" s="27"/>
    </row>
    <row r="83" spans="1:10" s="26" customFormat="1">
      <c r="A83" s="62">
        <v>43947</v>
      </c>
      <c r="B83" s="54">
        <v>68</v>
      </c>
      <c r="C83" s="54">
        <v>5500</v>
      </c>
      <c r="D83" s="54">
        <f t="shared" si="0"/>
        <v>80.882352941176464</v>
      </c>
      <c r="E83" s="26">
        <f>ROUND(D83,2)</f>
        <v>80.88</v>
      </c>
      <c r="G83" s="27"/>
      <c r="H83" s="27"/>
      <c r="I83" s="27"/>
      <c r="J83" s="27"/>
    </row>
    <row r="84" spans="1:10" s="26" customFormat="1">
      <c r="A84" s="62">
        <v>43846</v>
      </c>
      <c r="B84" s="54">
        <v>72</v>
      </c>
      <c r="C84" s="54">
        <v>6900</v>
      </c>
      <c r="D84" s="54">
        <f t="shared" si="0"/>
        <v>95.833333333333329</v>
      </c>
      <c r="E84" s="92">
        <f>ROUND(AVERAGE(D84:D85),2)</f>
        <v>90.77</v>
      </c>
      <c r="G84" s="27"/>
      <c r="H84" s="27"/>
      <c r="I84" s="27"/>
      <c r="J84" s="27"/>
    </row>
    <row r="85" spans="1:10" s="26" customFormat="1">
      <c r="A85" s="62">
        <v>43846</v>
      </c>
      <c r="B85" s="54">
        <v>70</v>
      </c>
      <c r="C85" s="54">
        <v>6000</v>
      </c>
      <c r="D85" s="54">
        <f t="shared" si="0"/>
        <v>85.714285714285708</v>
      </c>
      <c r="E85" s="92"/>
      <c r="G85" s="27"/>
      <c r="H85" s="27"/>
      <c r="I85" s="27"/>
      <c r="J85" s="27"/>
    </row>
    <row r="86" spans="1:10" s="26" customFormat="1">
      <c r="A86" s="62">
        <v>43813</v>
      </c>
      <c r="B86" s="54">
        <v>68</v>
      </c>
      <c r="C86" s="54">
        <v>6000</v>
      </c>
      <c r="D86" s="54">
        <f t="shared" si="0"/>
        <v>88.235294117647058</v>
      </c>
      <c r="E86" s="26">
        <f>ROUND(D86,2)</f>
        <v>88.24</v>
      </c>
      <c r="G86" s="27"/>
      <c r="H86" s="27"/>
      <c r="I86" s="27"/>
      <c r="J86" s="27"/>
    </row>
  </sheetData>
  <mergeCells count="49">
    <mergeCell ref="C2:D2"/>
    <mergeCell ref="A4:A5"/>
    <mergeCell ref="E4:E5"/>
    <mergeCell ref="F4:F5"/>
    <mergeCell ref="A6:A8"/>
    <mergeCell ref="E6:E8"/>
    <mergeCell ref="F6:F8"/>
    <mergeCell ref="A22:A24"/>
    <mergeCell ref="E22:E24"/>
    <mergeCell ref="F22:F24"/>
    <mergeCell ref="J7:J9"/>
    <mergeCell ref="A9:A11"/>
    <mergeCell ref="E9:E11"/>
    <mergeCell ref="F9:F11"/>
    <mergeCell ref="A12:A14"/>
    <mergeCell ref="E12:E14"/>
    <mergeCell ref="F12:F14"/>
    <mergeCell ref="A16:E16"/>
    <mergeCell ref="B18:C18"/>
    <mergeCell ref="A20:A21"/>
    <mergeCell ref="E20:E21"/>
    <mergeCell ref="F20:F21"/>
    <mergeCell ref="A38:A40"/>
    <mergeCell ref="E38:E40"/>
    <mergeCell ref="F38:F40"/>
    <mergeCell ref="A25:A27"/>
    <mergeCell ref="E25:E27"/>
    <mergeCell ref="F25:F27"/>
    <mergeCell ref="A28:A30"/>
    <mergeCell ref="E28:E30"/>
    <mergeCell ref="F28:F30"/>
    <mergeCell ref="A32:E32"/>
    <mergeCell ref="B34:C34"/>
    <mergeCell ref="A36:A37"/>
    <mergeCell ref="E36:E37"/>
    <mergeCell ref="F36:F37"/>
    <mergeCell ref="A41:A43"/>
    <mergeCell ref="E41:E43"/>
    <mergeCell ref="F41:F43"/>
    <mergeCell ref="A44:A46"/>
    <mergeCell ref="E44:E46"/>
    <mergeCell ref="F44:F46"/>
    <mergeCell ref="E77:E79"/>
    <mergeCell ref="E80:E81"/>
    <mergeCell ref="E84:E85"/>
    <mergeCell ref="A48:E48"/>
    <mergeCell ref="A57:E57"/>
    <mergeCell ref="A65:E65"/>
    <mergeCell ref="A73:E73"/>
  </mergeCells>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9"/>
  <sheetViews>
    <sheetView workbookViewId="0">
      <selection activeCell="L41" sqref="L41"/>
    </sheetView>
  </sheetViews>
  <sheetFormatPr defaultColWidth="9" defaultRowHeight="13.5"/>
  <cols>
    <col min="1" max="1" width="9" style="5"/>
    <col min="2" max="2" width="15.125" style="5" customWidth="1"/>
    <col min="3" max="6" width="9" style="5"/>
    <col min="7" max="7" width="9" style="58"/>
    <col min="8" max="16384" width="9" style="5"/>
  </cols>
  <sheetData>
    <row r="1" spans="1:7">
      <c r="A1" s="5" t="s">
        <v>138</v>
      </c>
      <c r="B1" s="5" t="s">
        <v>155</v>
      </c>
      <c r="C1" s="5" t="s">
        <v>156</v>
      </c>
      <c r="D1" s="5" t="s">
        <v>157</v>
      </c>
      <c r="E1" s="5" t="s">
        <v>158</v>
      </c>
    </row>
    <row r="2" spans="1:7">
      <c r="A2" s="61" t="s">
        <v>144</v>
      </c>
      <c r="B2" s="63" t="s">
        <v>159</v>
      </c>
      <c r="C2" s="61">
        <v>2019</v>
      </c>
      <c r="D2" s="61" t="s">
        <v>160</v>
      </c>
      <c r="E2" s="61">
        <v>80.062380717913399</v>
      </c>
      <c r="G2" s="59">
        <v>87</v>
      </c>
    </row>
    <row r="3" spans="1:7">
      <c r="A3" s="61" t="s">
        <v>144</v>
      </c>
      <c r="B3" s="63" t="s">
        <v>159</v>
      </c>
      <c r="C3" s="61">
        <v>2019</v>
      </c>
      <c r="D3" s="61" t="s">
        <v>161</v>
      </c>
      <c r="E3" s="61">
        <v>86.193862301513505</v>
      </c>
    </row>
    <row r="4" spans="1:7">
      <c r="A4" s="61" t="s">
        <v>144</v>
      </c>
      <c r="B4" s="63" t="s">
        <v>159</v>
      </c>
      <c r="C4" s="61">
        <v>2019</v>
      </c>
      <c r="D4" s="61" t="s">
        <v>162</v>
      </c>
      <c r="E4" s="61">
        <v>91.948998717655201</v>
      </c>
    </row>
    <row r="5" spans="1:7">
      <c r="A5" s="61" t="s">
        <v>144</v>
      </c>
      <c r="B5" s="63" t="s">
        <v>159</v>
      </c>
      <c r="C5" s="61">
        <v>2020</v>
      </c>
      <c r="D5" s="61" t="s">
        <v>163</v>
      </c>
      <c r="E5" s="61">
        <v>94.053353086149599</v>
      </c>
    </row>
    <row r="6" spans="1:7">
      <c r="A6" s="61" t="s">
        <v>144</v>
      </c>
      <c r="B6" s="63" t="s">
        <v>159</v>
      </c>
      <c r="C6" s="61">
        <v>2020</v>
      </c>
      <c r="D6" s="61" t="s">
        <v>164</v>
      </c>
      <c r="E6" s="61">
        <v>103.04682727938901</v>
      </c>
    </row>
    <row r="7" spans="1:7">
      <c r="A7" s="61" t="s">
        <v>144</v>
      </c>
      <c r="B7" s="63" t="s">
        <v>159</v>
      </c>
      <c r="C7" s="61">
        <v>2020</v>
      </c>
      <c r="D7" s="61" t="s">
        <v>165</v>
      </c>
      <c r="E7" s="61">
        <v>73.853149080490894</v>
      </c>
    </row>
    <row r="8" spans="1:7">
      <c r="A8" s="61" t="s">
        <v>144</v>
      </c>
      <c r="B8" s="63" t="s">
        <v>159</v>
      </c>
      <c r="C8" s="61">
        <v>2020</v>
      </c>
      <c r="D8" s="61" t="s">
        <v>166</v>
      </c>
      <c r="E8" s="61">
        <v>102.386864261928</v>
      </c>
    </row>
    <row r="9" spans="1:7">
      <c r="A9" s="61" t="s">
        <v>144</v>
      </c>
      <c r="B9" s="63" t="s">
        <v>159</v>
      </c>
      <c r="C9" s="61">
        <v>2020</v>
      </c>
      <c r="D9" s="61" t="s">
        <v>167</v>
      </c>
      <c r="E9" s="61">
        <v>86.135113717114507</v>
      </c>
    </row>
    <row r="10" spans="1:7">
      <c r="A10" s="61" t="s">
        <v>144</v>
      </c>
      <c r="B10" s="63" t="s">
        <v>159</v>
      </c>
      <c r="C10" s="61">
        <v>2020</v>
      </c>
      <c r="D10" s="61" t="s">
        <v>168</v>
      </c>
      <c r="E10" s="61">
        <v>81.792489856793196</v>
      </c>
    </row>
    <row r="11" spans="1:7">
      <c r="A11" s="61" t="s">
        <v>144</v>
      </c>
      <c r="B11" s="63" t="s">
        <v>159</v>
      </c>
      <c r="C11" s="61">
        <v>2020</v>
      </c>
      <c r="D11" s="61" t="s">
        <v>169</v>
      </c>
      <c r="E11" s="61">
        <v>80.142319065137102</v>
      </c>
    </row>
    <row r="12" spans="1:7">
      <c r="A12" s="61" t="s">
        <v>144</v>
      </c>
      <c r="B12" s="63" t="s">
        <v>159</v>
      </c>
      <c r="C12" s="61">
        <v>2020</v>
      </c>
      <c r="D12" s="61" t="s">
        <v>160</v>
      </c>
      <c r="E12" s="61">
        <v>80.675153515936998</v>
      </c>
    </row>
    <row r="13" spans="1:7">
      <c r="A13" s="61" t="s">
        <v>144</v>
      </c>
      <c r="B13" s="64" t="s">
        <v>170</v>
      </c>
      <c r="C13" s="61">
        <v>2019</v>
      </c>
      <c r="D13" s="61" t="s">
        <v>160</v>
      </c>
      <c r="E13" s="61">
        <v>84.341536257086503</v>
      </c>
      <c r="G13" s="59">
        <v>80</v>
      </c>
    </row>
    <row r="14" spans="1:7">
      <c r="A14" s="61" t="s">
        <v>144</v>
      </c>
      <c r="B14" s="64" t="s">
        <v>170</v>
      </c>
      <c r="C14" s="61">
        <v>2019</v>
      </c>
      <c r="D14" s="61" t="s">
        <v>161</v>
      </c>
      <c r="E14" s="61">
        <v>66.945002270311093</v>
      </c>
    </row>
    <row r="15" spans="1:7">
      <c r="A15" s="61" t="s">
        <v>144</v>
      </c>
      <c r="B15" s="64" t="s">
        <v>170</v>
      </c>
      <c r="C15" s="61">
        <v>2019</v>
      </c>
      <c r="D15" s="61" t="s">
        <v>162</v>
      </c>
      <c r="E15" s="61">
        <v>71.937512581083098</v>
      </c>
    </row>
    <row r="16" spans="1:7">
      <c r="A16" s="61" t="s">
        <v>144</v>
      </c>
      <c r="B16" s="64" t="s">
        <v>170</v>
      </c>
      <c r="C16" s="61">
        <v>2020</v>
      </c>
      <c r="D16" s="61" t="s">
        <v>163</v>
      </c>
      <c r="E16" s="61">
        <v>89.756401898078096</v>
      </c>
    </row>
    <row r="17" spans="1:7">
      <c r="A17" s="61" t="s">
        <v>144</v>
      </c>
      <c r="B17" s="64" t="s">
        <v>170</v>
      </c>
      <c r="C17" s="61">
        <v>2020</v>
      </c>
      <c r="D17" s="61" t="s">
        <v>171</v>
      </c>
      <c r="E17" s="61">
        <v>89.927534332850698</v>
      </c>
    </row>
    <row r="18" spans="1:7">
      <c r="A18" s="61" t="s">
        <v>144</v>
      </c>
      <c r="B18" s="64" t="s">
        <v>170</v>
      </c>
      <c r="C18" s="61">
        <v>2020</v>
      </c>
      <c r="D18" s="61" t="s">
        <v>165</v>
      </c>
      <c r="E18" s="61">
        <v>72.170329361940006</v>
      </c>
    </row>
    <row r="19" spans="1:7">
      <c r="A19" s="61" t="s">
        <v>144</v>
      </c>
      <c r="B19" s="64" t="s">
        <v>170</v>
      </c>
      <c r="C19" s="61">
        <v>2020</v>
      </c>
      <c r="D19" s="61" t="s">
        <v>166</v>
      </c>
      <c r="E19" s="61">
        <v>75.5983110154245</v>
      </c>
    </row>
    <row r="20" spans="1:7">
      <c r="A20" s="61" t="s">
        <v>144</v>
      </c>
      <c r="B20" s="64" t="s">
        <v>170</v>
      </c>
      <c r="C20" s="61">
        <v>2020</v>
      </c>
      <c r="D20" s="61" t="s">
        <v>167</v>
      </c>
      <c r="E20" s="61">
        <v>82.503744163509793</v>
      </c>
    </row>
    <row r="21" spans="1:7">
      <c r="A21" s="61" t="s">
        <v>144</v>
      </c>
      <c r="B21" s="64" t="s">
        <v>170</v>
      </c>
      <c r="C21" s="61">
        <v>2020</v>
      </c>
      <c r="D21" s="61" t="s">
        <v>168</v>
      </c>
      <c r="E21" s="61">
        <v>81.391641844251296</v>
      </c>
    </row>
    <row r="22" spans="1:7">
      <c r="A22" s="61" t="s">
        <v>144</v>
      </c>
      <c r="B22" s="64" t="s">
        <v>170</v>
      </c>
      <c r="C22" s="61">
        <v>2020</v>
      </c>
      <c r="D22" s="61" t="s">
        <v>169</v>
      </c>
      <c r="E22" s="61">
        <v>88.067347909802805</v>
      </c>
    </row>
    <row r="23" spans="1:7">
      <c r="A23" s="61" t="s">
        <v>144</v>
      </c>
      <c r="B23" s="64" t="s">
        <v>170</v>
      </c>
      <c r="C23" s="61">
        <v>2020</v>
      </c>
      <c r="D23" s="61" t="s">
        <v>160</v>
      </c>
      <c r="E23" s="61">
        <v>77.111352224268799</v>
      </c>
    </row>
    <row r="24" spans="1:7">
      <c r="A24" s="5" t="s">
        <v>144</v>
      </c>
      <c r="B24" s="5" t="s">
        <v>172</v>
      </c>
      <c r="C24" s="5">
        <v>2019</v>
      </c>
      <c r="D24" s="5" t="s">
        <v>161</v>
      </c>
      <c r="E24" s="5">
        <v>69.980939923404506</v>
      </c>
      <c r="G24" s="59">
        <v>87</v>
      </c>
    </row>
    <row r="25" spans="1:7">
      <c r="A25" s="5" t="s">
        <v>144</v>
      </c>
      <c r="B25" s="5" t="s">
        <v>172</v>
      </c>
      <c r="C25" s="5">
        <v>2019</v>
      </c>
      <c r="D25" s="5" t="s">
        <v>162</v>
      </c>
      <c r="E25" s="5">
        <v>75.469340836548</v>
      </c>
    </row>
    <row r="26" spans="1:7">
      <c r="A26" s="5" t="s">
        <v>144</v>
      </c>
      <c r="B26" s="5" t="s">
        <v>172</v>
      </c>
      <c r="C26" s="5">
        <v>2020</v>
      </c>
      <c r="D26" s="5" t="s">
        <v>163</v>
      </c>
      <c r="E26" s="5">
        <v>103.80622387174</v>
      </c>
    </row>
    <row r="27" spans="1:7">
      <c r="A27" s="5" t="s">
        <v>144</v>
      </c>
      <c r="B27" s="5" t="s">
        <v>172</v>
      </c>
      <c r="C27" s="5">
        <v>2020</v>
      </c>
      <c r="D27" s="5" t="s">
        <v>164</v>
      </c>
      <c r="E27" s="5">
        <v>76.481835564053497</v>
      </c>
    </row>
    <row r="28" spans="1:7">
      <c r="A28" s="5" t="s">
        <v>144</v>
      </c>
      <c r="B28" s="5" t="s">
        <v>172</v>
      </c>
      <c r="C28" s="5">
        <v>2020</v>
      </c>
      <c r="D28" s="5" t="s">
        <v>165</v>
      </c>
      <c r="E28" s="5">
        <v>100.924194756977</v>
      </c>
    </row>
    <row r="29" spans="1:7">
      <c r="A29" s="5" t="s">
        <v>144</v>
      </c>
      <c r="B29" s="5" t="s">
        <v>172</v>
      </c>
      <c r="C29" s="5">
        <v>2020</v>
      </c>
      <c r="D29" s="5" t="s">
        <v>167</v>
      </c>
      <c r="E29" s="5">
        <v>66.800000098270402</v>
      </c>
    </row>
    <row r="30" spans="1:7">
      <c r="A30" s="5" t="s">
        <v>144</v>
      </c>
      <c r="B30" s="5" t="s">
        <v>172</v>
      </c>
      <c r="C30" s="5">
        <v>2020</v>
      </c>
      <c r="D30" s="5" t="s">
        <v>168</v>
      </c>
      <c r="E30" s="5">
        <v>88.514068214045807</v>
      </c>
    </row>
    <row r="31" spans="1:7">
      <c r="A31" s="5" t="s">
        <v>144</v>
      </c>
      <c r="B31" s="5" t="s">
        <v>172</v>
      </c>
      <c r="C31" s="5">
        <v>2020</v>
      </c>
      <c r="D31" s="5" t="s">
        <v>169</v>
      </c>
      <c r="E31" s="5">
        <v>110.732545870748</v>
      </c>
    </row>
    <row r="32" spans="1:7">
      <c r="A32" s="5" t="s">
        <v>144</v>
      </c>
      <c r="B32" s="5" t="s">
        <v>172</v>
      </c>
      <c r="C32" s="5">
        <v>2020</v>
      </c>
      <c r="D32" s="5" t="s">
        <v>160</v>
      </c>
      <c r="E32" s="5">
        <v>96.479733443388795</v>
      </c>
    </row>
    <row r="33" spans="1:7">
      <c r="A33" s="5" t="s">
        <v>144</v>
      </c>
      <c r="B33" s="5" t="s">
        <v>173</v>
      </c>
      <c r="C33" s="5">
        <v>2019</v>
      </c>
      <c r="D33" s="5" t="s">
        <v>160</v>
      </c>
      <c r="E33" s="5">
        <v>109.22965039857399</v>
      </c>
      <c r="G33" s="59">
        <v>105</v>
      </c>
    </row>
    <row r="34" spans="1:7">
      <c r="A34" s="5" t="s">
        <v>144</v>
      </c>
      <c r="B34" s="5" t="s">
        <v>173</v>
      </c>
      <c r="C34" s="5">
        <v>2019</v>
      </c>
      <c r="D34" s="5" t="s">
        <v>161</v>
      </c>
      <c r="E34" s="5">
        <v>114.36029421405701</v>
      </c>
    </row>
    <row r="35" spans="1:7">
      <c r="A35" s="5" t="s">
        <v>144</v>
      </c>
      <c r="B35" s="5" t="s">
        <v>173</v>
      </c>
      <c r="C35" s="5">
        <v>2019</v>
      </c>
      <c r="D35" s="5" t="s">
        <v>162</v>
      </c>
      <c r="E35" s="5">
        <v>100.86791603664101</v>
      </c>
    </row>
    <row r="36" spans="1:7">
      <c r="A36" s="5" t="s">
        <v>144</v>
      </c>
      <c r="B36" s="5" t="s">
        <v>173</v>
      </c>
      <c r="C36" s="5">
        <v>2020</v>
      </c>
      <c r="D36" s="5" t="s">
        <v>163</v>
      </c>
      <c r="E36" s="5">
        <v>107.450080619567</v>
      </c>
    </row>
    <row r="37" spans="1:7">
      <c r="A37" s="5" t="s">
        <v>144</v>
      </c>
      <c r="B37" s="5" t="s">
        <v>173</v>
      </c>
      <c r="C37" s="5">
        <v>2020</v>
      </c>
      <c r="D37" s="5" t="s">
        <v>174</v>
      </c>
      <c r="E37" s="5">
        <v>97.336488553736402</v>
      </c>
    </row>
    <row r="38" spans="1:7">
      <c r="A38" s="5" t="s">
        <v>144</v>
      </c>
      <c r="B38" s="5" t="s">
        <v>173</v>
      </c>
      <c r="C38" s="5">
        <v>2020</v>
      </c>
      <c r="D38" s="5" t="s">
        <v>171</v>
      </c>
      <c r="E38" s="5">
        <v>119.857237930417</v>
      </c>
    </row>
    <row r="39" spans="1:7">
      <c r="A39" s="5" t="s">
        <v>144</v>
      </c>
      <c r="B39" s="5" t="s">
        <v>173</v>
      </c>
      <c r="C39" s="5">
        <v>2020</v>
      </c>
      <c r="D39" s="5" t="s">
        <v>164</v>
      </c>
      <c r="E39" s="5">
        <v>104.057508271719</v>
      </c>
    </row>
    <row r="40" spans="1:7">
      <c r="A40" s="5" t="s">
        <v>144</v>
      </c>
      <c r="B40" s="5" t="s">
        <v>173</v>
      </c>
      <c r="C40" s="5">
        <v>2020</v>
      </c>
      <c r="D40" s="5" t="s">
        <v>165</v>
      </c>
      <c r="E40" s="5">
        <v>110.387224547222</v>
      </c>
    </row>
    <row r="41" spans="1:7">
      <c r="A41" s="5" t="s">
        <v>144</v>
      </c>
      <c r="B41" s="5" t="s">
        <v>173</v>
      </c>
      <c r="C41" s="5">
        <v>2020</v>
      </c>
      <c r="D41" s="5" t="s">
        <v>166</v>
      </c>
      <c r="E41" s="5">
        <v>99.347300479021996</v>
      </c>
    </row>
    <row r="42" spans="1:7">
      <c r="A42" s="5" t="s">
        <v>144</v>
      </c>
      <c r="B42" s="5" t="s">
        <v>173</v>
      </c>
      <c r="C42" s="5">
        <v>2020</v>
      </c>
      <c r="D42" s="5" t="s">
        <v>167</v>
      </c>
      <c r="E42" s="5">
        <v>96.051434282560393</v>
      </c>
    </row>
    <row r="43" spans="1:7">
      <c r="A43" s="5" t="s">
        <v>144</v>
      </c>
      <c r="B43" s="5" t="s">
        <v>173</v>
      </c>
      <c r="C43" s="5">
        <v>2020</v>
      </c>
      <c r="D43" s="5" t="s">
        <v>168</v>
      </c>
      <c r="E43" s="5">
        <v>99.434766757822402</v>
      </c>
    </row>
    <row r="44" spans="1:7">
      <c r="A44" s="5" t="s">
        <v>144</v>
      </c>
      <c r="B44" s="5" t="s">
        <v>173</v>
      </c>
      <c r="C44" s="5">
        <v>2020</v>
      </c>
      <c r="D44" s="5" t="s">
        <v>169</v>
      </c>
      <c r="E44" s="5">
        <v>100.501140388179</v>
      </c>
    </row>
    <row r="45" spans="1:7">
      <c r="A45" s="5" t="s">
        <v>144</v>
      </c>
      <c r="B45" s="5" t="s">
        <v>173</v>
      </c>
      <c r="C45" s="5">
        <v>2020</v>
      </c>
      <c r="D45" s="5" t="s">
        <v>160</v>
      </c>
      <c r="E45" s="5">
        <v>113.387096774193</v>
      </c>
    </row>
    <row r="46" spans="1:7">
      <c r="A46" s="61" t="s">
        <v>144</v>
      </c>
      <c r="B46" s="65" t="s">
        <v>175</v>
      </c>
      <c r="C46" s="61">
        <v>2019</v>
      </c>
      <c r="D46" s="61" t="s">
        <v>160</v>
      </c>
      <c r="E46" s="61">
        <v>107.281446813551</v>
      </c>
      <c r="G46" s="59">
        <v>90</v>
      </c>
    </row>
    <row r="47" spans="1:7">
      <c r="A47" s="61" t="s">
        <v>144</v>
      </c>
      <c r="B47" s="65" t="s">
        <v>175</v>
      </c>
      <c r="C47" s="61">
        <v>2019</v>
      </c>
      <c r="D47" s="61" t="s">
        <v>161</v>
      </c>
      <c r="E47" s="61">
        <v>74.975940815560904</v>
      </c>
    </row>
    <row r="48" spans="1:7">
      <c r="A48" s="61" t="s">
        <v>144</v>
      </c>
      <c r="B48" s="65" t="s">
        <v>175</v>
      </c>
      <c r="C48" s="61">
        <v>2019</v>
      </c>
      <c r="D48" s="61" t="s">
        <v>162</v>
      </c>
      <c r="E48" s="61">
        <v>95.545236414893907</v>
      </c>
    </row>
    <row r="49" spans="1:7">
      <c r="A49" s="61" t="s">
        <v>144</v>
      </c>
      <c r="B49" s="65" t="s">
        <v>175</v>
      </c>
      <c r="C49" s="61">
        <v>2020</v>
      </c>
      <c r="D49" s="61" t="s">
        <v>163</v>
      </c>
      <c r="E49" s="61">
        <v>77.849114433948102</v>
      </c>
    </row>
    <row r="50" spans="1:7">
      <c r="A50" s="61" t="s">
        <v>144</v>
      </c>
      <c r="B50" s="65" t="s">
        <v>175</v>
      </c>
      <c r="C50" s="61">
        <v>2020</v>
      </c>
      <c r="D50" s="61" t="s">
        <v>174</v>
      </c>
      <c r="E50" s="61">
        <v>98.394857898645398</v>
      </c>
    </row>
    <row r="51" spans="1:7">
      <c r="A51" s="61" t="s">
        <v>144</v>
      </c>
      <c r="B51" s="65" t="s">
        <v>175</v>
      </c>
      <c r="C51" s="61">
        <v>2020</v>
      </c>
      <c r="D51" s="61" t="s">
        <v>171</v>
      </c>
      <c r="E51" s="61">
        <v>79.787234042553095</v>
      </c>
    </row>
    <row r="52" spans="1:7">
      <c r="A52" s="61" t="s">
        <v>144</v>
      </c>
      <c r="B52" s="65" t="s">
        <v>175</v>
      </c>
      <c r="C52" s="61">
        <v>2020</v>
      </c>
      <c r="D52" s="61" t="s">
        <v>164</v>
      </c>
      <c r="E52" s="61">
        <v>95.311268207470803</v>
      </c>
    </row>
    <row r="53" spans="1:7">
      <c r="A53" s="61" t="s">
        <v>144</v>
      </c>
      <c r="B53" s="65" t="s">
        <v>175</v>
      </c>
      <c r="C53" s="61">
        <v>2020</v>
      </c>
      <c r="D53" s="61" t="s">
        <v>165</v>
      </c>
      <c r="E53" s="61">
        <v>112.562774269012</v>
      </c>
    </row>
    <row r="54" spans="1:7">
      <c r="A54" s="61" t="s">
        <v>144</v>
      </c>
      <c r="B54" s="65" t="s">
        <v>175</v>
      </c>
      <c r="C54" s="61">
        <v>2020</v>
      </c>
      <c r="D54" s="61" t="s">
        <v>166</v>
      </c>
      <c r="E54" s="61">
        <v>88.781134601482293</v>
      </c>
    </row>
    <row r="55" spans="1:7">
      <c r="A55" s="61" t="s">
        <v>144</v>
      </c>
      <c r="B55" s="65" t="s">
        <v>175</v>
      </c>
      <c r="C55" s="61">
        <v>2020</v>
      </c>
      <c r="D55" s="61" t="s">
        <v>167</v>
      </c>
      <c r="E55" s="61">
        <v>89.733059029176303</v>
      </c>
    </row>
    <row r="56" spans="1:7">
      <c r="A56" s="61" t="s">
        <v>144</v>
      </c>
      <c r="B56" s="65" t="s">
        <v>175</v>
      </c>
      <c r="C56" s="61">
        <v>2020</v>
      </c>
      <c r="D56" s="61" t="s">
        <v>168</v>
      </c>
      <c r="E56" s="61">
        <v>81.790661687955406</v>
      </c>
    </row>
    <row r="57" spans="1:7">
      <c r="A57" s="61" t="s">
        <v>144</v>
      </c>
      <c r="B57" s="65" t="s">
        <v>175</v>
      </c>
      <c r="C57" s="61">
        <v>2020</v>
      </c>
      <c r="D57" s="61" t="s">
        <v>169</v>
      </c>
      <c r="E57" s="61">
        <v>90.947757158708001</v>
      </c>
    </row>
    <row r="58" spans="1:7">
      <c r="A58" s="61" t="s">
        <v>144</v>
      </c>
      <c r="B58" s="65" t="s">
        <v>175</v>
      </c>
      <c r="C58" s="61">
        <v>2020</v>
      </c>
      <c r="D58" s="61" t="s">
        <v>160</v>
      </c>
      <c r="E58" s="61">
        <v>81.974005728092195</v>
      </c>
    </row>
    <row r="59" spans="1:7">
      <c r="A59" s="5" t="s">
        <v>144</v>
      </c>
      <c r="B59" s="5" t="s">
        <v>176</v>
      </c>
      <c r="C59" s="5">
        <v>2019</v>
      </c>
      <c r="D59" s="5" t="s">
        <v>160</v>
      </c>
      <c r="E59" s="5">
        <v>83.947926174711796</v>
      </c>
      <c r="G59" s="59">
        <v>84</v>
      </c>
    </row>
    <row r="60" spans="1:7">
      <c r="A60" s="5" t="s">
        <v>144</v>
      </c>
      <c r="B60" s="5" t="s">
        <v>176</v>
      </c>
      <c r="C60" s="5">
        <v>2019</v>
      </c>
      <c r="D60" s="5" t="s">
        <v>161</v>
      </c>
      <c r="E60" s="5">
        <v>80.154647875758798</v>
      </c>
    </row>
    <row r="61" spans="1:7">
      <c r="A61" s="5" t="s">
        <v>144</v>
      </c>
      <c r="B61" s="5" t="s">
        <v>176</v>
      </c>
      <c r="C61" s="5">
        <v>2019</v>
      </c>
      <c r="D61" s="5" t="s">
        <v>162</v>
      </c>
      <c r="E61" s="5">
        <v>81.677391061381499</v>
      </c>
    </row>
    <row r="62" spans="1:7">
      <c r="A62" s="5" t="s">
        <v>144</v>
      </c>
      <c r="B62" s="5" t="s">
        <v>176</v>
      </c>
      <c r="C62" s="5">
        <v>2020</v>
      </c>
      <c r="D62" s="5" t="s">
        <v>163</v>
      </c>
      <c r="E62" s="5">
        <v>84.068713847450496</v>
      </c>
    </row>
    <row r="63" spans="1:7">
      <c r="A63" s="5" t="s">
        <v>144</v>
      </c>
      <c r="B63" s="5" t="s">
        <v>176</v>
      </c>
      <c r="C63" s="5">
        <v>2020</v>
      </c>
      <c r="D63" s="5" t="s">
        <v>174</v>
      </c>
      <c r="E63" s="5">
        <v>81.880290845679994</v>
      </c>
    </row>
    <row r="64" spans="1:7">
      <c r="A64" s="5" t="s">
        <v>144</v>
      </c>
      <c r="B64" s="5" t="s">
        <v>176</v>
      </c>
      <c r="C64" s="5">
        <v>2020</v>
      </c>
      <c r="D64" s="5" t="s">
        <v>171</v>
      </c>
      <c r="E64" s="5">
        <v>102.139600140301</v>
      </c>
    </row>
    <row r="65" spans="1:7">
      <c r="A65" s="5" t="s">
        <v>144</v>
      </c>
      <c r="B65" s="5" t="s">
        <v>176</v>
      </c>
      <c r="C65" s="5">
        <v>2020</v>
      </c>
      <c r="D65" s="5" t="s">
        <v>164</v>
      </c>
      <c r="E65" s="5">
        <v>78.899607519029104</v>
      </c>
    </row>
    <row r="66" spans="1:7">
      <c r="A66" s="5" t="s">
        <v>144</v>
      </c>
      <c r="B66" s="5" t="s">
        <v>176</v>
      </c>
      <c r="C66" s="5">
        <v>2020</v>
      </c>
      <c r="D66" s="5" t="s">
        <v>165</v>
      </c>
      <c r="E66" s="5">
        <v>86.277686224660101</v>
      </c>
    </row>
    <row r="67" spans="1:7">
      <c r="A67" s="5" t="s">
        <v>144</v>
      </c>
      <c r="B67" s="5" t="s">
        <v>176</v>
      </c>
      <c r="C67" s="5">
        <v>2020</v>
      </c>
      <c r="D67" s="5" t="s">
        <v>166</v>
      </c>
      <c r="E67" s="5">
        <v>76.900952566258795</v>
      </c>
    </row>
    <row r="68" spans="1:7">
      <c r="A68" s="5" t="s">
        <v>144</v>
      </c>
      <c r="B68" s="5" t="s">
        <v>176</v>
      </c>
      <c r="C68" s="5">
        <v>2020</v>
      </c>
      <c r="D68" s="5" t="s">
        <v>167</v>
      </c>
      <c r="E68" s="5">
        <v>83.881029567467493</v>
      </c>
    </row>
    <row r="69" spans="1:7">
      <c r="A69" s="5" t="s">
        <v>144</v>
      </c>
      <c r="B69" s="5" t="s">
        <v>176</v>
      </c>
      <c r="C69" s="5">
        <v>2020</v>
      </c>
      <c r="D69" s="5" t="s">
        <v>168</v>
      </c>
      <c r="E69" s="5">
        <v>77.387630433478805</v>
      </c>
    </row>
    <row r="70" spans="1:7">
      <c r="A70" s="5" t="s">
        <v>144</v>
      </c>
      <c r="B70" s="5" t="s">
        <v>176</v>
      </c>
      <c r="C70" s="5">
        <v>2020</v>
      </c>
      <c r="D70" s="5" t="s">
        <v>169</v>
      </c>
      <c r="E70" s="5">
        <v>84.055148870698204</v>
      </c>
    </row>
    <row r="71" spans="1:7">
      <c r="A71" s="5" t="s">
        <v>144</v>
      </c>
      <c r="B71" s="5" t="s">
        <v>176</v>
      </c>
      <c r="C71" s="5">
        <v>2020</v>
      </c>
      <c r="D71" s="5" t="s">
        <v>160</v>
      </c>
      <c r="E71" s="5">
        <v>88.329773836365803</v>
      </c>
    </row>
    <row r="72" spans="1:7">
      <c r="A72" s="5" t="s">
        <v>144</v>
      </c>
      <c r="B72" s="5" t="s">
        <v>177</v>
      </c>
      <c r="C72" s="5">
        <v>2019</v>
      </c>
      <c r="D72" s="5" t="s">
        <v>160</v>
      </c>
      <c r="E72" s="5">
        <v>93.202731956696098</v>
      </c>
      <c r="G72" s="59">
        <v>99</v>
      </c>
    </row>
    <row r="73" spans="1:7">
      <c r="A73" s="5" t="s">
        <v>144</v>
      </c>
      <c r="B73" s="5" t="s">
        <v>177</v>
      </c>
      <c r="C73" s="5">
        <v>2019</v>
      </c>
      <c r="D73" s="5" t="s">
        <v>161</v>
      </c>
      <c r="E73" s="5">
        <v>90.826872968406903</v>
      </c>
    </row>
    <row r="74" spans="1:7">
      <c r="A74" s="5" t="s">
        <v>144</v>
      </c>
      <c r="B74" s="5" t="s">
        <v>177</v>
      </c>
      <c r="C74" s="5">
        <v>2019</v>
      </c>
      <c r="D74" s="5" t="s">
        <v>162</v>
      </c>
      <c r="E74" s="5">
        <v>109.527757688755</v>
      </c>
    </row>
    <row r="75" spans="1:7">
      <c r="A75" s="5" t="s">
        <v>144</v>
      </c>
      <c r="B75" s="5" t="s">
        <v>177</v>
      </c>
      <c r="C75" s="5">
        <v>2020</v>
      </c>
      <c r="D75" s="5" t="s">
        <v>163</v>
      </c>
      <c r="E75" s="5">
        <v>92.668593373735305</v>
      </c>
    </row>
    <row r="76" spans="1:7">
      <c r="A76" s="5" t="s">
        <v>144</v>
      </c>
      <c r="B76" s="5" t="s">
        <v>177</v>
      </c>
      <c r="C76" s="5">
        <v>2020</v>
      </c>
      <c r="D76" s="5" t="s">
        <v>171</v>
      </c>
      <c r="E76" s="5">
        <v>113.90977443609</v>
      </c>
    </row>
    <row r="77" spans="1:7">
      <c r="A77" s="5" t="s">
        <v>144</v>
      </c>
      <c r="B77" s="5" t="s">
        <v>177</v>
      </c>
      <c r="C77" s="5">
        <v>2020</v>
      </c>
      <c r="D77" s="5" t="s">
        <v>164</v>
      </c>
      <c r="E77" s="5">
        <v>87.598649411902002</v>
      </c>
    </row>
    <row r="78" spans="1:7">
      <c r="A78" s="5" t="s">
        <v>144</v>
      </c>
      <c r="B78" s="5" t="s">
        <v>177</v>
      </c>
      <c r="C78" s="5">
        <v>2020</v>
      </c>
      <c r="D78" s="5" t="s">
        <v>165</v>
      </c>
      <c r="E78" s="5">
        <v>107.44763644483599</v>
      </c>
    </row>
    <row r="79" spans="1:7">
      <c r="A79" s="5" t="s">
        <v>144</v>
      </c>
      <c r="B79" s="5" t="s">
        <v>177</v>
      </c>
      <c r="C79" s="5">
        <v>2020</v>
      </c>
      <c r="D79" s="5" t="s">
        <v>166</v>
      </c>
      <c r="E79" s="5">
        <v>91.8830897379503</v>
      </c>
    </row>
    <row r="80" spans="1:7">
      <c r="A80" s="5" t="s">
        <v>144</v>
      </c>
      <c r="B80" s="5" t="s">
        <v>177</v>
      </c>
      <c r="C80" s="5">
        <v>2020</v>
      </c>
      <c r="D80" s="5" t="s">
        <v>167</v>
      </c>
      <c r="E80" s="5">
        <v>100.655616722514</v>
      </c>
    </row>
    <row r="81" spans="1:7">
      <c r="A81" s="5" t="s">
        <v>144</v>
      </c>
      <c r="B81" s="5" t="s">
        <v>177</v>
      </c>
      <c r="C81" s="5">
        <v>2020</v>
      </c>
      <c r="D81" s="5" t="s">
        <v>168</v>
      </c>
      <c r="E81" s="5">
        <v>99.428840332638899</v>
      </c>
    </row>
    <row r="82" spans="1:7">
      <c r="A82" s="5" t="s">
        <v>144</v>
      </c>
      <c r="B82" s="5" t="s">
        <v>177</v>
      </c>
      <c r="C82" s="5">
        <v>2020</v>
      </c>
      <c r="D82" s="5" t="s">
        <v>169</v>
      </c>
      <c r="E82" s="5">
        <v>99.325672609169501</v>
      </c>
    </row>
    <row r="83" spans="1:7">
      <c r="A83" s="5" t="s">
        <v>144</v>
      </c>
      <c r="B83" s="5" t="s">
        <v>177</v>
      </c>
      <c r="C83" s="5">
        <v>2020</v>
      </c>
      <c r="D83" s="5" t="s">
        <v>160</v>
      </c>
      <c r="E83" s="5">
        <v>104.31199774352901</v>
      </c>
    </row>
    <row r="84" spans="1:7">
      <c r="A84" s="5" t="s">
        <v>144</v>
      </c>
      <c r="B84" s="5" t="s">
        <v>178</v>
      </c>
      <c r="C84" s="5">
        <v>2019</v>
      </c>
      <c r="D84" s="5" t="s">
        <v>160</v>
      </c>
      <c r="E84" s="5">
        <v>107.11025988265401</v>
      </c>
      <c r="G84" s="59">
        <v>104</v>
      </c>
    </row>
    <row r="85" spans="1:7">
      <c r="A85" s="5" t="s">
        <v>144</v>
      </c>
      <c r="B85" s="5" t="s">
        <v>178</v>
      </c>
      <c r="C85" s="5">
        <v>2019</v>
      </c>
      <c r="D85" s="5" t="s">
        <v>161</v>
      </c>
      <c r="E85" s="5">
        <v>90.162586082318697</v>
      </c>
    </row>
    <row r="86" spans="1:7">
      <c r="A86" s="5" t="s">
        <v>144</v>
      </c>
      <c r="B86" s="5" t="s">
        <v>178</v>
      </c>
      <c r="C86" s="5">
        <v>2019</v>
      </c>
      <c r="D86" s="5" t="s">
        <v>162</v>
      </c>
      <c r="E86" s="5">
        <v>102.468383640282</v>
      </c>
    </row>
    <row r="87" spans="1:7">
      <c r="A87" s="5" t="s">
        <v>144</v>
      </c>
      <c r="B87" s="5" t="s">
        <v>178</v>
      </c>
      <c r="C87" s="5">
        <v>2020</v>
      </c>
      <c r="D87" s="5" t="s">
        <v>163</v>
      </c>
      <c r="E87" s="5">
        <v>107.892711246327</v>
      </c>
    </row>
    <row r="88" spans="1:7">
      <c r="A88" s="5" t="s">
        <v>144</v>
      </c>
      <c r="B88" s="5" t="s">
        <v>178</v>
      </c>
      <c r="C88" s="5">
        <v>2020</v>
      </c>
      <c r="D88" s="5" t="s">
        <v>174</v>
      </c>
      <c r="E88" s="5">
        <v>92.297344435520799</v>
      </c>
    </row>
    <row r="89" spans="1:7">
      <c r="A89" s="5" t="s">
        <v>144</v>
      </c>
      <c r="B89" s="5" t="s">
        <v>178</v>
      </c>
      <c r="C89" s="5">
        <v>2020</v>
      </c>
      <c r="D89" s="5" t="s">
        <v>171</v>
      </c>
      <c r="E89" s="5">
        <v>121.27033894570199</v>
      </c>
    </row>
    <row r="90" spans="1:7">
      <c r="A90" s="5" t="s">
        <v>144</v>
      </c>
      <c r="B90" s="5" t="s">
        <v>178</v>
      </c>
      <c r="C90" s="5">
        <v>2020</v>
      </c>
      <c r="D90" s="5" t="s">
        <v>164</v>
      </c>
      <c r="E90" s="5">
        <v>106.40532967051099</v>
      </c>
    </row>
    <row r="91" spans="1:7">
      <c r="A91" s="5" t="s">
        <v>144</v>
      </c>
      <c r="B91" s="5" t="s">
        <v>178</v>
      </c>
      <c r="C91" s="5">
        <v>2020</v>
      </c>
      <c r="D91" s="5" t="s">
        <v>165</v>
      </c>
      <c r="E91" s="5">
        <v>107.661079396966</v>
      </c>
    </row>
    <row r="92" spans="1:7">
      <c r="A92" s="5" t="s">
        <v>144</v>
      </c>
      <c r="B92" s="5" t="s">
        <v>178</v>
      </c>
      <c r="C92" s="5">
        <v>2020</v>
      </c>
      <c r="D92" s="5" t="s">
        <v>166</v>
      </c>
      <c r="E92" s="5">
        <v>108.128303381598</v>
      </c>
    </row>
    <row r="93" spans="1:7">
      <c r="A93" s="5" t="s">
        <v>144</v>
      </c>
      <c r="B93" s="5" t="s">
        <v>178</v>
      </c>
      <c r="C93" s="5">
        <v>2020</v>
      </c>
      <c r="D93" s="5" t="s">
        <v>167</v>
      </c>
      <c r="E93" s="5">
        <v>102.569128594444</v>
      </c>
    </row>
    <row r="94" spans="1:7">
      <c r="A94" s="5" t="s">
        <v>144</v>
      </c>
      <c r="B94" s="5" t="s">
        <v>178</v>
      </c>
      <c r="C94" s="5">
        <v>2020</v>
      </c>
      <c r="D94" s="5" t="s">
        <v>168</v>
      </c>
      <c r="E94" s="5">
        <v>96.075826885903496</v>
      </c>
    </row>
    <row r="95" spans="1:7">
      <c r="A95" s="5" t="s">
        <v>144</v>
      </c>
      <c r="B95" s="5" t="s">
        <v>178</v>
      </c>
      <c r="C95" s="5">
        <v>2020</v>
      </c>
      <c r="D95" s="5" t="s">
        <v>169</v>
      </c>
      <c r="E95" s="5">
        <v>102.949121639846</v>
      </c>
    </row>
    <row r="96" spans="1:7">
      <c r="A96" s="5" t="s">
        <v>144</v>
      </c>
      <c r="B96" s="5" t="s">
        <v>178</v>
      </c>
      <c r="C96" s="5">
        <v>2020</v>
      </c>
      <c r="D96" s="5" t="s">
        <v>160</v>
      </c>
      <c r="E96" s="5">
        <v>105.07534482109099</v>
      </c>
    </row>
    <row r="97" spans="1:7">
      <c r="A97" s="5" t="s">
        <v>144</v>
      </c>
      <c r="B97" s="5" t="s">
        <v>179</v>
      </c>
      <c r="C97" s="5">
        <v>2019</v>
      </c>
      <c r="D97" s="5" t="s">
        <v>160</v>
      </c>
      <c r="E97" s="5">
        <v>85.775692696549896</v>
      </c>
      <c r="G97" s="59">
        <v>80</v>
      </c>
    </row>
    <row r="98" spans="1:7">
      <c r="A98" s="5" t="s">
        <v>144</v>
      </c>
      <c r="B98" s="5" t="s">
        <v>179</v>
      </c>
      <c r="C98" s="5">
        <v>2019</v>
      </c>
      <c r="D98" s="5" t="s">
        <v>161</v>
      </c>
      <c r="E98" s="5">
        <v>68.834825881405905</v>
      </c>
    </row>
    <row r="99" spans="1:7">
      <c r="A99" s="5" t="s">
        <v>144</v>
      </c>
      <c r="B99" s="5" t="s">
        <v>179</v>
      </c>
      <c r="C99" s="5">
        <v>2019</v>
      </c>
      <c r="D99" s="5" t="s">
        <v>162</v>
      </c>
      <c r="E99" s="5">
        <v>75.262519455028794</v>
      </c>
    </row>
    <row r="100" spans="1:7">
      <c r="A100" s="5" t="s">
        <v>144</v>
      </c>
      <c r="B100" s="5" t="s">
        <v>179</v>
      </c>
      <c r="C100" s="5">
        <v>2020</v>
      </c>
      <c r="D100" s="5" t="s">
        <v>163</v>
      </c>
      <c r="E100" s="5">
        <v>86.242507992608196</v>
      </c>
    </row>
    <row r="101" spans="1:7">
      <c r="A101" s="5" t="s">
        <v>144</v>
      </c>
      <c r="B101" s="5" t="s">
        <v>179</v>
      </c>
      <c r="C101" s="5">
        <v>2020</v>
      </c>
      <c r="D101" s="5" t="s">
        <v>174</v>
      </c>
      <c r="E101" s="5">
        <v>64.366170270572994</v>
      </c>
    </row>
    <row r="102" spans="1:7">
      <c r="A102" s="5" t="s">
        <v>144</v>
      </c>
      <c r="B102" s="5" t="s">
        <v>179</v>
      </c>
      <c r="C102" s="5">
        <v>2020</v>
      </c>
      <c r="D102" s="5" t="s">
        <v>171</v>
      </c>
      <c r="E102" s="5">
        <v>90.303554512195504</v>
      </c>
    </row>
    <row r="103" spans="1:7">
      <c r="A103" s="5" t="s">
        <v>144</v>
      </c>
      <c r="B103" s="5" t="s">
        <v>179</v>
      </c>
      <c r="C103" s="5">
        <v>2020</v>
      </c>
      <c r="D103" s="5" t="s">
        <v>164</v>
      </c>
      <c r="E103" s="5">
        <v>74.397164155154499</v>
      </c>
    </row>
    <row r="104" spans="1:7">
      <c r="A104" s="5" t="s">
        <v>144</v>
      </c>
      <c r="B104" s="5" t="s">
        <v>179</v>
      </c>
      <c r="C104" s="5">
        <v>2020</v>
      </c>
      <c r="D104" s="5" t="s">
        <v>165</v>
      </c>
      <c r="E104" s="5">
        <v>78.506887868463906</v>
      </c>
    </row>
    <row r="105" spans="1:7">
      <c r="A105" s="5" t="s">
        <v>144</v>
      </c>
      <c r="B105" s="5" t="s">
        <v>179</v>
      </c>
      <c r="C105" s="5">
        <v>2020</v>
      </c>
      <c r="D105" s="5" t="s">
        <v>166</v>
      </c>
      <c r="E105" s="5">
        <v>81.661858219611901</v>
      </c>
    </row>
    <row r="106" spans="1:7">
      <c r="A106" s="5" t="s">
        <v>144</v>
      </c>
      <c r="B106" s="5" t="s">
        <v>179</v>
      </c>
      <c r="C106" s="5">
        <v>2020</v>
      </c>
      <c r="D106" s="5" t="s">
        <v>167</v>
      </c>
      <c r="E106" s="5">
        <v>89.364501896431605</v>
      </c>
    </row>
    <row r="107" spans="1:7">
      <c r="A107" s="5" t="s">
        <v>144</v>
      </c>
      <c r="B107" s="5" t="s">
        <v>179</v>
      </c>
      <c r="C107" s="5">
        <v>2020</v>
      </c>
      <c r="D107" s="5" t="s">
        <v>168</v>
      </c>
      <c r="E107" s="5">
        <v>80.288308509111104</v>
      </c>
    </row>
    <row r="108" spans="1:7">
      <c r="A108" s="5" t="s">
        <v>144</v>
      </c>
      <c r="B108" s="5" t="s">
        <v>179</v>
      </c>
      <c r="C108" s="5">
        <v>2020</v>
      </c>
      <c r="D108" s="5" t="s">
        <v>169</v>
      </c>
      <c r="E108" s="5">
        <v>80.1747320005354</v>
      </c>
    </row>
    <row r="109" spans="1:7">
      <c r="A109" s="5" t="s">
        <v>144</v>
      </c>
      <c r="B109" s="5" t="s">
        <v>179</v>
      </c>
      <c r="C109" s="5">
        <v>2020</v>
      </c>
      <c r="D109" s="5" t="s">
        <v>160</v>
      </c>
      <c r="E109" s="5">
        <v>82.982286961376403</v>
      </c>
    </row>
    <row r="110" spans="1:7">
      <c r="A110" s="5" t="s">
        <v>180</v>
      </c>
      <c r="B110" s="5" t="s">
        <v>181</v>
      </c>
      <c r="C110" s="5">
        <v>2019</v>
      </c>
      <c r="D110" s="5" t="s">
        <v>160</v>
      </c>
      <c r="E110" s="5">
        <v>67.433284055409104</v>
      </c>
    </row>
    <row r="111" spans="1:7">
      <c r="A111" s="5" t="s">
        <v>180</v>
      </c>
      <c r="B111" s="5" t="s">
        <v>181</v>
      </c>
      <c r="C111" s="5">
        <v>2019</v>
      </c>
      <c r="D111" s="5" t="s">
        <v>161</v>
      </c>
      <c r="E111" s="5">
        <v>64.344686270515297</v>
      </c>
    </row>
    <row r="112" spans="1:7">
      <c r="A112" s="5" t="s">
        <v>180</v>
      </c>
      <c r="B112" s="5" t="s">
        <v>181</v>
      </c>
      <c r="C112" s="5">
        <v>2019</v>
      </c>
      <c r="D112" s="5" t="s">
        <v>162</v>
      </c>
      <c r="E112" s="5">
        <v>55.065396286186299</v>
      </c>
    </row>
    <row r="113" spans="1:5">
      <c r="A113" s="5" t="s">
        <v>180</v>
      </c>
      <c r="B113" s="5" t="s">
        <v>181</v>
      </c>
      <c r="C113" s="5">
        <v>2020</v>
      </c>
      <c r="D113" s="5" t="s">
        <v>163</v>
      </c>
      <c r="E113" s="5">
        <v>55.743698343461197</v>
      </c>
    </row>
    <row r="114" spans="1:5">
      <c r="A114" s="5" t="s">
        <v>180</v>
      </c>
      <c r="B114" s="5" t="s">
        <v>181</v>
      </c>
      <c r="C114" s="5">
        <v>2020</v>
      </c>
      <c r="D114" s="5" t="s">
        <v>174</v>
      </c>
      <c r="E114" s="5">
        <v>67.1231001149402</v>
      </c>
    </row>
    <row r="115" spans="1:5">
      <c r="A115" s="5" t="s">
        <v>180</v>
      </c>
      <c r="B115" s="5" t="s">
        <v>181</v>
      </c>
      <c r="C115" s="5">
        <v>2020</v>
      </c>
      <c r="D115" s="5" t="s">
        <v>171</v>
      </c>
      <c r="E115" s="5">
        <v>63.802055962563003</v>
      </c>
    </row>
    <row r="116" spans="1:5">
      <c r="A116" s="5" t="s">
        <v>180</v>
      </c>
      <c r="B116" s="5" t="s">
        <v>181</v>
      </c>
      <c r="C116" s="5">
        <v>2020</v>
      </c>
      <c r="D116" s="5" t="s">
        <v>164</v>
      </c>
      <c r="E116" s="5">
        <v>69.467211119056003</v>
      </c>
    </row>
    <row r="117" spans="1:5">
      <c r="A117" s="5" t="s">
        <v>180</v>
      </c>
      <c r="B117" s="5" t="s">
        <v>181</v>
      </c>
      <c r="C117" s="5">
        <v>2020</v>
      </c>
      <c r="D117" s="5" t="s">
        <v>165</v>
      </c>
      <c r="E117" s="5">
        <v>64.720516600407905</v>
      </c>
    </row>
    <row r="118" spans="1:5">
      <c r="A118" s="5" t="s">
        <v>180</v>
      </c>
      <c r="B118" s="5" t="s">
        <v>181</v>
      </c>
      <c r="C118" s="5">
        <v>2020</v>
      </c>
      <c r="D118" s="5" t="s">
        <v>166</v>
      </c>
      <c r="E118" s="5">
        <v>61.862197993842997</v>
      </c>
    </row>
    <row r="119" spans="1:5">
      <c r="A119" s="5" t="s">
        <v>180</v>
      </c>
      <c r="B119" s="5" t="s">
        <v>181</v>
      </c>
      <c r="C119" s="5">
        <v>2020</v>
      </c>
      <c r="D119" s="5" t="s">
        <v>167</v>
      </c>
      <c r="E119" s="5">
        <v>69.779043126575601</v>
      </c>
    </row>
    <row r="120" spans="1:5">
      <c r="A120" s="5" t="s">
        <v>180</v>
      </c>
      <c r="B120" s="5" t="s">
        <v>181</v>
      </c>
      <c r="C120" s="5">
        <v>2020</v>
      </c>
      <c r="D120" s="5" t="s">
        <v>168</v>
      </c>
      <c r="E120" s="5">
        <v>63.539621316640002</v>
      </c>
    </row>
    <row r="121" spans="1:5">
      <c r="A121" s="5" t="s">
        <v>180</v>
      </c>
      <c r="B121" s="5" t="s">
        <v>181</v>
      </c>
      <c r="C121" s="5">
        <v>2020</v>
      </c>
      <c r="D121" s="5" t="s">
        <v>169</v>
      </c>
      <c r="E121" s="5">
        <v>59.421219302024902</v>
      </c>
    </row>
    <row r="122" spans="1:5">
      <c r="A122" s="5" t="s">
        <v>180</v>
      </c>
      <c r="B122" s="5" t="s">
        <v>181</v>
      </c>
      <c r="C122" s="5">
        <v>2020</v>
      </c>
      <c r="D122" s="5" t="s">
        <v>160</v>
      </c>
      <c r="E122" s="5">
        <v>63.120232228447897</v>
      </c>
    </row>
    <row r="123" spans="1:5">
      <c r="A123" s="5" t="s">
        <v>180</v>
      </c>
      <c r="B123" s="5" t="s">
        <v>182</v>
      </c>
      <c r="C123" s="5">
        <v>2019</v>
      </c>
      <c r="D123" s="5" t="s">
        <v>160</v>
      </c>
      <c r="E123" s="5">
        <v>97.169815358452496</v>
      </c>
    </row>
    <row r="124" spans="1:5">
      <c r="A124" s="5" t="s">
        <v>180</v>
      </c>
      <c r="B124" s="5" t="s">
        <v>182</v>
      </c>
      <c r="C124" s="5">
        <v>2019</v>
      </c>
      <c r="D124" s="5" t="s">
        <v>162</v>
      </c>
      <c r="E124" s="5">
        <v>94.827583458953498</v>
      </c>
    </row>
    <row r="125" spans="1:5">
      <c r="A125" s="5" t="s">
        <v>180</v>
      </c>
      <c r="B125" s="5" t="s">
        <v>182</v>
      </c>
      <c r="C125" s="5">
        <v>2020</v>
      </c>
      <c r="D125" s="5" t="s">
        <v>171</v>
      </c>
      <c r="E125" s="5">
        <v>81.132075471698101</v>
      </c>
    </row>
    <row r="126" spans="1:5">
      <c r="A126" s="5" t="s">
        <v>180</v>
      </c>
      <c r="B126" s="5" t="s">
        <v>182</v>
      </c>
      <c r="C126" s="5">
        <v>2020</v>
      </c>
      <c r="D126" s="5" t="s">
        <v>168</v>
      </c>
      <c r="E126" s="5">
        <v>85.020242914979704</v>
      </c>
    </row>
    <row r="127" spans="1:5">
      <c r="A127" s="5" t="s">
        <v>180</v>
      </c>
      <c r="B127" s="5" t="s">
        <v>182</v>
      </c>
      <c r="C127" s="5">
        <v>2020</v>
      </c>
      <c r="D127" s="5" t="s">
        <v>169</v>
      </c>
      <c r="E127" s="5">
        <v>77.586206896551701</v>
      </c>
    </row>
    <row r="128" spans="1:5">
      <c r="A128" s="5" t="s">
        <v>180</v>
      </c>
      <c r="B128" s="5" t="s">
        <v>183</v>
      </c>
      <c r="C128" s="5">
        <v>2019</v>
      </c>
      <c r="D128" s="5" t="s">
        <v>160</v>
      </c>
      <c r="E128" s="5">
        <v>40.960791437727103</v>
      </c>
    </row>
    <row r="129" spans="1:5">
      <c r="A129" s="5" t="s">
        <v>180</v>
      </c>
      <c r="B129" s="5" t="s">
        <v>183</v>
      </c>
      <c r="C129" s="5">
        <v>2019</v>
      </c>
      <c r="D129" s="5" t="s">
        <v>161</v>
      </c>
      <c r="E129" s="5">
        <v>61.041123130284603</v>
      </c>
    </row>
    <row r="130" spans="1:5">
      <c r="A130" s="5" t="s">
        <v>180</v>
      </c>
      <c r="B130" s="5" t="s">
        <v>183</v>
      </c>
      <c r="C130" s="5">
        <v>2019</v>
      </c>
      <c r="D130" s="5" t="s">
        <v>162</v>
      </c>
      <c r="E130" s="5">
        <v>65.948384159084895</v>
      </c>
    </row>
    <row r="131" spans="1:5">
      <c r="A131" s="5" t="s">
        <v>180</v>
      </c>
      <c r="B131" s="5" t="s">
        <v>183</v>
      </c>
      <c r="C131" s="5">
        <v>2020</v>
      </c>
      <c r="D131" s="5" t="s">
        <v>163</v>
      </c>
      <c r="E131" s="5">
        <v>49.269669903029602</v>
      </c>
    </row>
    <row r="132" spans="1:5">
      <c r="A132" s="5" t="s">
        <v>180</v>
      </c>
      <c r="B132" s="5" t="s">
        <v>183</v>
      </c>
      <c r="C132" s="5">
        <v>2020</v>
      </c>
      <c r="D132" s="5" t="s">
        <v>174</v>
      </c>
      <c r="E132" s="5">
        <v>72.498519146456502</v>
      </c>
    </row>
    <row r="133" spans="1:5">
      <c r="A133" s="5" t="s">
        <v>180</v>
      </c>
      <c r="B133" s="5" t="s">
        <v>183</v>
      </c>
      <c r="C133" s="5">
        <v>2020</v>
      </c>
      <c r="D133" s="5" t="s">
        <v>171</v>
      </c>
      <c r="E133" s="5">
        <v>75.057795485167304</v>
      </c>
    </row>
    <row r="134" spans="1:5">
      <c r="A134" s="5" t="s">
        <v>180</v>
      </c>
      <c r="B134" s="5" t="s">
        <v>183</v>
      </c>
      <c r="C134" s="5">
        <v>2020</v>
      </c>
      <c r="D134" s="5" t="s">
        <v>164</v>
      </c>
      <c r="E134" s="5">
        <v>49.704877291084102</v>
      </c>
    </row>
    <row r="135" spans="1:5">
      <c r="A135" s="5" t="s">
        <v>180</v>
      </c>
      <c r="B135" s="5" t="s">
        <v>183</v>
      </c>
      <c r="C135" s="5">
        <v>2020</v>
      </c>
      <c r="D135" s="5" t="s">
        <v>165</v>
      </c>
      <c r="E135" s="5">
        <v>55.701402396724497</v>
      </c>
    </row>
    <row r="136" spans="1:5">
      <c r="A136" s="5" t="s">
        <v>180</v>
      </c>
      <c r="B136" s="5" t="s">
        <v>183</v>
      </c>
      <c r="C136" s="5">
        <v>2020</v>
      </c>
      <c r="D136" s="5" t="s">
        <v>166</v>
      </c>
      <c r="E136" s="5">
        <v>56.811725940233998</v>
      </c>
    </row>
    <row r="137" spans="1:5">
      <c r="A137" s="5" t="s">
        <v>180</v>
      </c>
      <c r="B137" s="5" t="s">
        <v>183</v>
      </c>
      <c r="C137" s="5">
        <v>2020</v>
      </c>
      <c r="D137" s="5" t="s">
        <v>167</v>
      </c>
      <c r="E137" s="5">
        <v>53.021797928855896</v>
      </c>
    </row>
    <row r="138" spans="1:5">
      <c r="A138" s="5" t="s">
        <v>180</v>
      </c>
      <c r="B138" s="5" t="s">
        <v>183</v>
      </c>
      <c r="C138" s="5">
        <v>2020</v>
      </c>
      <c r="D138" s="5" t="s">
        <v>168</v>
      </c>
      <c r="E138" s="5">
        <v>52.043705726945802</v>
      </c>
    </row>
    <row r="139" spans="1:5">
      <c r="A139" s="5" t="s">
        <v>180</v>
      </c>
      <c r="B139" s="5" t="s">
        <v>183</v>
      </c>
      <c r="C139" s="5">
        <v>2020</v>
      </c>
      <c r="D139" s="5" t="s">
        <v>169</v>
      </c>
      <c r="E139" s="5">
        <v>60.642033393795103</v>
      </c>
    </row>
    <row r="140" spans="1:5">
      <c r="A140" s="5" t="s">
        <v>180</v>
      </c>
      <c r="B140" s="5" t="s">
        <v>183</v>
      </c>
      <c r="C140" s="5">
        <v>2020</v>
      </c>
      <c r="D140" s="5" t="s">
        <v>160</v>
      </c>
      <c r="E140" s="5">
        <v>49.3099860869129</v>
      </c>
    </row>
    <row r="141" spans="1:5">
      <c r="A141" s="5" t="s">
        <v>180</v>
      </c>
      <c r="B141" s="5" t="s">
        <v>184</v>
      </c>
      <c r="C141" s="5">
        <v>2019</v>
      </c>
      <c r="D141" s="5" t="s">
        <v>160</v>
      </c>
      <c r="E141" s="5">
        <v>60.227275961458801</v>
      </c>
    </row>
    <row r="142" spans="1:5">
      <c r="A142" s="5" t="s">
        <v>180</v>
      </c>
      <c r="B142" s="5" t="s">
        <v>185</v>
      </c>
      <c r="C142" s="5">
        <v>2019</v>
      </c>
      <c r="D142" s="5" t="s">
        <v>160</v>
      </c>
      <c r="E142" s="5">
        <v>80.406435744923002</v>
      </c>
    </row>
    <row r="143" spans="1:5">
      <c r="A143" s="5" t="s">
        <v>180</v>
      </c>
      <c r="B143" s="5" t="s">
        <v>185</v>
      </c>
      <c r="C143" s="5">
        <v>2019</v>
      </c>
      <c r="D143" s="5" t="s">
        <v>161</v>
      </c>
      <c r="E143" s="5">
        <v>77.437750287282299</v>
      </c>
    </row>
    <row r="144" spans="1:5">
      <c r="A144" s="5" t="s">
        <v>180</v>
      </c>
      <c r="B144" s="5" t="s">
        <v>185</v>
      </c>
      <c r="C144" s="5">
        <v>2019</v>
      </c>
      <c r="D144" s="5" t="s">
        <v>162</v>
      </c>
      <c r="E144" s="5">
        <v>69.278049678254604</v>
      </c>
    </row>
    <row r="145" spans="1:5">
      <c r="A145" s="5" t="s">
        <v>180</v>
      </c>
      <c r="B145" s="5" t="s">
        <v>185</v>
      </c>
      <c r="C145" s="5">
        <v>2020</v>
      </c>
      <c r="D145" s="5" t="s">
        <v>163</v>
      </c>
      <c r="E145" s="5">
        <v>69.522831637939603</v>
      </c>
    </row>
    <row r="146" spans="1:5">
      <c r="A146" s="5" t="s">
        <v>180</v>
      </c>
      <c r="B146" s="5" t="s">
        <v>185</v>
      </c>
      <c r="C146" s="5">
        <v>2020</v>
      </c>
      <c r="D146" s="5" t="s">
        <v>174</v>
      </c>
      <c r="E146" s="5">
        <v>79.311854354905506</v>
      </c>
    </row>
    <row r="147" spans="1:5">
      <c r="A147" s="5" t="s">
        <v>180</v>
      </c>
      <c r="B147" s="5" t="s">
        <v>185</v>
      </c>
      <c r="C147" s="5">
        <v>2020</v>
      </c>
      <c r="D147" s="5" t="s">
        <v>171</v>
      </c>
      <c r="E147" s="5">
        <v>49.5631577462404</v>
      </c>
    </row>
    <row r="148" spans="1:5">
      <c r="A148" s="5" t="s">
        <v>180</v>
      </c>
      <c r="B148" s="5" t="s">
        <v>185</v>
      </c>
      <c r="C148" s="5">
        <v>2020</v>
      </c>
      <c r="D148" s="5" t="s">
        <v>164</v>
      </c>
      <c r="E148" s="5">
        <v>63.950920245398699</v>
      </c>
    </row>
    <row r="149" spans="1:5">
      <c r="A149" s="5" t="s">
        <v>180</v>
      </c>
      <c r="B149" s="5" t="s">
        <v>185</v>
      </c>
      <c r="C149" s="5">
        <v>2020</v>
      </c>
      <c r="D149" s="5" t="s">
        <v>165</v>
      </c>
      <c r="E149" s="5">
        <v>69.405672815383994</v>
      </c>
    </row>
    <row r="150" spans="1:5">
      <c r="A150" s="5" t="s">
        <v>180</v>
      </c>
      <c r="B150" s="5" t="s">
        <v>185</v>
      </c>
      <c r="C150" s="5">
        <v>2020</v>
      </c>
      <c r="D150" s="5" t="s">
        <v>166</v>
      </c>
      <c r="E150" s="5">
        <v>67.882923996017198</v>
      </c>
    </row>
    <row r="151" spans="1:5">
      <c r="A151" s="5" t="s">
        <v>180</v>
      </c>
      <c r="B151" s="5" t="s">
        <v>185</v>
      </c>
      <c r="C151" s="5">
        <v>2020</v>
      </c>
      <c r="D151" s="5" t="s">
        <v>167</v>
      </c>
      <c r="E151" s="5">
        <v>70.119431950981706</v>
      </c>
    </row>
    <row r="152" spans="1:5">
      <c r="A152" s="5" t="s">
        <v>180</v>
      </c>
      <c r="B152" s="5" t="s">
        <v>185</v>
      </c>
      <c r="C152" s="5">
        <v>2020</v>
      </c>
      <c r="D152" s="5" t="s">
        <v>168</v>
      </c>
      <c r="E152" s="5">
        <v>79.9113681550579</v>
      </c>
    </row>
    <row r="153" spans="1:5">
      <c r="A153" s="5" t="s">
        <v>180</v>
      </c>
      <c r="B153" s="5" t="s">
        <v>185</v>
      </c>
      <c r="C153" s="5">
        <v>2020</v>
      </c>
      <c r="D153" s="5" t="s">
        <v>169</v>
      </c>
      <c r="E153" s="5">
        <v>79.992271132195995</v>
      </c>
    </row>
    <row r="154" spans="1:5">
      <c r="A154" s="5" t="s">
        <v>180</v>
      </c>
      <c r="B154" s="5" t="s">
        <v>185</v>
      </c>
      <c r="C154" s="5">
        <v>2020</v>
      </c>
      <c r="D154" s="5" t="s">
        <v>160</v>
      </c>
      <c r="E154" s="5">
        <v>68.675768270910595</v>
      </c>
    </row>
    <row r="155" spans="1:5">
      <c r="A155" s="5" t="s">
        <v>180</v>
      </c>
      <c r="B155" s="5" t="s">
        <v>186</v>
      </c>
      <c r="C155" s="5">
        <v>2019</v>
      </c>
      <c r="D155" s="5" t="s">
        <v>160</v>
      </c>
      <c r="E155" s="5">
        <v>59.965109470336898</v>
      </c>
    </row>
    <row r="156" spans="1:5">
      <c r="A156" s="5" t="s">
        <v>180</v>
      </c>
      <c r="B156" s="5" t="s">
        <v>186</v>
      </c>
      <c r="C156" s="5">
        <v>2019</v>
      </c>
      <c r="D156" s="5" t="s">
        <v>161</v>
      </c>
      <c r="E156" s="5">
        <v>65.9631658500317</v>
      </c>
    </row>
    <row r="157" spans="1:5">
      <c r="A157" s="5" t="s">
        <v>180</v>
      </c>
      <c r="B157" s="5" t="s">
        <v>186</v>
      </c>
      <c r="C157" s="5">
        <v>2020</v>
      </c>
      <c r="D157" s="5" t="s">
        <v>169</v>
      </c>
      <c r="E157" s="5">
        <v>56.5319804312375</v>
      </c>
    </row>
    <row r="158" spans="1:5">
      <c r="A158" s="5" t="s">
        <v>180</v>
      </c>
      <c r="B158" s="5" t="s">
        <v>187</v>
      </c>
      <c r="C158" s="5">
        <v>2019</v>
      </c>
      <c r="D158" s="5" t="s">
        <v>161</v>
      </c>
      <c r="E158" s="5">
        <v>52.763049542734102</v>
      </c>
    </row>
    <row r="159" spans="1:5">
      <c r="A159" s="5" t="s">
        <v>180</v>
      </c>
      <c r="B159" s="5" t="s">
        <v>187</v>
      </c>
      <c r="C159" s="5">
        <v>2019</v>
      </c>
      <c r="D159" s="5" t="s">
        <v>162</v>
      </c>
      <c r="E159" s="5">
        <v>58.376895431643298</v>
      </c>
    </row>
    <row r="160" spans="1:5">
      <c r="A160" s="5" t="s">
        <v>180</v>
      </c>
      <c r="B160" s="5" t="s">
        <v>187</v>
      </c>
      <c r="C160" s="5">
        <v>2020</v>
      </c>
      <c r="D160" s="5" t="s">
        <v>163</v>
      </c>
      <c r="E160" s="5">
        <v>58.823527668249199</v>
      </c>
    </row>
    <row r="161" spans="1:5">
      <c r="A161" s="5" t="s">
        <v>180</v>
      </c>
      <c r="B161" s="5" t="s">
        <v>187</v>
      </c>
      <c r="C161" s="5">
        <v>2020</v>
      </c>
      <c r="D161" s="5" t="s">
        <v>171</v>
      </c>
      <c r="E161" s="5">
        <v>51.282065293540697</v>
      </c>
    </row>
    <row r="162" spans="1:5">
      <c r="A162" s="5" t="s">
        <v>180</v>
      </c>
      <c r="B162" s="5" t="s">
        <v>187</v>
      </c>
      <c r="C162" s="5">
        <v>2020</v>
      </c>
      <c r="D162" s="5" t="s">
        <v>164</v>
      </c>
      <c r="E162" s="5">
        <v>61.529446234983801</v>
      </c>
    </row>
    <row r="163" spans="1:5">
      <c r="A163" s="5" t="s">
        <v>180</v>
      </c>
      <c r="B163" s="5" t="s">
        <v>187</v>
      </c>
      <c r="C163" s="5">
        <v>2020</v>
      </c>
      <c r="D163" s="5" t="s">
        <v>165</v>
      </c>
      <c r="E163" s="5">
        <v>62.200956937798999</v>
      </c>
    </row>
    <row r="164" spans="1:5">
      <c r="A164" s="5" t="s">
        <v>180</v>
      </c>
      <c r="B164" s="5" t="s">
        <v>187</v>
      </c>
      <c r="C164" s="5">
        <v>2020</v>
      </c>
      <c r="D164" s="5" t="s">
        <v>166</v>
      </c>
      <c r="E164" s="5">
        <v>59.0657165479018</v>
      </c>
    </row>
    <row r="165" spans="1:5">
      <c r="A165" s="5" t="s">
        <v>180</v>
      </c>
      <c r="B165" s="5" t="s">
        <v>187</v>
      </c>
      <c r="C165" s="5">
        <v>2020</v>
      </c>
      <c r="D165" s="5" t="s">
        <v>167</v>
      </c>
      <c r="E165" s="5">
        <v>53.838137113669802</v>
      </c>
    </row>
    <row r="166" spans="1:5">
      <c r="A166" s="5" t="s">
        <v>180</v>
      </c>
      <c r="B166" s="5" t="s">
        <v>187</v>
      </c>
      <c r="C166" s="5">
        <v>2020</v>
      </c>
      <c r="D166" s="5" t="s">
        <v>168</v>
      </c>
      <c r="E166" s="5">
        <v>51.797144263909402</v>
      </c>
    </row>
    <row r="167" spans="1:5">
      <c r="A167" s="5" t="s">
        <v>180</v>
      </c>
      <c r="B167" s="5" t="s">
        <v>187</v>
      </c>
      <c r="C167" s="5">
        <v>2020</v>
      </c>
      <c r="D167" s="5" t="s">
        <v>169</v>
      </c>
      <c r="E167" s="5">
        <v>55.243219602746201</v>
      </c>
    </row>
    <row r="168" spans="1:5">
      <c r="A168" s="5" t="s">
        <v>180</v>
      </c>
      <c r="B168" s="5" t="s">
        <v>187</v>
      </c>
      <c r="C168" s="5">
        <v>2020</v>
      </c>
      <c r="D168" s="5" t="s">
        <v>160</v>
      </c>
      <c r="E168" s="5">
        <v>52.858307816026297</v>
      </c>
    </row>
    <row r="169" spans="1:5">
      <c r="A169" s="5" t="s">
        <v>180</v>
      </c>
      <c r="B169" s="5" t="s">
        <v>188</v>
      </c>
      <c r="C169" s="5">
        <v>2019</v>
      </c>
      <c r="D169" s="5" t="s">
        <v>162</v>
      </c>
      <c r="E169" s="5">
        <v>75.208572747718094</v>
      </c>
    </row>
    <row r="170" spans="1:5">
      <c r="A170" s="5" t="s">
        <v>180</v>
      </c>
      <c r="B170" s="5" t="s">
        <v>188</v>
      </c>
      <c r="C170" s="5">
        <v>2020</v>
      </c>
      <c r="D170" s="5" t="s">
        <v>174</v>
      </c>
      <c r="E170" s="5">
        <v>84.895651299538201</v>
      </c>
    </row>
    <row r="171" spans="1:5">
      <c r="A171" s="5" t="s">
        <v>180</v>
      </c>
      <c r="B171" s="5" t="s">
        <v>188</v>
      </c>
      <c r="C171" s="5">
        <v>2020</v>
      </c>
      <c r="D171" s="5" t="s">
        <v>167</v>
      </c>
      <c r="E171" s="5">
        <v>87.3616822164919</v>
      </c>
    </row>
    <row r="172" spans="1:5">
      <c r="A172" s="5" t="s">
        <v>180</v>
      </c>
      <c r="B172" s="5" t="s">
        <v>188</v>
      </c>
      <c r="C172" s="5">
        <v>2020</v>
      </c>
      <c r="D172" s="5" t="s">
        <v>160</v>
      </c>
      <c r="E172" s="5">
        <v>69.642857142857096</v>
      </c>
    </row>
    <row r="173" spans="1:5">
      <c r="A173" s="5" t="s">
        <v>180</v>
      </c>
      <c r="B173" s="5" t="s">
        <v>189</v>
      </c>
      <c r="C173" s="5">
        <v>2019</v>
      </c>
      <c r="D173" s="5" t="s">
        <v>160</v>
      </c>
      <c r="E173" s="5">
        <v>39.837019979992697</v>
      </c>
    </row>
    <row r="174" spans="1:5">
      <c r="A174" s="5" t="s">
        <v>180</v>
      </c>
      <c r="B174" s="5" t="s">
        <v>189</v>
      </c>
      <c r="C174" s="5">
        <v>2019</v>
      </c>
      <c r="D174" s="5" t="s">
        <v>161</v>
      </c>
      <c r="E174" s="5">
        <v>34.163895232755699</v>
      </c>
    </row>
    <row r="175" spans="1:5">
      <c r="A175" s="5" t="s">
        <v>180</v>
      </c>
      <c r="B175" s="5" t="s">
        <v>189</v>
      </c>
      <c r="C175" s="5">
        <v>2019</v>
      </c>
      <c r="D175" s="5" t="s">
        <v>162</v>
      </c>
      <c r="E175" s="5">
        <v>29.542577539138001</v>
      </c>
    </row>
    <row r="176" spans="1:5">
      <c r="A176" s="5" t="s">
        <v>180</v>
      </c>
      <c r="B176" s="5" t="s">
        <v>189</v>
      </c>
      <c r="C176" s="5">
        <v>2020</v>
      </c>
      <c r="D176" s="5" t="s">
        <v>174</v>
      </c>
      <c r="E176" s="5">
        <v>32.857147085610102</v>
      </c>
    </row>
    <row r="177" spans="1:5">
      <c r="A177" s="5" t="s">
        <v>180</v>
      </c>
      <c r="B177" s="5" t="s">
        <v>189</v>
      </c>
      <c r="C177" s="5">
        <v>2020</v>
      </c>
      <c r="D177" s="5" t="s">
        <v>171</v>
      </c>
      <c r="E177" s="5">
        <v>24.033759047592401</v>
      </c>
    </row>
    <row r="178" spans="1:5">
      <c r="A178" s="5" t="s">
        <v>180</v>
      </c>
      <c r="B178" s="5" t="s">
        <v>189</v>
      </c>
      <c r="C178" s="5">
        <v>2020</v>
      </c>
      <c r="D178" s="5" t="s">
        <v>164</v>
      </c>
      <c r="E178" s="5">
        <v>28.263106334179501</v>
      </c>
    </row>
    <row r="179" spans="1:5">
      <c r="A179" s="5" t="s">
        <v>180</v>
      </c>
      <c r="B179" s="5" t="s">
        <v>189</v>
      </c>
      <c r="C179" s="5">
        <v>2020</v>
      </c>
      <c r="D179" s="5" t="s">
        <v>165</v>
      </c>
      <c r="E179" s="5">
        <v>28.787650178941401</v>
      </c>
    </row>
    <row r="180" spans="1:5">
      <c r="A180" s="5" t="s">
        <v>180</v>
      </c>
      <c r="B180" s="5" t="s">
        <v>189</v>
      </c>
      <c r="C180" s="5">
        <v>2020</v>
      </c>
      <c r="D180" s="5" t="s">
        <v>166</v>
      </c>
      <c r="E180" s="5">
        <v>30.440549407761399</v>
      </c>
    </row>
    <row r="181" spans="1:5">
      <c r="A181" s="5" t="s">
        <v>180</v>
      </c>
      <c r="B181" s="5" t="s">
        <v>189</v>
      </c>
      <c r="C181" s="5">
        <v>2020</v>
      </c>
      <c r="D181" s="5" t="s">
        <v>168</v>
      </c>
      <c r="E181" s="5">
        <v>32.658393207054203</v>
      </c>
    </row>
    <row r="182" spans="1:5">
      <c r="A182" s="5" t="s">
        <v>180</v>
      </c>
      <c r="B182" s="5" t="s">
        <v>189</v>
      </c>
      <c r="C182" s="5">
        <v>2020</v>
      </c>
      <c r="D182" s="5" t="s">
        <v>169</v>
      </c>
      <c r="E182" s="5">
        <v>29.1177542176572</v>
      </c>
    </row>
    <row r="183" spans="1:5">
      <c r="A183" s="5" t="s">
        <v>180</v>
      </c>
      <c r="B183" s="5" t="s">
        <v>189</v>
      </c>
      <c r="C183" s="5">
        <v>2020</v>
      </c>
      <c r="D183" s="5" t="s">
        <v>160</v>
      </c>
      <c r="E183" s="5">
        <v>33.5189900889821</v>
      </c>
    </row>
    <row r="184" spans="1:5">
      <c r="A184" s="5" t="s">
        <v>180</v>
      </c>
      <c r="B184" s="5" t="s">
        <v>190</v>
      </c>
      <c r="C184" s="5">
        <v>2019</v>
      </c>
      <c r="D184" s="5" t="s">
        <v>160</v>
      </c>
      <c r="E184" s="5">
        <v>38.7043776362583</v>
      </c>
    </row>
    <row r="185" spans="1:5">
      <c r="A185" s="5" t="s">
        <v>180</v>
      </c>
      <c r="B185" s="5" t="s">
        <v>190</v>
      </c>
      <c r="C185" s="5">
        <v>2019</v>
      </c>
      <c r="D185" s="5" t="s">
        <v>162</v>
      </c>
      <c r="E185" s="5">
        <v>29.425613203967401</v>
      </c>
    </row>
    <row r="186" spans="1:5">
      <c r="A186" s="5" t="s">
        <v>180</v>
      </c>
      <c r="B186" s="5" t="s">
        <v>190</v>
      </c>
      <c r="C186" s="5">
        <v>2020</v>
      </c>
      <c r="D186" s="5" t="s">
        <v>163</v>
      </c>
      <c r="E186" s="5">
        <v>29.654341211702501</v>
      </c>
    </row>
    <row r="187" spans="1:5">
      <c r="A187" s="5" t="s">
        <v>180</v>
      </c>
      <c r="B187" s="5" t="s">
        <v>190</v>
      </c>
      <c r="C187" s="5">
        <v>2020</v>
      </c>
      <c r="D187" s="5" t="s">
        <v>164</v>
      </c>
      <c r="E187" s="5">
        <v>28.4283166800071</v>
      </c>
    </row>
    <row r="188" spans="1:5">
      <c r="A188" s="5" t="s">
        <v>180</v>
      </c>
      <c r="B188" s="5" t="s">
        <v>190</v>
      </c>
      <c r="C188" s="5">
        <v>2020</v>
      </c>
      <c r="D188" s="5" t="s">
        <v>165</v>
      </c>
      <c r="E188" s="5">
        <v>29.183447148777201</v>
      </c>
    </row>
    <row r="189" spans="1:5">
      <c r="A189" s="5" t="s">
        <v>180</v>
      </c>
      <c r="B189" s="5" t="s">
        <v>190</v>
      </c>
      <c r="C189" s="5">
        <v>2020</v>
      </c>
      <c r="D189" s="5" t="s">
        <v>166</v>
      </c>
      <c r="E189" s="5">
        <v>20.881275036222601</v>
      </c>
    </row>
    <row r="190" spans="1:5">
      <c r="A190" s="5" t="s">
        <v>180</v>
      </c>
      <c r="B190" s="5" t="s">
        <v>190</v>
      </c>
      <c r="C190" s="5">
        <v>2020</v>
      </c>
      <c r="D190" s="5" t="s">
        <v>167</v>
      </c>
      <c r="E190" s="5">
        <v>28.114936368643999</v>
      </c>
    </row>
    <row r="191" spans="1:5">
      <c r="A191" s="5" t="s">
        <v>180</v>
      </c>
      <c r="B191" s="5" t="s">
        <v>190</v>
      </c>
      <c r="C191" s="5">
        <v>2020</v>
      </c>
      <c r="D191" s="5" t="s">
        <v>168</v>
      </c>
      <c r="E191" s="5">
        <v>30.403984150530199</v>
      </c>
    </row>
    <row r="192" spans="1:5">
      <c r="A192" s="5" t="s">
        <v>180</v>
      </c>
      <c r="B192" s="5" t="s">
        <v>190</v>
      </c>
      <c r="C192" s="5">
        <v>2020</v>
      </c>
      <c r="D192" s="5" t="s">
        <v>169</v>
      </c>
      <c r="E192" s="5">
        <v>30.4805970606164</v>
      </c>
    </row>
    <row r="193" spans="1:5">
      <c r="A193" s="5" t="s">
        <v>180</v>
      </c>
      <c r="B193" s="5" t="s">
        <v>190</v>
      </c>
      <c r="C193" s="5">
        <v>2020</v>
      </c>
      <c r="D193" s="5" t="s">
        <v>160</v>
      </c>
      <c r="E193" s="5">
        <v>28.089887640449401</v>
      </c>
    </row>
    <row r="194" spans="1:5">
      <c r="A194" s="5" t="s">
        <v>180</v>
      </c>
      <c r="B194" s="5" t="s">
        <v>191</v>
      </c>
      <c r="C194" s="5">
        <v>2019</v>
      </c>
      <c r="D194" s="5" t="s">
        <v>160</v>
      </c>
      <c r="E194" s="5">
        <v>41.357194161173901</v>
      </c>
    </row>
    <row r="195" spans="1:5">
      <c r="A195" s="5" t="s">
        <v>180</v>
      </c>
      <c r="B195" s="5" t="s">
        <v>191</v>
      </c>
      <c r="C195" s="5">
        <v>2019</v>
      </c>
      <c r="D195" s="5" t="s">
        <v>161</v>
      </c>
      <c r="E195" s="5">
        <v>35.001850781261901</v>
      </c>
    </row>
    <row r="196" spans="1:5">
      <c r="A196" s="5" t="s">
        <v>180</v>
      </c>
      <c r="B196" s="5" t="s">
        <v>191</v>
      </c>
      <c r="C196" s="5">
        <v>2019</v>
      </c>
      <c r="D196" s="5" t="s">
        <v>162</v>
      </c>
      <c r="E196" s="5">
        <v>35.331938580508798</v>
      </c>
    </row>
    <row r="197" spans="1:5">
      <c r="A197" s="5" t="s">
        <v>180</v>
      </c>
      <c r="B197" s="5" t="s">
        <v>191</v>
      </c>
      <c r="C197" s="5">
        <v>2020</v>
      </c>
      <c r="D197" s="5" t="s">
        <v>163</v>
      </c>
      <c r="E197" s="5">
        <v>32.5967444068338</v>
      </c>
    </row>
    <row r="198" spans="1:5">
      <c r="A198" s="5" t="s">
        <v>180</v>
      </c>
      <c r="B198" s="5" t="s">
        <v>191</v>
      </c>
      <c r="C198" s="5">
        <v>2020</v>
      </c>
      <c r="D198" s="5" t="s">
        <v>174</v>
      </c>
      <c r="E198" s="5">
        <v>33.727509445182399</v>
      </c>
    </row>
    <row r="199" spans="1:5">
      <c r="A199" s="5" t="s">
        <v>180</v>
      </c>
      <c r="B199" s="5" t="s">
        <v>191</v>
      </c>
      <c r="C199" s="5">
        <v>2020</v>
      </c>
      <c r="D199" s="5" t="s">
        <v>164</v>
      </c>
      <c r="E199" s="5">
        <v>33.127456485120703</v>
      </c>
    </row>
    <row r="200" spans="1:5">
      <c r="A200" s="5" t="s">
        <v>180</v>
      </c>
      <c r="B200" s="5" t="s">
        <v>191</v>
      </c>
      <c r="C200" s="5">
        <v>2020</v>
      </c>
      <c r="D200" s="5" t="s">
        <v>165</v>
      </c>
      <c r="E200" s="5">
        <v>34.457330151114597</v>
      </c>
    </row>
    <row r="201" spans="1:5">
      <c r="A201" s="5" t="s">
        <v>180</v>
      </c>
      <c r="B201" s="5" t="s">
        <v>191</v>
      </c>
      <c r="C201" s="5">
        <v>2020</v>
      </c>
      <c r="D201" s="5" t="s">
        <v>166</v>
      </c>
      <c r="E201" s="5">
        <v>34.970277774950198</v>
      </c>
    </row>
    <row r="202" spans="1:5">
      <c r="A202" s="5" t="s">
        <v>180</v>
      </c>
      <c r="B202" s="5" t="s">
        <v>191</v>
      </c>
      <c r="C202" s="5">
        <v>2020</v>
      </c>
      <c r="D202" s="5" t="s">
        <v>167</v>
      </c>
      <c r="E202" s="5">
        <v>31.912630309907101</v>
      </c>
    </row>
    <row r="203" spans="1:5">
      <c r="A203" s="5" t="s">
        <v>180</v>
      </c>
      <c r="B203" s="5" t="s">
        <v>191</v>
      </c>
      <c r="C203" s="5">
        <v>2020</v>
      </c>
      <c r="D203" s="5" t="s">
        <v>168</v>
      </c>
      <c r="E203" s="5">
        <v>31.039455139433102</v>
      </c>
    </row>
    <row r="204" spans="1:5">
      <c r="A204" s="5" t="s">
        <v>180</v>
      </c>
      <c r="B204" s="5" t="s">
        <v>191</v>
      </c>
      <c r="C204" s="5">
        <v>2020</v>
      </c>
      <c r="D204" s="5" t="s">
        <v>169</v>
      </c>
      <c r="E204" s="5">
        <v>35.0095480585614</v>
      </c>
    </row>
    <row r="205" spans="1:5">
      <c r="A205" s="5" t="s">
        <v>180</v>
      </c>
      <c r="B205" s="5" t="s">
        <v>191</v>
      </c>
      <c r="C205" s="5">
        <v>2020</v>
      </c>
      <c r="D205" s="5" t="s">
        <v>160</v>
      </c>
      <c r="E205" s="5">
        <v>29.839435418936201</v>
      </c>
    </row>
    <row r="206" spans="1:5">
      <c r="A206" s="5" t="s">
        <v>180</v>
      </c>
      <c r="B206" s="5" t="s">
        <v>192</v>
      </c>
      <c r="C206" s="5">
        <v>2019</v>
      </c>
      <c r="D206" s="5" t="s">
        <v>160</v>
      </c>
      <c r="E206" s="5">
        <v>38.951912382605897</v>
      </c>
    </row>
    <row r="207" spans="1:5">
      <c r="A207" s="5" t="s">
        <v>180</v>
      </c>
      <c r="B207" s="5" t="s">
        <v>192</v>
      </c>
      <c r="C207" s="5">
        <v>2019</v>
      </c>
      <c r="D207" s="5" t="s">
        <v>161</v>
      </c>
      <c r="E207" s="5">
        <v>38.095236839822597</v>
      </c>
    </row>
    <row r="208" spans="1:5">
      <c r="A208" s="5" t="s">
        <v>180</v>
      </c>
      <c r="B208" s="5" t="s">
        <v>192</v>
      </c>
      <c r="C208" s="5">
        <v>2019</v>
      </c>
      <c r="D208" s="5" t="s">
        <v>162</v>
      </c>
      <c r="E208" s="5">
        <v>29.0125351544872</v>
      </c>
    </row>
    <row r="209" spans="1:5">
      <c r="A209" s="5" t="s">
        <v>180</v>
      </c>
      <c r="B209" s="5" t="s">
        <v>192</v>
      </c>
      <c r="C209" s="5">
        <v>2020</v>
      </c>
      <c r="D209" s="5" t="s">
        <v>171</v>
      </c>
      <c r="E209" s="5">
        <v>32.3735527117611</v>
      </c>
    </row>
    <row r="210" spans="1:5">
      <c r="A210" s="5" t="s">
        <v>180</v>
      </c>
      <c r="B210" s="5" t="s">
        <v>192</v>
      </c>
      <c r="C210" s="5">
        <v>2020</v>
      </c>
      <c r="D210" s="5" t="s">
        <v>164</v>
      </c>
      <c r="E210" s="5">
        <v>28.724626579854402</v>
      </c>
    </row>
    <row r="211" spans="1:5">
      <c r="A211" s="5" t="s">
        <v>180</v>
      </c>
      <c r="B211" s="5" t="s">
        <v>192</v>
      </c>
      <c r="C211" s="5">
        <v>2020</v>
      </c>
      <c r="D211" s="5" t="s">
        <v>165</v>
      </c>
      <c r="E211" s="5">
        <v>34.0852130325814</v>
      </c>
    </row>
    <row r="212" spans="1:5">
      <c r="A212" s="5" t="s">
        <v>180</v>
      </c>
      <c r="B212" s="5" t="s">
        <v>192</v>
      </c>
      <c r="C212" s="5">
        <v>2020</v>
      </c>
      <c r="D212" s="5" t="s">
        <v>166</v>
      </c>
      <c r="E212" s="5">
        <v>20.309860167511399</v>
      </c>
    </row>
    <row r="213" spans="1:5">
      <c r="A213" s="5" t="s">
        <v>180</v>
      </c>
      <c r="B213" s="5" t="s">
        <v>192</v>
      </c>
      <c r="C213" s="5">
        <v>2020</v>
      </c>
      <c r="D213" s="5" t="s">
        <v>167</v>
      </c>
      <c r="E213" s="5">
        <v>30.014887384142501</v>
      </c>
    </row>
    <row r="214" spans="1:5">
      <c r="A214" s="5" t="s">
        <v>180</v>
      </c>
      <c r="B214" s="5" t="s">
        <v>192</v>
      </c>
      <c r="C214" s="5">
        <v>2020</v>
      </c>
      <c r="D214" s="5" t="s">
        <v>168</v>
      </c>
      <c r="E214" s="5">
        <v>29.557589626239501</v>
      </c>
    </row>
    <row r="215" spans="1:5">
      <c r="A215" s="5" t="s">
        <v>180</v>
      </c>
      <c r="B215" s="5" t="s">
        <v>192</v>
      </c>
      <c r="C215" s="5">
        <v>2020</v>
      </c>
      <c r="D215" s="5" t="s">
        <v>169</v>
      </c>
      <c r="E215" s="5">
        <v>32.183763425058402</v>
      </c>
    </row>
    <row r="216" spans="1:5">
      <c r="A216" s="5" t="s">
        <v>180</v>
      </c>
      <c r="B216" s="5" t="s">
        <v>192</v>
      </c>
      <c r="C216" s="5">
        <v>2020</v>
      </c>
      <c r="D216" s="5" t="s">
        <v>160</v>
      </c>
      <c r="E216" s="5">
        <v>27.246745447898501</v>
      </c>
    </row>
    <row r="217" spans="1:5">
      <c r="A217" s="5" t="s">
        <v>180</v>
      </c>
      <c r="B217" s="5" t="s">
        <v>193</v>
      </c>
      <c r="C217" s="5">
        <v>2019</v>
      </c>
      <c r="D217" s="5" t="s">
        <v>161</v>
      </c>
      <c r="E217" s="5">
        <v>34.368983392956302</v>
      </c>
    </row>
    <row r="218" spans="1:5">
      <c r="A218" s="5" t="s">
        <v>180</v>
      </c>
      <c r="B218" s="5" t="s">
        <v>193</v>
      </c>
      <c r="C218" s="5">
        <v>2019</v>
      </c>
      <c r="D218" s="5" t="s">
        <v>162</v>
      </c>
      <c r="E218" s="5">
        <v>34.4304813495541</v>
      </c>
    </row>
    <row r="219" spans="1:5">
      <c r="A219" s="5" t="s">
        <v>180</v>
      </c>
      <c r="B219" s="5" t="s">
        <v>193</v>
      </c>
      <c r="C219" s="5">
        <v>2020</v>
      </c>
      <c r="D219" s="5" t="s">
        <v>166</v>
      </c>
      <c r="E219" s="5">
        <v>24.848677922905299</v>
      </c>
    </row>
    <row r="220" spans="1:5">
      <c r="A220" s="5" t="s">
        <v>180</v>
      </c>
      <c r="B220" s="5" t="s">
        <v>193</v>
      </c>
      <c r="C220" s="5">
        <v>2020</v>
      </c>
      <c r="D220" s="5" t="s">
        <v>167</v>
      </c>
      <c r="E220" s="5">
        <v>32.494424976106998</v>
      </c>
    </row>
    <row r="221" spans="1:5">
      <c r="A221" s="5" t="s">
        <v>180</v>
      </c>
      <c r="B221" s="5" t="s">
        <v>193</v>
      </c>
      <c r="C221" s="5">
        <v>2020</v>
      </c>
      <c r="D221" s="5" t="s">
        <v>168</v>
      </c>
      <c r="E221" s="5">
        <v>28.034405861739401</v>
      </c>
    </row>
    <row r="222" spans="1:5">
      <c r="A222" s="5" t="s">
        <v>180</v>
      </c>
      <c r="B222" s="5" t="s">
        <v>193</v>
      </c>
      <c r="C222" s="5">
        <v>2020</v>
      </c>
      <c r="D222" s="5" t="s">
        <v>160</v>
      </c>
      <c r="E222" s="5">
        <v>22.562641016506301</v>
      </c>
    </row>
    <row r="223" spans="1:5">
      <c r="A223" s="5" t="s">
        <v>180</v>
      </c>
      <c r="B223" s="5" t="s">
        <v>194</v>
      </c>
      <c r="C223" s="5">
        <v>2019</v>
      </c>
      <c r="D223" s="5" t="s">
        <v>162</v>
      </c>
      <c r="E223" s="5">
        <v>35.238094224307702</v>
      </c>
    </row>
    <row r="224" spans="1:5">
      <c r="A224" s="5" t="s">
        <v>180</v>
      </c>
      <c r="B224" s="5" t="s">
        <v>194</v>
      </c>
      <c r="C224" s="5">
        <v>2020</v>
      </c>
      <c r="D224" s="5" t="s">
        <v>171</v>
      </c>
      <c r="E224" s="5">
        <v>34.916200984819099</v>
      </c>
    </row>
    <row r="225" spans="1:5">
      <c r="A225" s="5" t="s">
        <v>180</v>
      </c>
      <c r="B225" s="5" t="s">
        <v>194</v>
      </c>
      <c r="C225" s="5">
        <v>2020</v>
      </c>
      <c r="D225" s="5" t="s">
        <v>166</v>
      </c>
      <c r="E225" s="5">
        <v>32.853890728476799</v>
      </c>
    </row>
    <row r="226" spans="1:5">
      <c r="A226" s="5" t="s">
        <v>180</v>
      </c>
      <c r="B226" s="5" t="s">
        <v>194</v>
      </c>
      <c r="C226" s="5">
        <v>2020</v>
      </c>
      <c r="D226" s="5" t="s">
        <v>167</v>
      </c>
      <c r="E226" s="5">
        <v>27.128157156220698</v>
      </c>
    </row>
    <row r="227" spans="1:5">
      <c r="A227" s="5" t="s">
        <v>180</v>
      </c>
      <c r="B227" s="5" t="s">
        <v>194</v>
      </c>
      <c r="C227" s="5">
        <v>2020</v>
      </c>
      <c r="D227" s="5" t="s">
        <v>168</v>
      </c>
      <c r="E227" s="5">
        <v>38.8888888888888</v>
      </c>
    </row>
    <row r="228" spans="1:5">
      <c r="A228" s="5" t="s">
        <v>180</v>
      </c>
      <c r="B228" s="5" t="s">
        <v>194</v>
      </c>
      <c r="C228" s="5">
        <v>2020</v>
      </c>
      <c r="D228" s="5" t="s">
        <v>169</v>
      </c>
      <c r="E228" s="5">
        <v>32.214430641084903</v>
      </c>
    </row>
    <row r="229" spans="1:5">
      <c r="A229" s="5" t="s">
        <v>195</v>
      </c>
      <c r="B229" s="5" t="s">
        <v>196</v>
      </c>
      <c r="C229" s="5">
        <v>2019</v>
      </c>
      <c r="D229" s="5" t="s">
        <v>160</v>
      </c>
      <c r="E229" s="5">
        <v>49.766597544358298</v>
      </c>
    </row>
    <row r="230" spans="1:5">
      <c r="A230" s="5" t="s">
        <v>195</v>
      </c>
      <c r="B230" s="5" t="s">
        <v>196</v>
      </c>
      <c r="C230" s="5">
        <v>2019</v>
      </c>
      <c r="D230" s="5" t="s">
        <v>161</v>
      </c>
      <c r="E230" s="5">
        <v>42.243116616770401</v>
      </c>
    </row>
    <row r="231" spans="1:5">
      <c r="A231" s="5" t="s">
        <v>195</v>
      </c>
      <c r="B231" s="5" t="s">
        <v>196</v>
      </c>
      <c r="C231" s="5">
        <v>2019</v>
      </c>
      <c r="D231" s="5" t="s">
        <v>162</v>
      </c>
      <c r="E231" s="5">
        <v>45.374954304405001</v>
      </c>
    </row>
    <row r="232" spans="1:5">
      <c r="A232" s="5" t="s">
        <v>195</v>
      </c>
      <c r="B232" s="5" t="s">
        <v>196</v>
      </c>
      <c r="C232" s="5">
        <v>2020</v>
      </c>
      <c r="D232" s="5" t="s">
        <v>163</v>
      </c>
      <c r="E232" s="5">
        <v>48.652409586445302</v>
      </c>
    </row>
    <row r="233" spans="1:5">
      <c r="A233" s="5" t="s">
        <v>195</v>
      </c>
      <c r="B233" s="5" t="s">
        <v>196</v>
      </c>
      <c r="C233" s="5">
        <v>2020</v>
      </c>
      <c r="D233" s="5" t="s">
        <v>174</v>
      </c>
      <c r="E233" s="5">
        <v>56.019452010376099</v>
      </c>
    </row>
    <row r="234" spans="1:5">
      <c r="A234" s="5" t="s">
        <v>195</v>
      </c>
      <c r="B234" s="5" t="s">
        <v>196</v>
      </c>
      <c r="C234" s="5">
        <v>2020</v>
      </c>
      <c r="D234" s="5" t="s">
        <v>171</v>
      </c>
      <c r="E234" s="5">
        <v>38.641146193479102</v>
      </c>
    </row>
    <row r="235" spans="1:5">
      <c r="A235" s="5" t="s">
        <v>195</v>
      </c>
      <c r="B235" s="5" t="s">
        <v>196</v>
      </c>
      <c r="C235" s="5">
        <v>2020</v>
      </c>
      <c r="D235" s="5" t="s">
        <v>164</v>
      </c>
      <c r="E235" s="5">
        <v>47.402585245219399</v>
      </c>
    </row>
    <row r="236" spans="1:5">
      <c r="A236" s="5" t="s">
        <v>195</v>
      </c>
      <c r="B236" s="5" t="s">
        <v>196</v>
      </c>
      <c r="C236" s="5">
        <v>2020</v>
      </c>
      <c r="D236" s="5" t="s">
        <v>165</v>
      </c>
      <c r="E236" s="5">
        <v>48.4901798036489</v>
      </c>
    </row>
    <row r="237" spans="1:5">
      <c r="A237" s="5" t="s">
        <v>195</v>
      </c>
      <c r="B237" s="5" t="s">
        <v>196</v>
      </c>
      <c r="C237" s="5">
        <v>2020</v>
      </c>
      <c r="D237" s="5" t="s">
        <v>166</v>
      </c>
      <c r="E237" s="5">
        <v>49.338818070404301</v>
      </c>
    </row>
    <row r="238" spans="1:5">
      <c r="A238" s="5" t="s">
        <v>195</v>
      </c>
      <c r="B238" s="5" t="s">
        <v>196</v>
      </c>
      <c r="C238" s="5">
        <v>2020</v>
      </c>
      <c r="D238" s="5" t="s">
        <v>167</v>
      </c>
      <c r="E238" s="5">
        <v>43.076636406769801</v>
      </c>
    </row>
    <row r="239" spans="1:5">
      <c r="A239" s="5" t="s">
        <v>195</v>
      </c>
      <c r="B239" s="5" t="s">
        <v>196</v>
      </c>
      <c r="C239" s="5">
        <v>2020</v>
      </c>
      <c r="D239" s="5" t="s">
        <v>168</v>
      </c>
      <c r="E239" s="5">
        <v>47.404194384321002</v>
      </c>
    </row>
    <row r="240" spans="1:5">
      <c r="A240" s="5" t="s">
        <v>195</v>
      </c>
      <c r="B240" s="5" t="s">
        <v>196</v>
      </c>
      <c r="C240" s="5">
        <v>2020</v>
      </c>
      <c r="D240" s="5" t="s">
        <v>169</v>
      </c>
      <c r="E240" s="5">
        <v>47.882360967528697</v>
      </c>
    </row>
    <row r="241" spans="1:5">
      <c r="A241" s="5" t="s">
        <v>195</v>
      </c>
      <c r="B241" s="5" t="s">
        <v>196</v>
      </c>
      <c r="C241" s="5">
        <v>2020</v>
      </c>
      <c r="D241" s="5" t="s">
        <v>160</v>
      </c>
      <c r="E241" s="5">
        <v>49.867809226697901</v>
      </c>
    </row>
    <row r="242" spans="1:5">
      <c r="A242" s="5" t="s">
        <v>195</v>
      </c>
      <c r="B242" s="5" t="s">
        <v>197</v>
      </c>
      <c r="C242" s="5">
        <v>2019</v>
      </c>
      <c r="D242" s="5" t="s">
        <v>160</v>
      </c>
      <c r="E242" s="5">
        <v>41.062138275449897</v>
      </c>
    </row>
    <row r="243" spans="1:5">
      <c r="A243" s="5" t="s">
        <v>195</v>
      </c>
      <c r="B243" s="5" t="s">
        <v>197</v>
      </c>
      <c r="C243" s="5">
        <v>2019</v>
      </c>
      <c r="D243" s="5" t="s">
        <v>161</v>
      </c>
      <c r="E243" s="5">
        <v>43.302965198251798</v>
      </c>
    </row>
    <row r="244" spans="1:5">
      <c r="A244" s="5" t="s">
        <v>195</v>
      </c>
      <c r="B244" s="5" t="s">
        <v>197</v>
      </c>
      <c r="C244" s="5">
        <v>2019</v>
      </c>
      <c r="D244" s="5" t="s">
        <v>162</v>
      </c>
      <c r="E244" s="5">
        <v>40.401472826140498</v>
      </c>
    </row>
    <row r="245" spans="1:5">
      <c r="A245" s="5" t="s">
        <v>195</v>
      </c>
      <c r="B245" s="5" t="s">
        <v>197</v>
      </c>
      <c r="C245" s="5">
        <v>2020</v>
      </c>
      <c r="D245" s="5" t="s">
        <v>174</v>
      </c>
      <c r="E245" s="5">
        <v>44.796177222870902</v>
      </c>
    </row>
    <row r="246" spans="1:5">
      <c r="A246" s="5" t="s">
        <v>195</v>
      </c>
      <c r="B246" s="5" t="s">
        <v>197</v>
      </c>
      <c r="C246" s="5">
        <v>2020</v>
      </c>
      <c r="D246" s="5" t="s">
        <v>171</v>
      </c>
      <c r="E246" s="5">
        <v>59.166801750688897</v>
      </c>
    </row>
    <row r="247" spans="1:5">
      <c r="A247" s="5" t="s">
        <v>195</v>
      </c>
      <c r="B247" s="5" t="s">
        <v>197</v>
      </c>
      <c r="C247" s="5">
        <v>2020</v>
      </c>
      <c r="D247" s="5" t="s">
        <v>164</v>
      </c>
      <c r="E247" s="5">
        <v>43.5341001378737</v>
      </c>
    </row>
    <row r="248" spans="1:5">
      <c r="A248" s="5" t="s">
        <v>195</v>
      </c>
      <c r="B248" s="5" t="s">
        <v>197</v>
      </c>
      <c r="C248" s="5">
        <v>2020</v>
      </c>
      <c r="D248" s="5" t="s">
        <v>165</v>
      </c>
      <c r="E248" s="5">
        <v>47.0620487983185</v>
      </c>
    </row>
    <row r="249" spans="1:5">
      <c r="A249" s="5" t="s">
        <v>195</v>
      </c>
      <c r="B249" s="5" t="s">
        <v>197</v>
      </c>
      <c r="C249" s="5">
        <v>2020</v>
      </c>
      <c r="D249" s="5" t="s">
        <v>166</v>
      </c>
      <c r="E249" s="5">
        <v>43.384691967812202</v>
      </c>
    </row>
    <row r="250" spans="1:5">
      <c r="A250" s="5" t="s">
        <v>195</v>
      </c>
      <c r="B250" s="5" t="s">
        <v>197</v>
      </c>
      <c r="C250" s="5">
        <v>2020</v>
      </c>
      <c r="D250" s="5" t="s">
        <v>167</v>
      </c>
      <c r="E250" s="5">
        <v>42.932500783997199</v>
      </c>
    </row>
    <row r="251" spans="1:5">
      <c r="A251" s="5" t="s">
        <v>195</v>
      </c>
      <c r="B251" s="5" t="s">
        <v>197</v>
      </c>
      <c r="C251" s="5">
        <v>2020</v>
      </c>
      <c r="D251" s="5" t="s">
        <v>168</v>
      </c>
      <c r="E251" s="5">
        <v>40.783124605530602</v>
      </c>
    </row>
    <row r="252" spans="1:5">
      <c r="A252" s="5" t="s">
        <v>195</v>
      </c>
      <c r="B252" s="5" t="s">
        <v>197</v>
      </c>
      <c r="C252" s="5">
        <v>2020</v>
      </c>
      <c r="D252" s="5" t="s">
        <v>169</v>
      </c>
      <c r="E252" s="5">
        <v>44.843584423568601</v>
      </c>
    </row>
    <row r="253" spans="1:5">
      <c r="A253" s="5" t="s">
        <v>195</v>
      </c>
      <c r="B253" s="5" t="s">
        <v>197</v>
      </c>
      <c r="C253" s="5">
        <v>2020</v>
      </c>
      <c r="D253" s="5" t="s">
        <v>160</v>
      </c>
      <c r="E253" s="5">
        <v>47.1598798608915</v>
      </c>
    </row>
    <row r="254" spans="1:5">
      <c r="A254" s="5" t="s">
        <v>195</v>
      </c>
      <c r="B254" s="5" t="s">
        <v>198</v>
      </c>
      <c r="C254" s="5">
        <v>2019</v>
      </c>
      <c r="D254" s="5" t="s">
        <v>161</v>
      </c>
      <c r="E254" s="5">
        <v>51.681790511644898</v>
      </c>
    </row>
    <row r="255" spans="1:5">
      <c r="A255" s="5" t="s">
        <v>195</v>
      </c>
      <c r="B255" s="5" t="s">
        <v>198</v>
      </c>
      <c r="C255" s="5">
        <v>2019</v>
      </c>
      <c r="D255" s="5" t="s">
        <v>162</v>
      </c>
      <c r="E255" s="5">
        <v>47.750399866969197</v>
      </c>
    </row>
    <row r="256" spans="1:5">
      <c r="A256" s="5" t="s">
        <v>195</v>
      </c>
      <c r="B256" s="5" t="s">
        <v>198</v>
      </c>
      <c r="C256" s="5">
        <v>2020</v>
      </c>
      <c r="D256" s="5" t="s">
        <v>163</v>
      </c>
      <c r="E256" s="5">
        <v>52.670563152022801</v>
      </c>
    </row>
    <row r="257" spans="1:5">
      <c r="A257" s="5" t="s">
        <v>195</v>
      </c>
      <c r="B257" s="5" t="s">
        <v>198</v>
      </c>
      <c r="C257" s="5">
        <v>2020</v>
      </c>
      <c r="D257" s="5" t="s">
        <v>164</v>
      </c>
      <c r="E257" s="5">
        <v>51.003248423745802</v>
      </c>
    </row>
    <row r="258" spans="1:5">
      <c r="A258" s="5" t="s">
        <v>195</v>
      </c>
      <c r="B258" s="5" t="s">
        <v>198</v>
      </c>
      <c r="C258" s="5">
        <v>2020</v>
      </c>
      <c r="D258" s="5" t="s">
        <v>165</v>
      </c>
      <c r="E258" s="5">
        <v>54.327243284186302</v>
      </c>
    </row>
    <row r="259" spans="1:5">
      <c r="A259" s="5" t="s">
        <v>195</v>
      </c>
      <c r="B259" s="5" t="s">
        <v>198</v>
      </c>
      <c r="C259" s="5">
        <v>2020</v>
      </c>
      <c r="D259" s="5" t="s">
        <v>166</v>
      </c>
      <c r="E259" s="5">
        <v>51.212017753499403</v>
      </c>
    </row>
    <row r="260" spans="1:5">
      <c r="A260" s="5" t="s">
        <v>195</v>
      </c>
      <c r="B260" s="5" t="s">
        <v>198</v>
      </c>
      <c r="C260" s="5">
        <v>2020</v>
      </c>
      <c r="D260" s="5" t="s">
        <v>167</v>
      </c>
      <c r="E260" s="5">
        <v>49.527738943635498</v>
      </c>
    </row>
    <row r="261" spans="1:5">
      <c r="A261" s="5" t="s">
        <v>195</v>
      </c>
      <c r="B261" s="5" t="s">
        <v>198</v>
      </c>
      <c r="C261" s="5">
        <v>2020</v>
      </c>
      <c r="D261" s="5" t="s">
        <v>168</v>
      </c>
      <c r="E261" s="5">
        <v>54.121874483217098</v>
      </c>
    </row>
    <row r="262" spans="1:5">
      <c r="A262" s="5" t="s">
        <v>195</v>
      </c>
      <c r="B262" s="5" t="s">
        <v>198</v>
      </c>
      <c r="C262" s="5">
        <v>2020</v>
      </c>
      <c r="D262" s="5" t="s">
        <v>169</v>
      </c>
      <c r="E262" s="5">
        <v>48.594204323072297</v>
      </c>
    </row>
    <row r="263" spans="1:5">
      <c r="A263" s="5" t="s">
        <v>195</v>
      </c>
      <c r="B263" s="5" t="s">
        <v>198</v>
      </c>
      <c r="C263" s="5">
        <v>2020</v>
      </c>
      <c r="D263" s="5" t="s">
        <v>160</v>
      </c>
      <c r="E263" s="5">
        <v>51.643192488262898</v>
      </c>
    </row>
    <row r="264" spans="1:5">
      <c r="A264" s="5" t="s">
        <v>195</v>
      </c>
      <c r="B264" s="5" t="s">
        <v>199</v>
      </c>
      <c r="C264" s="5">
        <v>2019</v>
      </c>
      <c r="D264" s="5" t="s">
        <v>160</v>
      </c>
      <c r="E264" s="5">
        <v>44.475139087531304</v>
      </c>
    </row>
    <row r="265" spans="1:5">
      <c r="A265" s="5" t="s">
        <v>195</v>
      </c>
      <c r="B265" s="5" t="s">
        <v>199</v>
      </c>
      <c r="C265" s="5">
        <v>2019</v>
      </c>
      <c r="D265" s="5" t="s">
        <v>161</v>
      </c>
      <c r="E265" s="5">
        <v>41.139328600815098</v>
      </c>
    </row>
    <row r="266" spans="1:5">
      <c r="A266" s="5" t="s">
        <v>195</v>
      </c>
      <c r="B266" s="5" t="s">
        <v>199</v>
      </c>
      <c r="C266" s="5">
        <v>2019</v>
      </c>
      <c r="D266" s="5" t="s">
        <v>162</v>
      </c>
      <c r="E266" s="5">
        <v>43.9451786694558</v>
      </c>
    </row>
    <row r="267" spans="1:5">
      <c r="A267" s="5" t="s">
        <v>195</v>
      </c>
      <c r="B267" s="5" t="s">
        <v>199</v>
      </c>
      <c r="C267" s="5">
        <v>2020</v>
      </c>
      <c r="D267" s="5" t="s">
        <v>163</v>
      </c>
      <c r="E267" s="5">
        <v>40.4481594911828</v>
      </c>
    </row>
    <row r="268" spans="1:5">
      <c r="A268" s="5" t="s">
        <v>195</v>
      </c>
      <c r="B268" s="5" t="s">
        <v>199</v>
      </c>
      <c r="C268" s="5">
        <v>2020</v>
      </c>
      <c r="D268" s="5" t="s">
        <v>174</v>
      </c>
      <c r="E268" s="5">
        <v>28.939280223938301</v>
      </c>
    </row>
    <row r="269" spans="1:5">
      <c r="A269" s="5" t="s">
        <v>195</v>
      </c>
      <c r="B269" s="5" t="s">
        <v>199</v>
      </c>
      <c r="C269" s="5">
        <v>2020</v>
      </c>
      <c r="D269" s="5" t="s">
        <v>171</v>
      </c>
      <c r="E269" s="5">
        <v>42.195584877489701</v>
      </c>
    </row>
    <row r="270" spans="1:5">
      <c r="A270" s="5" t="s">
        <v>195</v>
      </c>
      <c r="B270" s="5" t="s">
        <v>199</v>
      </c>
      <c r="C270" s="5">
        <v>2020</v>
      </c>
      <c r="D270" s="5" t="s">
        <v>164</v>
      </c>
      <c r="E270" s="5">
        <v>44.947151800269701</v>
      </c>
    </row>
    <row r="271" spans="1:5">
      <c r="A271" s="5" t="s">
        <v>195</v>
      </c>
      <c r="B271" s="5" t="s">
        <v>199</v>
      </c>
      <c r="C271" s="5">
        <v>2020</v>
      </c>
      <c r="D271" s="5" t="s">
        <v>165</v>
      </c>
      <c r="E271" s="5">
        <v>44.772647139338503</v>
      </c>
    </row>
    <row r="272" spans="1:5">
      <c r="A272" s="5" t="s">
        <v>195</v>
      </c>
      <c r="B272" s="5" t="s">
        <v>199</v>
      </c>
      <c r="C272" s="5">
        <v>2020</v>
      </c>
      <c r="D272" s="5" t="s">
        <v>166</v>
      </c>
      <c r="E272" s="5">
        <v>35.100320441070402</v>
      </c>
    </row>
    <row r="273" spans="1:5">
      <c r="A273" s="5" t="s">
        <v>195</v>
      </c>
      <c r="B273" s="5" t="s">
        <v>199</v>
      </c>
      <c r="C273" s="5">
        <v>2020</v>
      </c>
      <c r="D273" s="5" t="s">
        <v>167</v>
      </c>
      <c r="E273" s="5">
        <v>36.280116788019001</v>
      </c>
    </row>
    <row r="274" spans="1:5">
      <c r="A274" s="5" t="s">
        <v>195</v>
      </c>
      <c r="B274" s="5" t="s">
        <v>199</v>
      </c>
      <c r="C274" s="5">
        <v>2020</v>
      </c>
      <c r="D274" s="5" t="s">
        <v>168</v>
      </c>
      <c r="E274" s="5">
        <v>41.708323056129601</v>
      </c>
    </row>
    <row r="275" spans="1:5">
      <c r="A275" s="5" t="s">
        <v>195</v>
      </c>
      <c r="B275" s="5" t="s">
        <v>199</v>
      </c>
      <c r="C275" s="5">
        <v>2020</v>
      </c>
      <c r="D275" s="5" t="s">
        <v>169</v>
      </c>
      <c r="E275" s="5">
        <v>44.705042384754002</v>
      </c>
    </row>
    <row r="276" spans="1:5">
      <c r="A276" s="5" t="s">
        <v>195</v>
      </c>
      <c r="B276" s="5" t="s">
        <v>199</v>
      </c>
      <c r="C276" s="5">
        <v>2020</v>
      </c>
      <c r="D276" s="5" t="s">
        <v>160</v>
      </c>
      <c r="E276" s="5">
        <v>43.401318846454203</v>
      </c>
    </row>
    <row r="277" spans="1:5">
      <c r="A277" s="5" t="s">
        <v>195</v>
      </c>
      <c r="B277" s="5" t="s">
        <v>200</v>
      </c>
      <c r="C277" s="5">
        <v>2019</v>
      </c>
      <c r="D277" s="5" t="s">
        <v>160</v>
      </c>
      <c r="E277" s="5">
        <v>44.572107680765299</v>
      </c>
    </row>
    <row r="278" spans="1:5">
      <c r="A278" s="5" t="s">
        <v>195</v>
      </c>
      <c r="B278" s="5" t="s">
        <v>200</v>
      </c>
      <c r="C278" s="5">
        <v>2019</v>
      </c>
      <c r="D278" s="5" t="s">
        <v>162</v>
      </c>
      <c r="E278" s="5">
        <v>49.209570630214699</v>
      </c>
    </row>
    <row r="279" spans="1:5">
      <c r="A279" s="5" t="s">
        <v>195</v>
      </c>
      <c r="B279" s="5" t="s">
        <v>200</v>
      </c>
      <c r="C279" s="5">
        <v>2020</v>
      </c>
      <c r="D279" s="5" t="s">
        <v>169</v>
      </c>
      <c r="E279" s="5">
        <v>41.511000415109997</v>
      </c>
    </row>
  </sheetData>
  <phoneticPr fontId="1" type="noConversion"/>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BA5"/>
  <sheetViews>
    <sheetView topLeftCell="B1" workbookViewId="0">
      <selection activeCell="K30" sqref="K30"/>
    </sheetView>
  </sheetViews>
  <sheetFormatPr defaultRowHeight="12.75"/>
  <cols>
    <col min="1" max="1" width="7.875" style="51" customWidth="1"/>
    <col min="2" max="16384" width="9" style="51"/>
  </cols>
  <sheetData>
    <row r="1" spans="1:53" customFormat="1" ht="13.5">
      <c r="A1" t="s">
        <v>123</v>
      </c>
      <c r="B1" t="s">
        <v>124</v>
      </c>
      <c r="C1" t="s">
        <v>124</v>
      </c>
      <c r="D1" t="s">
        <v>124</v>
      </c>
      <c r="E1" t="s">
        <v>124</v>
      </c>
      <c r="F1" s="111" t="s">
        <v>213</v>
      </c>
      <c r="G1" s="111"/>
      <c r="H1" s="111"/>
      <c r="I1" s="111"/>
      <c r="J1" s="111" t="s">
        <v>125</v>
      </c>
      <c r="K1" s="111"/>
      <c r="L1" s="111"/>
      <c r="M1" s="111"/>
      <c r="N1" s="111" t="s">
        <v>126</v>
      </c>
      <c r="O1" s="111"/>
      <c r="P1" s="111"/>
      <c r="Q1" s="111"/>
      <c r="R1" s="111" t="s">
        <v>127</v>
      </c>
      <c r="S1" s="111"/>
      <c r="T1" s="111"/>
      <c r="U1" s="111"/>
      <c r="V1" s="111" t="s">
        <v>128</v>
      </c>
      <c r="W1" s="111"/>
      <c r="X1" s="111"/>
      <c r="Y1" s="111"/>
      <c r="Z1" s="111" t="s">
        <v>129</v>
      </c>
      <c r="AA1" s="111"/>
      <c r="AB1" s="111"/>
      <c r="AC1" s="111"/>
      <c r="AD1" s="111" t="s">
        <v>130</v>
      </c>
      <c r="AE1" s="111"/>
      <c r="AF1" s="111"/>
      <c r="AG1" s="111"/>
      <c r="AH1" s="111" t="s">
        <v>131</v>
      </c>
      <c r="AI1" s="111"/>
      <c r="AJ1" s="111"/>
      <c r="AK1" s="111"/>
      <c r="AL1" s="111" t="s">
        <v>132</v>
      </c>
      <c r="AM1" s="111"/>
      <c r="AN1" s="111"/>
      <c r="AO1" s="111"/>
      <c r="AP1" s="111" t="s">
        <v>133</v>
      </c>
      <c r="AQ1" s="111"/>
      <c r="AR1" s="111"/>
      <c r="AS1" s="111"/>
      <c r="AT1" s="111" t="s">
        <v>134</v>
      </c>
      <c r="AU1" s="111"/>
      <c r="AV1" s="111"/>
      <c r="AW1" s="111"/>
      <c r="AX1" s="111" t="s">
        <v>135</v>
      </c>
      <c r="AY1" s="111"/>
      <c r="AZ1" s="111"/>
      <c r="BA1" s="111"/>
    </row>
    <row r="2" spans="1:53">
      <c r="A2" s="51" t="s">
        <v>136</v>
      </c>
      <c r="B2" s="51" t="s">
        <v>79</v>
      </c>
      <c r="C2" s="51" t="s">
        <v>137</v>
      </c>
      <c r="D2" s="51" t="s">
        <v>138</v>
      </c>
      <c r="E2" s="51" t="s">
        <v>139</v>
      </c>
      <c r="F2" s="51" t="s">
        <v>140</v>
      </c>
      <c r="G2" s="51" t="s">
        <v>141</v>
      </c>
      <c r="H2" s="51" t="s">
        <v>142</v>
      </c>
      <c r="I2" s="51" t="s">
        <v>143</v>
      </c>
      <c r="J2" s="51" t="s">
        <v>140</v>
      </c>
      <c r="K2" s="51" t="s">
        <v>141</v>
      </c>
      <c r="L2" s="51" t="s">
        <v>142</v>
      </c>
      <c r="M2" s="51" t="s">
        <v>143</v>
      </c>
      <c r="N2" s="51" t="s">
        <v>140</v>
      </c>
      <c r="O2" s="51" t="s">
        <v>141</v>
      </c>
      <c r="P2" s="51" t="s">
        <v>142</v>
      </c>
      <c r="Q2" s="51" t="s">
        <v>143</v>
      </c>
      <c r="R2" s="51" t="s">
        <v>140</v>
      </c>
      <c r="S2" s="51" t="s">
        <v>141</v>
      </c>
      <c r="T2" s="51" t="s">
        <v>142</v>
      </c>
      <c r="U2" s="51" t="s">
        <v>143</v>
      </c>
      <c r="V2" s="51" t="s">
        <v>140</v>
      </c>
      <c r="W2" s="51" t="s">
        <v>141</v>
      </c>
      <c r="X2" s="51" t="s">
        <v>142</v>
      </c>
      <c r="Y2" s="51" t="s">
        <v>143</v>
      </c>
      <c r="Z2" s="51" t="s">
        <v>140</v>
      </c>
      <c r="AA2" s="51" t="s">
        <v>141</v>
      </c>
      <c r="AB2" s="51" t="s">
        <v>142</v>
      </c>
      <c r="AC2" s="51" t="s">
        <v>143</v>
      </c>
      <c r="AD2" s="51" t="s">
        <v>140</v>
      </c>
      <c r="AE2" s="51" t="s">
        <v>141</v>
      </c>
      <c r="AF2" s="51" t="s">
        <v>142</v>
      </c>
      <c r="AG2" s="51" t="s">
        <v>143</v>
      </c>
      <c r="AH2" s="51" t="s">
        <v>140</v>
      </c>
      <c r="AI2" s="51" t="s">
        <v>141</v>
      </c>
      <c r="AJ2" s="51" t="s">
        <v>142</v>
      </c>
      <c r="AK2" s="51" t="s">
        <v>143</v>
      </c>
      <c r="AL2" s="51" t="s">
        <v>140</v>
      </c>
      <c r="AM2" s="51" t="s">
        <v>141</v>
      </c>
      <c r="AN2" s="51" t="s">
        <v>142</v>
      </c>
      <c r="AO2" s="51" t="s">
        <v>143</v>
      </c>
      <c r="AP2" s="51" t="s">
        <v>140</v>
      </c>
      <c r="AQ2" s="51" t="s">
        <v>141</v>
      </c>
      <c r="AR2" s="51" t="s">
        <v>142</v>
      </c>
      <c r="AS2" s="51" t="s">
        <v>143</v>
      </c>
      <c r="AT2" s="51" t="s">
        <v>140</v>
      </c>
      <c r="AU2" s="51" t="s">
        <v>141</v>
      </c>
      <c r="AV2" s="51" t="s">
        <v>142</v>
      </c>
      <c r="AW2" s="51" t="s">
        <v>143</v>
      </c>
    </row>
    <row r="3" spans="1:53" s="60" customFormat="1">
      <c r="A3" s="60" t="s">
        <v>123</v>
      </c>
      <c r="B3" s="60">
        <v>1</v>
      </c>
      <c r="C3" s="60" t="s">
        <v>159</v>
      </c>
      <c r="D3" s="60" t="s">
        <v>144</v>
      </c>
      <c r="E3" s="60" t="s">
        <v>145</v>
      </c>
      <c r="F3" s="60">
        <v>79.84</v>
      </c>
      <c r="G3" s="60">
        <v>5896</v>
      </c>
      <c r="H3" s="60">
        <v>59121</v>
      </c>
      <c r="I3" s="60" t="s">
        <v>201</v>
      </c>
      <c r="J3" s="60">
        <v>80</v>
      </c>
      <c r="K3" s="60">
        <v>5723</v>
      </c>
      <c r="L3" s="60">
        <v>58643</v>
      </c>
      <c r="M3" s="60" t="s">
        <v>202</v>
      </c>
      <c r="N3" s="60">
        <v>75.489999999999995</v>
      </c>
      <c r="O3" s="60">
        <v>5951</v>
      </c>
      <c r="P3" s="60">
        <v>61080</v>
      </c>
      <c r="Q3" s="60" t="s">
        <v>203</v>
      </c>
      <c r="R3" s="60">
        <v>79.56</v>
      </c>
      <c r="S3" s="60">
        <v>5868</v>
      </c>
      <c r="T3" s="60">
        <v>64051</v>
      </c>
      <c r="U3" s="60" t="s">
        <v>204</v>
      </c>
      <c r="V3" s="60">
        <v>75.09</v>
      </c>
      <c r="W3" s="60">
        <v>5748</v>
      </c>
      <c r="X3" s="60">
        <v>67030</v>
      </c>
      <c r="Y3" s="60" t="s">
        <v>205</v>
      </c>
      <c r="Z3" s="60">
        <v>74.959999999999994</v>
      </c>
      <c r="AA3" s="60">
        <v>5350</v>
      </c>
      <c r="AB3" s="60">
        <v>63383</v>
      </c>
      <c r="AC3" s="60" t="s">
        <v>206</v>
      </c>
      <c r="AD3" s="60">
        <v>86.8</v>
      </c>
      <c r="AE3" s="60">
        <v>6148</v>
      </c>
      <c r="AF3" s="60">
        <v>61083</v>
      </c>
      <c r="AG3" s="60" t="s">
        <v>207</v>
      </c>
      <c r="AH3" s="60">
        <v>81.48</v>
      </c>
      <c r="AI3" s="60">
        <v>5620</v>
      </c>
      <c r="AJ3" s="60">
        <v>63586</v>
      </c>
      <c r="AK3" s="60" t="s">
        <v>208</v>
      </c>
      <c r="AL3" s="60">
        <v>76.180000000000007</v>
      </c>
      <c r="AM3" s="60">
        <v>5701</v>
      </c>
      <c r="AN3" s="60">
        <v>59898</v>
      </c>
      <c r="AO3" s="60" t="s">
        <v>209</v>
      </c>
      <c r="AP3" s="60">
        <v>86.54</v>
      </c>
      <c r="AQ3" s="60">
        <v>6508</v>
      </c>
      <c r="AR3" s="60">
        <v>60210</v>
      </c>
      <c r="AS3" s="60" t="s">
        <v>210</v>
      </c>
      <c r="AT3" s="60">
        <v>80.98</v>
      </c>
      <c r="AU3" s="60">
        <v>5240</v>
      </c>
      <c r="AV3" s="60">
        <v>60527</v>
      </c>
      <c r="AW3" s="60" t="s">
        <v>211</v>
      </c>
      <c r="AX3" s="60">
        <v>83.23</v>
      </c>
      <c r="AY3" s="60">
        <v>5542</v>
      </c>
      <c r="AZ3" s="60">
        <v>62630</v>
      </c>
      <c r="BA3" s="60" t="s">
        <v>212</v>
      </c>
    </row>
    <row r="4" spans="1:53">
      <c r="A4" s="60" t="s">
        <v>123</v>
      </c>
      <c r="B4" s="60">
        <v>2</v>
      </c>
      <c r="C4" s="60" t="s">
        <v>175</v>
      </c>
      <c r="D4" s="60" t="s">
        <v>144</v>
      </c>
      <c r="E4" s="60" t="s">
        <v>214</v>
      </c>
      <c r="F4" s="60">
        <v>73.069999999999993</v>
      </c>
      <c r="G4" s="60">
        <v>6045</v>
      </c>
      <c r="H4" s="60">
        <v>61032</v>
      </c>
      <c r="I4" s="60" t="s">
        <v>215</v>
      </c>
      <c r="J4" s="60">
        <v>77.16</v>
      </c>
      <c r="K4" s="60">
        <v>6128</v>
      </c>
      <c r="L4" s="60">
        <v>67119</v>
      </c>
      <c r="M4" s="60" t="s">
        <v>216</v>
      </c>
      <c r="N4" s="60">
        <v>77.099999999999994</v>
      </c>
      <c r="O4" s="60">
        <v>5973</v>
      </c>
      <c r="P4" s="60">
        <v>59934</v>
      </c>
      <c r="Q4" s="60" t="s">
        <v>217</v>
      </c>
      <c r="R4" s="60">
        <v>77.52</v>
      </c>
      <c r="S4" s="60">
        <v>5876</v>
      </c>
      <c r="T4" s="60">
        <v>62739</v>
      </c>
      <c r="U4" s="60" t="s">
        <v>203</v>
      </c>
      <c r="V4" s="60">
        <v>75.86</v>
      </c>
      <c r="W4" s="60">
        <v>6314</v>
      </c>
      <c r="X4" s="60">
        <v>62513</v>
      </c>
      <c r="Y4" s="60" t="s">
        <v>218</v>
      </c>
      <c r="Z4" s="60">
        <v>74.52</v>
      </c>
      <c r="AA4" s="60">
        <v>6090</v>
      </c>
      <c r="AB4" s="60">
        <v>61323</v>
      </c>
      <c r="AC4" s="60" t="s">
        <v>219</v>
      </c>
      <c r="AD4" s="60">
        <v>77.540000000000006</v>
      </c>
      <c r="AE4" s="60">
        <v>5646</v>
      </c>
      <c r="AF4" s="60">
        <v>63521</v>
      </c>
      <c r="AG4" s="60" t="s">
        <v>220</v>
      </c>
      <c r="AH4" s="60">
        <v>71.98</v>
      </c>
      <c r="AI4" s="60">
        <v>5588</v>
      </c>
      <c r="AJ4" s="60">
        <v>59529</v>
      </c>
      <c r="AK4" s="60" t="s">
        <v>221</v>
      </c>
      <c r="AL4" s="60">
        <v>74.61</v>
      </c>
      <c r="AM4" s="60">
        <v>5636</v>
      </c>
      <c r="AN4" s="60">
        <v>59708</v>
      </c>
      <c r="AO4" s="60" t="s">
        <v>222</v>
      </c>
      <c r="AP4" s="60">
        <v>78.349999999999994</v>
      </c>
      <c r="AQ4" s="60">
        <v>5732</v>
      </c>
      <c r="AR4" s="60">
        <v>64992</v>
      </c>
      <c r="AS4" s="60" t="s">
        <v>223</v>
      </c>
      <c r="AT4" s="60">
        <v>72.06</v>
      </c>
      <c r="AU4" s="60">
        <v>5557</v>
      </c>
      <c r="AV4" s="60">
        <v>64385</v>
      </c>
      <c r="AW4" s="60" t="s">
        <v>224</v>
      </c>
      <c r="AX4" s="60">
        <v>72.75</v>
      </c>
      <c r="AY4" s="60">
        <v>5486</v>
      </c>
      <c r="AZ4" s="60">
        <v>62746</v>
      </c>
      <c r="BA4" s="60" t="s">
        <v>225</v>
      </c>
    </row>
    <row r="5" spans="1:53" s="60" customFormat="1">
      <c r="A5" s="60" t="s">
        <v>123</v>
      </c>
      <c r="B5" s="60">
        <v>3</v>
      </c>
      <c r="C5" s="60" t="s">
        <v>226</v>
      </c>
      <c r="D5" s="60" t="s">
        <v>144</v>
      </c>
      <c r="E5" s="60" t="s">
        <v>145</v>
      </c>
      <c r="F5" s="60">
        <v>83.27</v>
      </c>
      <c r="G5" s="60">
        <v>7966</v>
      </c>
      <c r="H5" s="60">
        <v>63976</v>
      </c>
      <c r="I5" s="60" t="s">
        <v>227</v>
      </c>
      <c r="J5" s="60">
        <v>87.81</v>
      </c>
      <c r="K5" s="60">
        <v>7874</v>
      </c>
      <c r="L5" s="60">
        <v>62769</v>
      </c>
      <c r="M5" s="60" t="s">
        <v>228</v>
      </c>
      <c r="N5" s="60">
        <v>88.61</v>
      </c>
      <c r="O5" s="60">
        <v>8457</v>
      </c>
      <c r="P5" s="60">
        <v>62726</v>
      </c>
      <c r="Q5" s="60" t="s">
        <v>229</v>
      </c>
      <c r="R5" s="60">
        <v>85.09</v>
      </c>
      <c r="S5" s="60">
        <v>7560</v>
      </c>
      <c r="T5" s="60">
        <v>61117</v>
      </c>
      <c r="U5" s="60" t="s">
        <v>230</v>
      </c>
      <c r="V5" s="60">
        <v>84.62</v>
      </c>
      <c r="W5" s="60">
        <v>6879</v>
      </c>
      <c r="X5" s="60">
        <v>59862</v>
      </c>
      <c r="Y5" s="60" t="s">
        <v>229</v>
      </c>
      <c r="Z5" s="60">
        <v>89.52</v>
      </c>
      <c r="AA5" s="60">
        <v>5868</v>
      </c>
      <c r="AB5" s="60">
        <v>60631</v>
      </c>
      <c r="AC5" s="60" t="s">
        <v>231</v>
      </c>
      <c r="AD5" s="60">
        <v>79.92</v>
      </c>
      <c r="AE5" s="60">
        <v>7196</v>
      </c>
      <c r="AF5" s="60">
        <v>61049</v>
      </c>
      <c r="AG5" s="60" t="s">
        <v>232</v>
      </c>
      <c r="AH5" s="60">
        <v>82.2</v>
      </c>
      <c r="AI5" s="60">
        <v>5907</v>
      </c>
      <c r="AJ5" s="60">
        <v>61574</v>
      </c>
      <c r="AK5" s="60" t="s">
        <v>233</v>
      </c>
      <c r="AL5" s="60">
        <v>85.38</v>
      </c>
      <c r="AM5" s="60">
        <v>6558</v>
      </c>
      <c r="AN5" s="60">
        <v>61629</v>
      </c>
      <c r="AO5" s="60" t="s">
        <v>234</v>
      </c>
      <c r="AP5" s="60">
        <v>83.68</v>
      </c>
      <c r="AQ5" s="60">
        <v>6880</v>
      </c>
      <c r="AR5" s="60">
        <v>61124</v>
      </c>
      <c r="AS5" s="60" t="s">
        <v>235</v>
      </c>
      <c r="AT5" s="60">
        <v>86.73</v>
      </c>
      <c r="AU5" s="60">
        <v>6046</v>
      </c>
      <c r="AV5" s="60">
        <v>61812</v>
      </c>
      <c r="AW5" s="60" t="s">
        <v>236</v>
      </c>
      <c r="AX5" s="60">
        <v>83</v>
      </c>
      <c r="AY5" s="60">
        <v>7235</v>
      </c>
      <c r="AZ5" s="60">
        <v>60314</v>
      </c>
      <c r="BA5" s="60" t="s">
        <v>237</v>
      </c>
    </row>
  </sheetData>
  <mergeCells count="12">
    <mergeCell ref="AX1:BA1"/>
    <mergeCell ref="F1:I1"/>
    <mergeCell ref="J1:M1"/>
    <mergeCell ref="N1:Q1"/>
    <mergeCell ref="R1:U1"/>
    <mergeCell ref="V1:Y1"/>
    <mergeCell ref="Z1:AC1"/>
    <mergeCell ref="AD1:AG1"/>
    <mergeCell ref="AH1:AK1"/>
    <mergeCell ref="AL1:AO1"/>
    <mergeCell ref="AP1:AS1"/>
    <mergeCell ref="AT1:AW1"/>
  </mergeCells>
  <phoneticPr fontId="1" type="noConversion"/>
  <pageMargins left="0.75" right="0.75" top="1" bottom="1" header="0.5" footer="0.5"/>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35" sqref="H35"/>
    </sheetView>
  </sheetViews>
  <sheetFormatPr defaultRowHeight="13.5"/>
  <sheetData/>
  <phoneticPr fontId="1"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比较法</vt:lpstr>
      <vt:lpstr>成本（静态）</vt:lpstr>
      <vt:lpstr>系统读取表</vt:lpstr>
      <vt:lpstr>力度小区</vt:lpstr>
      <vt:lpstr>阳光北里</vt:lpstr>
      <vt:lpstr>阳光南里</vt:lpstr>
      <vt:lpstr>城研数据</vt:lpstr>
      <vt:lpstr>中指数据</vt:lpstr>
      <vt:lpstr>位置图（中指）</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2020-11-27T09:56:23Z</dcterms:modified>
</cp:coreProperties>
</file>