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bookViews>
    <workbookView xWindow="-120" yWindow="-120" windowWidth="19420" windowHeight="11020" tabRatio="697" firstSheet="3" activeTab="4"/>
  </bookViews>
  <sheets>
    <sheet name="成本（静态） (2)" sheetId="30" state="hidden" r:id="rId1"/>
    <sheet name="成本（静态）新" sheetId="5" state="hidden" r:id="rId2"/>
    <sheet name="周边案例情况" sheetId="18" state="hidden" r:id="rId3"/>
    <sheet name="标准房" sheetId="22" r:id="rId4"/>
    <sheet name="比较法" sheetId="1" r:id="rId5"/>
    <sheet name="惠康嘉园" sheetId="6" r:id="rId6"/>
    <sheet name="石门营新区七区东苑" sheetId="10" r:id="rId7"/>
    <sheet name="梧桐苑" sheetId="11" r:id="rId8"/>
    <sheet name="中指数据" sheetId="33" r:id="rId9"/>
    <sheet name="城研数据" sheetId="31" r:id="rId10"/>
    <sheet name="市场数据" sheetId="20" r:id="rId11"/>
    <sheet name="中指-北七家" sheetId="25" state="hidden" r:id="rId12"/>
    <sheet name="中指-昌平" sheetId="24" state="hidden" r:id="rId13"/>
    <sheet name="城研" sheetId="15" state="hidden" r:id="rId14"/>
    <sheet name="测绘面积表" sheetId="34" r:id="rId15"/>
    <sheet name="系统读取表" sheetId="4" r:id="rId16"/>
    <sheet name="明细表330" sheetId="27" state="hidden" r:id="rId17"/>
  </sheets>
  <externalReferences>
    <externalReference r:id="rId18"/>
  </externalReferences>
  <definedNames>
    <definedName name="_xlnm._FilterDatabase" localSheetId="14" hidden="1">测绘面积表!$A$1:$G$937</definedName>
    <definedName name="_xlnm._FilterDatabase" localSheetId="5" hidden="1">惠康嘉园!$L$1:$L$52</definedName>
    <definedName name="_xlnm._FilterDatabase" localSheetId="16" hidden="1">明细表330!$A$2:$N$332</definedName>
    <definedName name="_xlnm._FilterDatabase" localSheetId="10" hidden="1">市场数据!$A$50:$M$77</definedName>
    <definedName name="单元" localSheetId="0">#REF!</definedName>
    <definedName name="单元">#REF!</definedName>
    <definedName name="房号" localSheetId="0">#REF!</definedName>
    <definedName name="房号">#REF!</definedName>
    <definedName name="房间" localSheetId="0">#REF!</definedName>
    <definedName name="房间">#REF!</definedName>
    <definedName name="房间号" localSheetId="0">#REF!</definedName>
    <definedName name="房间号">#REF!</definedName>
    <definedName name="房屋产权性质">[1]楼层测算!$N$2:$N$9</definedName>
    <definedName name="房屋朝向">[1]楼层测算!$A$117:$A$126</definedName>
    <definedName name="房屋装修">[1]楼层测算!$K$2:$K$5</definedName>
    <definedName name="教委" localSheetId="0">#REF!</definedName>
    <definedName name="教委">#REF!</definedName>
    <definedName name="扣缴日期" localSheetId="0">#REF!</definedName>
    <definedName name="扣缴日期">#REF!</definedName>
    <definedName name="楼栋" localSheetId="0">#REF!</definedName>
    <definedName name="楼栋">#REF!</definedName>
    <definedName name="楼号" localSheetId="0">#REF!</definedName>
    <definedName name="楼号">#REF!</definedName>
    <definedName name="区域成熟度" localSheetId="0">#REF!</definedName>
    <definedName name="区域成熟度" localSheetId="1">#REF!</definedName>
    <definedName name="区域成熟度" localSheetId="5">#REF!</definedName>
    <definedName name="区域成熟度" localSheetId="6">#REF!</definedName>
    <definedName name="区域成熟度" localSheetId="7">#REF!</definedName>
    <definedName name="区域成熟度">#REF!</definedName>
    <definedName name="身份证号码" localSheetId="0">#REF!</definedName>
    <definedName name="身份证号码">#REF!</definedName>
    <definedName name="所在楼层">[1]楼层测算!$L$2:$L$6</definedName>
    <definedName name="租户名称" localSheetId="0">#REF!</definedName>
    <definedName name="租户名称">#REF!</definedName>
    <definedName name="租户银行账户" localSheetId="0">#REF!</definedName>
    <definedName name="租户银行账户">#REF!</definedName>
  </definedNames>
  <calcPr calcId="14562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B1" i="4" l="1"/>
  <c r="C30" i="1"/>
  <c r="G34" i="10"/>
  <c r="G29" i="1"/>
  <c r="I29" i="1"/>
  <c r="E29" i="1"/>
  <c r="I5" i="1"/>
  <c r="G5" i="1"/>
  <c r="E5" i="1"/>
  <c r="I4" i="1"/>
  <c r="G4" i="1"/>
  <c r="E4" i="1"/>
  <c r="L9" i="6"/>
  <c r="N6" i="6"/>
  <c r="L9" i="10"/>
  <c r="N6" i="10"/>
  <c r="K9" i="11"/>
  <c r="M6" i="11"/>
  <c r="G34" i="11" l="1"/>
  <c r="G30" i="11"/>
  <c r="G27" i="11"/>
  <c r="G24" i="11"/>
  <c r="G21" i="11"/>
  <c r="D31" i="11"/>
  <c r="D30" i="11"/>
  <c r="D29" i="11"/>
  <c r="D28" i="11"/>
  <c r="D27" i="11"/>
  <c r="D26" i="11"/>
  <c r="D25" i="11"/>
  <c r="D24" i="11"/>
  <c r="D22" i="11"/>
  <c r="G17" i="11"/>
  <c r="G7" i="11"/>
  <c r="D14" i="11"/>
  <c r="D13" i="11"/>
  <c r="D12" i="11"/>
  <c r="D11" i="11"/>
  <c r="D10" i="11"/>
  <c r="D9" i="11"/>
  <c r="D8" i="11"/>
  <c r="D7" i="11"/>
  <c r="D6" i="11"/>
  <c r="D5" i="11"/>
  <c r="G50" i="11"/>
  <c r="G47" i="11"/>
  <c r="G44" i="11"/>
  <c r="G41" i="11"/>
  <c r="G38" i="11"/>
  <c r="D40" i="11"/>
  <c r="D42" i="11"/>
  <c r="D44" i="11"/>
  <c r="D46" i="11"/>
  <c r="D47" i="11"/>
  <c r="D48" i="11"/>
  <c r="D49" i="11"/>
  <c r="D50" i="11"/>
  <c r="D31" i="10"/>
  <c r="D29" i="10"/>
  <c r="D27" i="10"/>
  <c r="D26" i="10"/>
  <c r="D25" i="10"/>
  <c r="D24" i="10"/>
  <c r="D23" i="10"/>
  <c r="D22" i="10"/>
  <c r="G17" i="10"/>
  <c r="G13" i="10"/>
  <c r="G10" i="10"/>
  <c r="G7" i="10"/>
  <c r="D15" i="10"/>
  <c r="D14" i="10"/>
  <c r="D13" i="10"/>
  <c r="D12" i="10"/>
  <c r="D11" i="10"/>
  <c r="D10" i="10"/>
  <c r="D9" i="10"/>
  <c r="D8" i="10"/>
  <c r="D7" i="10"/>
  <c r="D6" i="10"/>
  <c r="D5" i="10"/>
  <c r="G51" i="10"/>
  <c r="G50" i="10"/>
  <c r="G47" i="10"/>
  <c r="G44" i="10"/>
  <c r="G41" i="10"/>
  <c r="G38" i="10"/>
  <c r="D50" i="10"/>
  <c r="D49" i="10"/>
  <c r="D48" i="10"/>
  <c r="D47" i="10"/>
  <c r="D46" i="10"/>
  <c r="D45" i="10"/>
  <c r="D44" i="10"/>
  <c r="D43" i="10"/>
  <c r="D42" i="10"/>
  <c r="D41" i="10"/>
  <c r="D40" i="10"/>
  <c r="M6" i="20"/>
  <c r="D49" i="6" s="1"/>
  <c r="D50" i="6"/>
  <c r="D48" i="6"/>
  <c r="D47" i="6"/>
  <c r="D46" i="6"/>
  <c r="D43" i="6"/>
  <c r="D42" i="6"/>
  <c r="D41" i="6"/>
  <c r="D40" i="6"/>
  <c r="D39" i="6"/>
  <c r="M99" i="20"/>
  <c r="M95" i="20"/>
  <c r="M87" i="20"/>
  <c r="M103" i="20"/>
  <c r="M105" i="20"/>
  <c r="M107" i="20"/>
  <c r="M81" i="20"/>
  <c r="M68" i="20"/>
  <c r="M71" i="20"/>
  <c r="M64" i="20"/>
  <c r="M63" i="20"/>
  <c r="M55" i="20"/>
  <c r="M61" i="20"/>
  <c r="M59" i="20"/>
  <c r="M75" i="20"/>
  <c r="M53" i="20"/>
  <c r="M51" i="20"/>
  <c r="M77" i="20"/>
  <c r="M45" i="20"/>
  <c r="M42" i="20"/>
  <c r="M40" i="20"/>
  <c r="M38" i="20"/>
  <c r="M30" i="20"/>
  <c r="M25" i="20"/>
  <c r="M23" i="20"/>
  <c r="M17" i="20"/>
  <c r="M11" i="20"/>
  <c r="M2" i="20"/>
  <c r="G34" i="6"/>
  <c r="G21" i="6"/>
  <c r="D24" i="6"/>
  <c r="D22" i="6"/>
  <c r="A51" i="6"/>
  <c r="L106" i="20"/>
  <c r="L105" i="20"/>
  <c r="L104" i="20"/>
  <c r="L103" i="20"/>
  <c r="L102" i="20"/>
  <c r="L101" i="20"/>
  <c r="L100" i="20"/>
  <c r="L99" i="20"/>
  <c r="L98" i="20"/>
  <c r="L97" i="20"/>
  <c r="L96" i="20"/>
  <c r="L95" i="20"/>
  <c r="L94" i="20"/>
  <c r="L93" i="20"/>
  <c r="L92" i="20"/>
  <c r="L91" i="20"/>
  <c r="L90" i="20"/>
  <c r="L89" i="20"/>
  <c r="L88" i="20"/>
  <c r="L87" i="20"/>
  <c r="L86" i="20"/>
  <c r="L85" i="20"/>
  <c r="L54" i="20"/>
  <c r="L55" i="20"/>
  <c r="L56" i="20"/>
  <c r="L57" i="20"/>
  <c r="L58" i="20"/>
  <c r="L59" i="20"/>
  <c r="L60" i="20"/>
  <c r="L61" i="20"/>
  <c r="L62" i="20"/>
  <c r="L63" i="20"/>
  <c r="L64" i="20"/>
  <c r="L65" i="20"/>
  <c r="L66" i="20"/>
  <c r="L67" i="20"/>
  <c r="L68" i="20"/>
  <c r="L69" i="20"/>
  <c r="L70" i="20"/>
  <c r="L71" i="20"/>
  <c r="L72" i="20"/>
  <c r="L73" i="20"/>
  <c r="L74" i="20"/>
  <c r="L75" i="20"/>
  <c r="L76" i="20"/>
  <c r="L77" i="20"/>
  <c r="L52" i="20"/>
  <c r="L53" i="20"/>
  <c r="L24" i="20"/>
  <c r="L25" i="20"/>
  <c r="L26" i="20"/>
  <c r="L27" i="20"/>
  <c r="L28" i="20"/>
  <c r="L29" i="20"/>
  <c r="L30" i="20"/>
  <c r="L31" i="20"/>
  <c r="L32" i="20"/>
  <c r="L33" i="20"/>
  <c r="L34" i="20"/>
  <c r="L35" i="20"/>
  <c r="L36" i="20"/>
  <c r="L37" i="20"/>
  <c r="L38" i="20"/>
  <c r="L39" i="20"/>
  <c r="L40" i="20"/>
  <c r="L41" i="20"/>
  <c r="L42" i="20"/>
  <c r="L43" i="20"/>
  <c r="L44" i="20"/>
  <c r="L45" i="20"/>
  <c r="L46" i="20"/>
  <c r="L47" i="20"/>
  <c r="L23" i="20"/>
  <c r="L22" i="20"/>
  <c r="L3" i="20"/>
  <c r="L4" i="20"/>
  <c r="L5" i="20"/>
  <c r="L6" i="20"/>
  <c r="L7" i="20"/>
  <c r="L8" i="20"/>
  <c r="L9" i="20"/>
  <c r="L10" i="20"/>
  <c r="L11" i="20"/>
  <c r="L12" i="20"/>
  <c r="L13" i="20"/>
  <c r="L14" i="20"/>
  <c r="L15" i="20"/>
  <c r="L16" i="20"/>
  <c r="L17" i="20"/>
  <c r="L18" i="20"/>
  <c r="L19" i="20"/>
  <c r="L20" i="20"/>
  <c r="L21" i="20"/>
  <c r="L2" i="20"/>
  <c r="D15" i="6" l="1"/>
  <c r="D14" i="6"/>
  <c r="D13" i="6"/>
  <c r="D12" i="6"/>
  <c r="D11" i="6"/>
  <c r="D10" i="6"/>
  <c r="D9" i="6"/>
  <c r="D8" i="6"/>
  <c r="D7" i="6"/>
  <c r="D6" i="6"/>
  <c r="D5" i="6"/>
  <c r="G937" i="34"/>
  <c r="G936" i="34"/>
  <c r="G935" i="34"/>
  <c r="G934" i="34"/>
  <c r="G933" i="34"/>
  <c r="G932" i="34"/>
  <c r="G931" i="34"/>
  <c r="G930" i="34"/>
  <c r="G929" i="34"/>
  <c r="G928" i="34"/>
  <c r="G927" i="34"/>
  <c r="G926" i="34"/>
  <c r="G925" i="34"/>
  <c r="G924" i="34"/>
  <c r="G923" i="34"/>
  <c r="G922" i="34"/>
  <c r="G921" i="34"/>
  <c r="G920" i="34"/>
  <c r="G919" i="34"/>
  <c r="G918" i="34"/>
  <c r="G917" i="34"/>
  <c r="G916" i="34"/>
  <c r="G915" i="34"/>
  <c r="G914" i="34"/>
  <c r="G913" i="34"/>
  <c r="G912" i="34"/>
  <c r="G911" i="34"/>
  <c r="G910" i="34"/>
  <c r="G909" i="34"/>
  <c r="G908" i="34"/>
  <c r="G907" i="34"/>
  <c r="G906" i="34"/>
  <c r="G905" i="34"/>
  <c r="G904" i="34"/>
  <c r="G903" i="34"/>
  <c r="G902" i="34"/>
  <c r="G901" i="34"/>
  <c r="G900" i="34"/>
  <c r="G899" i="34"/>
  <c r="G898" i="34"/>
  <c r="G897" i="34"/>
  <c r="G896" i="34"/>
  <c r="G895" i="34"/>
  <c r="G894" i="34"/>
  <c r="G893" i="34"/>
  <c r="G892" i="34"/>
  <c r="G891" i="34"/>
  <c r="G890" i="34"/>
  <c r="G889" i="34"/>
  <c r="G888" i="34"/>
  <c r="G887" i="34"/>
  <c r="G886" i="34"/>
  <c r="G885" i="34"/>
  <c r="G884" i="34"/>
  <c r="G883" i="34"/>
  <c r="G882" i="34"/>
  <c r="G881" i="34"/>
  <c r="G880" i="34"/>
  <c r="G879" i="34"/>
  <c r="G878" i="34"/>
  <c r="G877" i="34"/>
  <c r="G876" i="34"/>
  <c r="G875" i="34"/>
  <c r="G874" i="34"/>
  <c r="G873" i="34"/>
  <c r="G872" i="34"/>
  <c r="G871" i="34"/>
  <c r="G870" i="34"/>
  <c r="G869" i="34"/>
  <c r="G868" i="34"/>
  <c r="G867" i="34"/>
  <c r="G866" i="34"/>
  <c r="G865" i="34"/>
  <c r="G864" i="34"/>
  <c r="G863" i="34"/>
  <c r="G862" i="34"/>
  <c r="G861" i="34"/>
  <c r="G860" i="34"/>
  <c r="G859" i="34"/>
  <c r="G858" i="34"/>
  <c r="G857" i="34"/>
  <c r="G856" i="34"/>
  <c r="G855" i="34"/>
  <c r="G854" i="34"/>
  <c r="G853" i="34"/>
  <c r="G852" i="34"/>
  <c r="G851" i="34"/>
  <c r="G850" i="34"/>
  <c r="G849" i="34"/>
  <c r="G848" i="34"/>
  <c r="G847" i="34"/>
  <c r="G846" i="34"/>
  <c r="G845" i="34"/>
  <c r="G844" i="34"/>
  <c r="G843" i="34"/>
  <c r="G842" i="34"/>
  <c r="G841" i="34"/>
  <c r="G840" i="34"/>
  <c r="G839" i="34"/>
  <c r="G838" i="34"/>
  <c r="G837" i="34"/>
  <c r="G836" i="34"/>
  <c r="G835" i="34"/>
  <c r="G834" i="34"/>
  <c r="G833" i="34"/>
  <c r="G832" i="34"/>
  <c r="G831" i="34"/>
  <c r="G830" i="34"/>
  <c r="G829" i="34"/>
  <c r="G828" i="34"/>
  <c r="G827" i="34"/>
  <c r="G826" i="34"/>
  <c r="G825" i="34"/>
  <c r="G824" i="34"/>
  <c r="G823" i="34"/>
  <c r="G822" i="34"/>
  <c r="G821" i="34"/>
  <c r="G820" i="34"/>
  <c r="G819" i="34"/>
  <c r="G818" i="34"/>
  <c r="G817" i="34"/>
  <c r="G816" i="34"/>
  <c r="G815" i="34"/>
  <c r="G814" i="34"/>
  <c r="G813" i="34"/>
  <c r="G812" i="34"/>
  <c r="G811" i="34"/>
  <c r="G810" i="34"/>
  <c r="G809" i="34"/>
  <c r="G808" i="34"/>
  <c r="G807" i="34"/>
  <c r="G806" i="34"/>
  <c r="G805" i="34"/>
  <c r="G804" i="34"/>
  <c r="G803" i="34"/>
  <c r="G802" i="34"/>
  <c r="G801" i="34"/>
  <c r="G800" i="34"/>
  <c r="G799" i="34"/>
  <c r="G798" i="34"/>
  <c r="G797" i="34"/>
  <c r="G796" i="34"/>
  <c r="G795" i="34"/>
  <c r="G794" i="34"/>
  <c r="G793" i="34"/>
  <c r="G792" i="34"/>
  <c r="G791" i="34"/>
  <c r="G790" i="34"/>
  <c r="G789" i="34"/>
  <c r="G788" i="34"/>
  <c r="G787" i="34"/>
  <c r="G786" i="34"/>
  <c r="G785" i="34"/>
  <c r="G784" i="34"/>
  <c r="G783" i="34"/>
  <c r="G782" i="34"/>
  <c r="G781" i="34"/>
  <c r="G780" i="34"/>
  <c r="G779" i="34"/>
  <c r="G778" i="34"/>
  <c r="G777" i="34"/>
  <c r="G776" i="34"/>
  <c r="G775" i="34"/>
  <c r="G774" i="34"/>
  <c r="G773" i="34"/>
  <c r="G772" i="34"/>
  <c r="G771" i="34"/>
  <c r="G770" i="34"/>
  <c r="G769" i="34"/>
  <c r="G768" i="34"/>
  <c r="G767" i="34"/>
  <c r="G766" i="34"/>
  <c r="G765" i="34"/>
  <c r="G764" i="34"/>
  <c r="G763" i="34"/>
  <c r="G762" i="34"/>
  <c r="G761" i="34"/>
  <c r="G760" i="34"/>
  <c r="G759" i="34"/>
  <c r="G758" i="34"/>
  <c r="G757" i="34"/>
  <c r="G756" i="34"/>
  <c r="G755" i="34"/>
  <c r="G754" i="34"/>
  <c r="G753" i="34"/>
  <c r="G752" i="34"/>
  <c r="G751" i="34"/>
  <c r="G750" i="34"/>
  <c r="G749" i="34"/>
  <c r="G748" i="34"/>
  <c r="G747" i="34"/>
  <c r="G746" i="34"/>
  <c r="G745" i="34"/>
  <c r="G744" i="34"/>
  <c r="G743" i="34"/>
  <c r="G742" i="34"/>
  <c r="G741" i="34"/>
  <c r="G740" i="34"/>
  <c r="G739" i="34"/>
  <c r="G738" i="34"/>
  <c r="G737" i="34"/>
  <c r="G736" i="34"/>
  <c r="G735" i="34"/>
  <c r="G734" i="34"/>
  <c r="G733" i="34"/>
  <c r="G732" i="34"/>
  <c r="G731" i="34"/>
  <c r="G730" i="34"/>
  <c r="G729" i="34"/>
  <c r="G728" i="34"/>
  <c r="G727" i="34"/>
  <c r="G726" i="34"/>
  <c r="G725" i="34"/>
  <c r="G724" i="34"/>
  <c r="G723" i="34"/>
  <c r="G722" i="34"/>
  <c r="G721" i="34"/>
  <c r="G720" i="34"/>
  <c r="G719" i="34"/>
  <c r="G718" i="34"/>
  <c r="G717" i="34"/>
  <c r="G716" i="34"/>
  <c r="G715" i="34"/>
  <c r="G714" i="34"/>
  <c r="G713" i="34"/>
  <c r="G712" i="34"/>
  <c r="G711" i="34"/>
  <c r="G710" i="34"/>
  <c r="G709" i="34"/>
  <c r="G708" i="34"/>
  <c r="G707" i="34"/>
  <c r="G706" i="34"/>
  <c r="G705" i="34"/>
  <c r="G704" i="34"/>
  <c r="G703" i="34"/>
  <c r="G702" i="34"/>
  <c r="G701" i="34"/>
  <c r="G700" i="34"/>
  <c r="G699" i="34"/>
  <c r="G698" i="34"/>
  <c r="G697" i="34"/>
  <c r="G696" i="34"/>
  <c r="G695" i="34"/>
  <c r="G694" i="34"/>
  <c r="G693" i="34"/>
  <c r="G692" i="34"/>
  <c r="G691" i="34"/>
  <c r="G690" i="34"/>
  <c r="G689" i="34"/>
  <c r="G688" i="34"/>
  <c r="G687" i="34"/>
  <c r="G686" i="34"/>
  <c r="G685" i="34"/>
  <c r="G684" i="34"/>
  <c r="G683" i="34"/>
  <c r="G682" i="34"/>
  <c r="G681" i="34"/>
  <c r="G680" i="34"/>
  <c r="G679" i="34"/>
  <c r="G678" i="34"/>
  <c r="G677" i="34"/>
  <c r="G676" i="34"/>
  <c r="G675" i="34"/>
  <c r="G674" i="34"/>
  <c r="G673" i="34"/>
  <c r="G672" i="34"/>
  <c r="G671" i="34"/>
  <c r="G670" i="34"/>
  <c r="G669" i="34"/>
  <c r="G668" i="34"/>
  <c r="G667" i="34"/>
  <c r="G666" i="34"/>
  <c r="G665" i="34"/>
  <c r="G664" i="34"/>
  <c r="G663" i="34"/>
  <c r="G662" i="34"/>
  <c r="G661" i="34"/>
  <c r="G660" i="34"/>
  <c r="G659" i="34"/>
  <c r="G658" i="34"/>
  <c r="G657" i="34"/>
  <c r="G656" i="34"/>
  <c r="G655" i="34"/>
  <c r="G654" i="34"/>
  <c r="G653" i="34"/>
  <c r="G652" i="34"/>
  <c r="G651" i="34"/>
  <c r="G650" i="34"/>
  <c r="G649" i="34"/>
  <c r="G648" i="34"/>
  <c r="G647" i="34"/>
  <c r="G646" i="34"/>
  <c r="G645" i="34"/>
  <c r="G644" i="34"/>
  <c r="G643" i="34"/>
  <c r="G642" i="34"/>
  <c r="G641" i="34"/>
  <c r="G640" i="34"/>
  <c r="G639" i="34"/>
  <c r="G638" i="34"/>
  <c r="G637" i="34"/>
  <c r="G636" i="34"/>
  <c r="G635" i="34"/>
  <c r="G634" i="34"/>
  <c r="G633" i="34"/>
  <c r="G632" i="34"/>
  <c r="G631" i="34"/>
  <c r="G630" i="34"/>
  <c r="G629" i="34"/>
  <c r="G628" i="34"/>
  <c r="G627" i="34"/>
  <c r="G626" i="34"/>
  <c r="G625" i="34"/>
  <c r="G624" i="34"/>
  <c r="G623" i="34"/>
  <c r="G622" i="34"/>
  <c r="G621" i="34"/>
  <c r="G620" i="34"/>
  <c r="G619" i="34"/>
  <c r="G618" i="34"/>
  <c r="G617" i="34"/>
  <c r="G616" i="34"/>
  <c r="G615" i="34"/>
  <c r="G614" i="34"/>
  <c r="G613" i="34"/>
  <c r="G612" i="34"/>
  <c r="G611" i="34"/>
  <c r="G610" i="34"/>
  <c r="G609" i="34"/>
  <c r="G608" i="34"/>
  <c r="G607" i="34"/>
  <c r="G606" i="34"/>
  <c r="G605" i="34"/>
  <c r="G604" i="34"/>
  <c r="G603" i="34"/>
  <c r="G602" i="34"/>
  <c r="G601" i="34"/>
  <c r="G600" i="34"/>
  <c r="G599" i="34"/>
  <c r="G598" i="34"/>
  <c r="G597" i="34"/>
  <c r="G596" i="34"/>
  <c r="G595" i="34"/>
  <c r="G594" i="34"/>
  <c r="G593" i="34"/>
  <c r="G592" i="34"/>
  <c r="G591" i="34"/>
  <c r="G590" i="34"/>
  <c r="G589" i="34"/>
  <c r="G588" i="34"/>
  <c r="G587" i="34"/>
  <c r="G586" i="34"/>
  <c r="G585" i="34"/>
  <c r="G584" i="34"/>
  <c r="G583" i="34"/>
  <c r="G582" i="34"/>
  <c r="G581" i="34"/>
  <c r="G580" i="34"/>
  <c r="G579" i="34"/>
  <c r="G578" i="34"/>
  <c r="G577" i="34"/>
  <c r="G576" i="34"/>
  <c r="G575" i="34"/>
  <c r="G574" i="34"/>
  <c r="G573" i="34"/>
  <c r="G572" i="34"/>
  <c r="G571" i="34"/>
  <c r="G570" i="34"/>
  <c r="G569" i="34"/>
  <c r="G568" i="34"/>
  <c r="G567" i="34"/>
  <c r="G566" i="34"/>
  <c r="G565" i="34"/>
  <c r="G564" i="34"/>
  <c r="G563" i="34"/>
  <c r="G562" i="34"/>
  <c r="G561" i="34"/>
  <c r="G560" i="34"/>
  <c r="G559" i="34"/>
  <c r="G558" i="34"/>
  <c r="G557" i="34"/>
  <c r="G556" i="34"/>
  <c r="G555" i="34"/>
  <c r="G554" i="34"/>
  <c r="G553" i="34"/>
  <c r="G552" i="34"/>
  <c r="G551" i="34"/>
  <c r="G550" i="34"/>
  <c r="G549" i="34"/>
  <c r="G548" i="34"/>
  <c r="G547" i="34"/>
  <c r="G546" i="34"/>
  <c r="G545" i="34"/>
  <c r="G544" i="34"/>
  <c r="G543" i="34"/>
  <c r="G542" i="34"/>
  <c r="G541" i="34"/>
  <c r="G540" i="34"/>
  <c r="G539" i="34"/>
  <c r="G538" i="34"/>
  <c r="G537" i="34"/>
  <c r="G536" i="34"/>
  <c r="G535" i="34"/>
  <c r="G534" i="34"/>
  <c r="G533" i="34"/>
  <c r="G532" i="34"/>
  <c r="G531" i="34"/>
  <c r="G530" i="34"/>
  <c r="G529" i="34"/>
  <c r="G528" i="34"/>
  <c r="G527" i="34"/>
  <c r="G526" i="34"/>
  <c r="G525" i="34"/>
  <c r="G524" i="34"/>
  <c r="G523" i="34"/>
  <c r="G522" i="34"/>
  <c r="G521" i="34"/>
  <c r="G520" i="34"/>
  <c r="G519" i="34"/>
  <c r="G518" i="34"/>
  <c r="G517" i="34"/>
  <c r="G516" i="34"/>
  <c r="G515" i="34"/>
  <c r="G514" i="34"/>
  <c r="G513" i="34"/>
  <c r="G512" i="34"/>
  <c r="G511" i="34"/>
  <c r="G510" i="34"/>
  <c r="G509" i="34"/>
  <c r="G508" i="34"/>
  <c r="G507" i="34"/>
  <c r="G506" i="34"/>
  <c r="G505" i="34"/>
  <c r="G504" i="34"/>
  <c r="G503" i="34"/>
  <c r="G502" i="34"/>
  <c r="G501" i="34"/>
  <c r="G500" i="34"/>
  <c r="G499" i="34"/>
  <c r="G498" i="34"/>
  <c r="G497" i="34"/>
  <c r="G496" i="34"/>
  <c r="G495" i="34"/>
  <c r="G494" i="34"/>
  <c r="G493" i="34"/>
  <c r="G492" i="34"/>
  <c r="G491" i="34"/>
  <c r="G490" i="34"/>
  <c r="G489" i="34"/>
  <c r="G488" i="34"/>
  <c r="G487" i="34"/>
  <c r="G486" i="34"/>
  <c r="G485" i="34"/>
  <c r="G484" i="34"/>
  <c r="G483" i="34"/>
  <c r="G482" i="34"/>
  <c r="G481" i="34"/>
  <c r="G480" i="34"/>
  <c r="G479" i="34"/>
  <c r="G478" i="34"/>
  <c r="G477" i="34"/>
  <c r="G476" i="34"/>
  <c r="G475" i="34"/>
  <c r="G474" i="34"/>
  <c r="G473" i="34"/>
  <c r="G472" i="34"/>
  <c r="G471" i="34"/>
  <c r="G470" i="34"/>
  <c r="G469" i="34"/>
  <c r="G468" i="34"/>
  <c r="G467" i="34"/>
  <c r="G466" i="34"/>
  <c r="G465" i="34"/>
  <c r="G464" i="34"/>
  <c r="G463" i="34"/>
  <c r="G462" i="34"/>
  <c r="G461" i="34"/>
  <c r="G460" i="34"/>
  <c r="G459" i="34"/>
  <c r="G458" i="34"/>
  <c r="G457" i="34"/>
  <c r="G456" i="34"/>
  <c r="G455" i="34"/>
  <c r="G454" i="34"/>
  <c r="G453" i="34"/>
  <c r="G452" i="34"/>
  <c r="G451" i="34"/>
  <c r="G450" i="34"/>
  <c r="G449" i="34"/>
  <c r="G448" i="34"/>
  <c r="G447" i="34"/>
  <c r="G446" i="34"/>
  <c r="G445" i="34"/>
  <c r="G444" i="34"/>
  <c r="G443" i="34"/>
  <c r="G442" i="34"/>
  <c r="G441" i="34"/>
  <c r="G440" i="34"/>
  <c r="G439" i="34"/>
  <c r="G438" i="34"/>
  <c r="G437" i="34"/>
  <c r="G436" i="34"/>
  <c r="G435" i="34"/>
  <c r="G434" i="34"/>
  <c r="G433" i="34"/>
  <c r="G432" i="34"/>
  <c r="G431" i="34"/>
  <c r="G430" i="34"/>
  <c r="G429" i="34"/>
  <c r="G428" i="34"/>
  <c r="G427" i="34"/>
  <c r="G426" i="34"/>
  <c r="G425" i="34"/>
  <c r="G424" i="34"/>
  <c r="G423" i="34"/>
  <c r="G422" i="34"/>
  <c r="G421" i="34"/>
  <c r="G420" i="34"/>
  <c r="G419" i="34"/>
  <c r="G418" i="34"/>
  <c r="G417" i="34"/>
  <c r="G416" i="34"/>
  <c r="G415" i="34"/>
  <c r="G414" i="34"/>
  <c r="G413" i="34"/>
  <c r="G412" i="34"/>
  <c r="G411" i="34"/>
  <c r="G410" i="34"/>
  <c r="G409" i="34"/>
  <c r="G408" i="34"/>
  <c r="G407" i="34"/>
  <c r="G406" i="34"/>
  <c r="G405" i="34"/>
  <c r="G404" i="34"/>
  <c r="G403" i="34"/>
  <c r="G402" i="34"/>
  <c r="G401" i="34"/>
  <c r="G400" i="34"/>
  <c r="G399" i="34"/>
  <c r="G398" i="34"/>
  <c r="G397" i="34"/>
  <c r="G396" i="34"/>
  <c r="G395" i="34"/>
  <c r="G394" i="34"/>
  <c r="G393" i="34"/>
  <c r="G392" i="34"/>
  <c r="G391" i="34"/>
  <c r="G390" i="34"/>
  <c r="G389" i="34"/>
  <c r="G388" i="34"/>
  <c r="G387" i="34"/>
  <c r="G386" i="34"/>
  <c r="G385" i="34"/>
  <c r="G384" i="34"/>
  <c r="G383" i="34"/>
  <c r="G382" i="34"/>
  <c r="G381" i="34"/>
  <c r="G380" i="34"/>
  <c r="G379" i="34"/>
  <c r="G378" i="34"/>
  <c r="G377" i="34"/>
  <c r="G376" i="34"/>
  <c r="G375" i="34"/>
  <c r="G374" i="34"/>
  <c r="G373" i="34"/>
  <c r="G372" i="34"/>
  <c r="G371" i="34"/>
  <c r="G370" i="34"/>
  <c r="G369" i="34"/>
  <c r="G368" i="34"/>
  <c r="G367" i="34"/>
  <c r="G366" i="34"/>
  <c r="G365" i="34"/>
  <c r="G364" i="34"/>
  <c r="G363" i="34"/>
  <c r="G362" i="34"/>
  <c r="G361" i="34"/>
  <c r="G360" i="34"/>
  <c r="G359" i="34"/>
  <c r="G358" i="34"/>
  <c r="G357" i="34"/>
  <c r="G356" i="34"/>
  <c r="G355" i="34"/>
  <c r="G354" i="34"/>
  <c r="G353" i="34"/>
  <c r="G352" i="34"/>
  <c r="G351" i="34"/>
  <c r="G350" i="34"/>
  <c r="G349" i="34"/>
  <c r="G348" i="34"/>
  <c r="G347" i="34"/>
  <c r="G346" i="34"/>
  <c r="G345" i="34"/>
  <c r="G344" i="34"/>
  <c r="G343" i="34"/>
  <c r="G342" i="34"/>
  <c r="G341" i="34"/>
  <c r="G340" i="34"/>
  <c r="G339" i="34"/>
  <c r="G338" i="34"/>
  <c r="G337" i="34"/>
  <c r="G336" i="34"/>
  <c r="G335" i="34"/>
  <c r="G334" i="34"/>
  <c r="G333" i="34"/>
  <c r="G332" i="34"/>
  <c r="G331" i="34"/>
  <c r="G330" i="34"/>
  <c r="G329" i="34"/>
  <c r="G328" i="34"/>
  <c r="G327" i="34"/>
  <c r="G326" i="34"/>
  <c r="G325" i="34"/>
  <c r="G324" i="34"/>
  <c r="G323" i="34"/>
  <c r="G322" i="34"/>
  <c r="G321" i="34"/>
  <c r="G320" i="34"/>
  <c r="G319" i="34"/>
  <c r="G318" i="34"/>
  <c r="G317" i="34"/>
  <c r="G316" i="34"/>
  <c r="G315" i="34"/>
  <c r="G314" i="34"/>
  <c r="G313" i="34"/>
  <c r="G312" i="34"/>
  <c r="G311" i="34"/>
  <c r="G310" i="34"/>
  <c r="G309" i="34"/>
  <c r="G308" i="34"/>
  <c r="G307" i="34"/>
  <c r="G306" i="34"/>
  <c r="G305" i="34"/>
  <c r="G304" i="34"/>
  <c r="G303" i="34"/>
  <c r="G302" i="34"/>
  <c r="G301" i="34"/>
  <c r="G300" i="34"/>
  <c r="G299" i="34"/>
  <c r="G298" i="34"/>
  <c r="G297" i="34"/>
  <c r="G296" i="34"/>
  <c r="G295" i="34"/>
  <c r="G294" i="34"/>
  <c r="G293" i="34"/>
  <c r="G292" i="34"/>
  <c r="G291" i="34"/>
  <c r="G290" i="34"/>
  <c r="G289" i="34"/>
  <c r="G288" i="34"/>
  <c r="G287" i="34"/>
  <c r="G286" i="34"/>
  <c r="G285" i="34"/>
  <c r="G284" i="34"/>
  <c r="G283" i="34"/>
  <c r="G282" i="34"/>
  <c r="G281" i="34"/>
  <c r="G280" i="34"/>
  <c r="G279" i="34"/>
  <c r="G278" i="34"/>
  <c r="G277" i="34"/>
  <c r="G276" i="34"/>
  <c r="G275" i="34"/>
  <c r="G274" i="34"/>
  <c r="G273" i="34"/>
  <c r="G272" i="34"/>
  <c r="G271" i="34"/>
  <c r="G270" i="34"/>
  <c r="G269" i="34"/>
  <c r="G268" i="34"/>
  <c r="G267" i="34"/>
  <c r="G266" i="34"/>
  <c r="G265" i="34"/>
  <c r="G264" i="34"/>
  <c r="G263" i="34"/>
  <c r="G262" i="34"/>
  <c r="G261" i="34"/>
  <c r="G260" i="34"/>
  <c r="G259" i="34"/>
  <c r="G258" i="34"/>
  <c r="G257" i="34"/>
  <c r="G256" i="34"/>
  <c r="G255" i="34"/>
  <c r="G254" i="34"/>
  <c r="G253" i="34"/>
  <c r="G252" i="34"/>
  <c r="G251" i="34"/>
  <c r="G250" i="34"/>
  <c r="G249" i="34"/>
  <c r="G248" i="34"/>
  <c r="G247" i="34"/>
  <c r="G246" i="34"/>
  <c r="G245" i="34"/>
  <c r="G244" i="34"/>
  <c r="G243" i="34"/>
  <c r="G242" i="34"/>
  <c r="G241" i="34"/>
  <c r="G240" i="34"/>
  <c r="G239" i="34"/>
  <c r="G238" i="34"/>
  <c r="G237" i="34"/>
  <c r="G236" i="34"/>
  <c r="G235" i="34"/>
  <c r="G234" i="34"/>
  <c r="G233" i="34"/>
  <c r="G232" i="34"/>
  <c r="G231" i="34"/>
  <c r="G230" i="34"/>
  <c r="G229" i="34"/>
  <c r="G228" i="34"/>
  <c r="G227" i="34"/>
  <c r="G226" i="34"/>
  <c r="G225" i="34"/>
  <c r="G224" i="34"/>
  <c r="G223" i="34"/>
  <c r="G222" i="34"/>
  <c r="G221" i="34"/>
  <c r="G220" i="34"/>
  <c r="G219" i="34"/>
  <c r="G218" i="34"/>
  <c r="G217" i="34"/>
  <c r="G216" i="34"/>
  <c r="G215" i="34"/>
  <c r="G214" i="34"/>
  <c r="G213" i="34"/>
  <c r="G212" i="34"/>
  <c r="G211" i="34"/>
  <c r="G210" i="34"/>
  <c r="G209" i="34"/>
  <c r="G208" i="34"/>
  <c r="G207" i="34"/>
  <c r="G206" i="34"/>
  <c r="G205" i="34"/>
  <c r="G204" i="34"/>
  <c r="G203" i="34"/>
  <c r="G202" i="34"/>
  <c r="G201" i="34"/>
  <c r="G200" i="34"/>
  <c r="G199" i="34"/>
  <c r="G198" i="34"/>
  <c r="G197" i="34"/>
  <c r="G196" i="34"/>
  <c r="G195" i="34"/>
  <c r="G194" i="34"/>
  <c r="G193" i="34"/>
  <c r="G192" i="34"/>
  <c r="G191" i="34"/>
  <c r="G190" i="34"/>
  <c r="G189" i="34"/>
  <c r="G188" i="34"/>
  <c r="G187" i="34"/>
  <c r="G186" i="34"/>
  <c r="G185" i="34"/>
  <c r="G184" i="34"/>
  <c r="G183" i="34"/>
  <c r="G182" i="34"/>
  <c r="G181" i="34"/>
  <c r="G180" i="34"/>
  <c r="G179" i="34"/>
  <c r="G178" i="34"/>
  <c r="G177" i="34"/>
  <c r="G176" i="34"/>
  <c r="G175" i="34"/>
  <c r="G174" i="34"/>
  <c r="G173" i="34"/>
  <c r="G172" i="34"/>
  <c r="G171" i="34"/>
  <c r="G170" i="34"/>
  <c r="G169" i="34"/>
  <c r="G168" i="34"/>
  <c r="G167" i="34"/>
  <c r="G166" i="34"/>
  <c r="G165" i="34"/>
  <c r="G164" i="34"/>
  <c r="G163" i="34"/>
  <c r="G162" i="34"/>
  <c r="G161" i="34"/>
  <c r="G160" i="34"/>
  <c r="G159" i="34"/>
  <c r="G158" i="34"/>
  <c r="G157" i="34"/>
  <c r="G156" i="34"/>
  <c r="G155" i="34"/>
  <c r="G154" i="34"/>
  <c r="G153" i="34"/>
  <c r="G152" i="34"/>
  <c r="G151" i="34"/>
  <c r="G150" i="34"/>
  <c r="G149" i="34"/>
  <c r="G148" i="34"/>
  <c r="G147" i="34"/>
  <c r="G146" i="34"/>
  <c r="G145" i="34"/>
  <c r="G144" i="34"/>
  <c r="G143" i="34"/>
  <c r="G142" i="34"/>
  <c r="G141" i="34"/>
  <c r="G140" i="34"/>
  <c r="G139" i="34"/>
  <c r="G138" i="34"/>
  <c r="G137" i="34"/>
  <c r="G136" i="34"/>
  <c r="G135" i="34"/>
  <c r="G134" i="34"/>
  <c r="G133" i="34"/>
  <c r="G132" i="34"/>
  <c r="G131" i="34"/>
  <c r="G130" i="34"/>
  <c r="G129" i="34"/>
  <c r="G128" i="34"/>
  <c r="G127" i="34"/>
  <c r="G126" i="34"/>
  <c r="G125" i="34"/>
  <c r="G124" i="34"/>
  <c r="G123" i="34"/>
  <c r="G122" i="34"/>
  <c r="G121" i="34"/>
  <c r="G120" i="34"/>
  <c r="G119" i="34"/>
  <c r="G118" i="34"/>
  <c r="G117" i="34"/>
  <c r="G116" i="34"/>
  <c r="G115" i="34"/>
  <c r="G114" i="34"/>
  <c r="G113" i="34"/>
  <c r="G112" i="34"/>
  <c r="G111" i="34"/>
  <c r="G110" i="34"/>
  <c r="G109" i="34"/>
  <c r="G108" i="34"/>
  <c r="G107" i="34"/>
  <c r="G106" i="34"/>
  <c r="G105" i="34"/>
  <c r="G104" i="34"/>
  <c r="G103" i="34"/>
  <c r="G102" i="34"/>
  <c r="G101" i="34"/>
  <c r="G100" i="34"/>
  <c r="G99" i="34"/>
  <c r="G98" i="34"/>
  <c r="G97" i="34"/>
  <c r="G96" i="34"/>
  <c r="G95" i="34"/>
  <c r="G94" i="34"/>
  <c r="G93" i="34"/>
  <c r="G92" i="34"/>
  <c r="G91" i="34"/>
  <c r="G90" i="34"/>
  <c r="G89" i="34"/>
  <c r="G88" i="34"/>
  <c r="G87" i="34"/>
  <c r="G86" i="34"/>
  <c r="G85" i="34"/>
  <c r="G84" i="34"/>
  <c r="G83" i="34"/>
  <c r="G82" i="34"/>
  <c r="G81" i="34"/>
  <c r="G80" i="34"/>
  <c r="G79" i="34"/>
  <c r="G78" i="34"/>
  <c r="G77" i="34"/>
  <c r="G76" i="34"/>
  <c r="G75" i="34"/>
  <c r="G74" i="34"/>
  <c r="G73" i="34"/>
  <c r="G72" i="34"/>
  <c r="G71" i="34"/>
  <c r="G70" i="34"/>
  <c r="G69" i="34"/>
  <c r="G68" i="34"/>
  <c r="G67" i="34"/>
  <c r="G66" i="34"/>
  <c r="G65" i="34"/>
  <c r="G64" i="34"/>
  <c r="G63" i="34"/>
  <c r="G62" i="34"/>
  <c r="G61" i="34"/>
  <c r="G60" i="34"/>
  <c r="G59" i="34"/>
  <c r="G58" i="34"/>
  <c r="G57" i="34"/>
  <c r="G56" i="34"/>
  <c r="G55" i="34"/>
  <c r="G54" i="34"/>
  <c r="G53" i="34"/>
  <c r="G52" i="34"/>
  <c r="G51" i="34"/>
  <c r="G50" i="34"/>
  <c r="G49" i="34"/>
  <c r="G48" i="34"/>
  <c r="G47" i="34"/>
  <c r="G46" i="34"/>
  <c r="G45" i="34"/>
  <c r="G44" i="34"/>
  <c r="G43" i="34"/>
  <c r="G42" i="34"/>
  <c r="G41" i="34"/>
  <c r="G40" i="34"/>
  <c r="G39" i="34"/>
  <c r="G38" i="34"/>
  <c r="G37" i="34"/>
  <c r="G36" i="34"/>
  <c r="G35" i="34"/>
  <c r="G34" i="34"/>
  <c r="G33" i="34"/>
  <c r="G32" i="34"/>
  <c r="G31" i="34"/>
  <c r="G30" i="34"/>
  <c r="G29" i="34"/>
  <c r="G28" i="34"/>
  <c r="G27" i="34"/>
  <c r="G26" i="34"/>
  <c r="G25" i="34"/>
  <c r="G24" i="34"/>
  <c r="G23" i="34"/>
  <c r="G22" i="34"/>
  <c r="G21" i="34"/>
  <c r="G20" i="34"/>
  <c r="G19" i="34"/>
  <c r="G18" i="34"/>
  <c r="G17" i="34"/>
  <c r="G16" i="34"/>
  <c r="G15" i="34"/>
  <c r="G14" i="34"/>
  <c r="L13" i="34"/>
  <c r="K13" i="34"/>
  <c r="G13" i="34"/>
  <c r="L12" i="34"/>
  <c r="K12" i="34"/>
  <c r="G12" i="34"/>
  <c r="L11" i="34"/>
  <c r="K11" i="34"/>
  <c r="G11" i="34"/>
  <c r="L10" i="34"/>
  <c r="K10" i="34"/>
  <c r="G10" i="34"/>
  <c r="L9" i="34"/>
  <c r="K9" i="34"/>
  <c r="G9" i="34"/>
  <c r="L8" i="34"/>
  <c r="K8" i="34"/>
  <c r="G8" i="34"/>
  <c r="L7" i="34"/>
  <c r="K7" i="34"/>
  <c r="G7" i="34"/>
  <c r="L6" i="34"/>
  <c r="L14" i="34" s="1"/>
  <c r="K6" i="34"/>
  <c r="G6" i="34"/>
  <c r="G5" i="34"/>
  <c r="G4" i="34"/>
  <c r="K3" i="34"/>
  <c r="G3" i="34"/>
  <c r="R13" i="34" s="1"/>
  <c r="K2" i="34"/>
  <c r="G2" i="34"/>
  <c r="R11" i="34" l="1"/>
  <c r="R12" i="34"/>
  <c r="R9" i="34"/>
  <c r="R7" i="34"/>
  <c r="R10" i="34"/>
  <c r="R8" i="34"/>
  <c r="K20" i="34"/>
  <c r="R14" i="34"/>
  <c r="K14" i="34"/>
  <c r="K19" i="34"/>
  <c r="L108" i="20" l="1"/>
  <c r="L83" i="20"/>
  <c r="L84" i="20"/>
  <c r="L107" i="20"/>
  <c r="L82" i="20"/>
  <c r="L81" i="20"/>
  <c r="L51" i="20"/>
  <c r="J9" i="10"/>
  <c r="J9" i="11" s="1"/>
  <c r="E20" i="1"/>
  <c r="D1" i="20"/>
  <c r="C1" i="20"/>
  <c r="B1" i="20"/>
  <c r="D80" i="20"/>
  <c r="C80" i="20"/>
  <c r="B80" i="20"/>
  <c r="G24" i="10"/>
  <c r="D1" i="11"/>
  <c r="D19" i="11" s="1"/>
  <c r="F3" i="10"/>
  <c r="F20" i="10" s="1"/>
  <c r="G4" i="11"/>
  <c r="G13" i="11"/>
  <c r="F13" i="11" s="1"/>
  <c r="L16" i="1"/>
  <c r="L14" i="1"/>
  <c r="E8" i="5"/>
  <c r="I5" i="10"/>
  <c r="I5" i="11" s="1"/>
  <c r="G3" i="11"/>
  <c r="G20" i="11" s="1"/>
  <c r="G37" i="11" s="1"/>
  <c r="G13" i="6"/>
  <c r="J4" i="6"/>
  <c r="J4" i="10" s="1"/>
  <c r="J4" i="11" s="1"/>
  <c r="G20" i="6"/>
  <c r="G37" i="6" s="1"/>
  <c r="G37" i="10" s="1"/>
  <c r="F20" i="6"/>
  <c r="F37" i="6" s="1"/>
  <c r="F37" i="10" s="1"/>
  <c r="F37" i="11" s="1"/>
  <c r="E2" i="5"/>
  <c r="C8" i="5"/>
  <c r="E6" i="5"/>
  <c r="C6" i="5"/>
  <c r="E5" i="5"/>
  <c r="E4" i="5"/>
  <c r="C4" i="5" s="1"/>
  <c r="F2" i="5"/>
  <c r="C48" i="30"/>
  <c r="B48" i="30"/>
  <c r="D48" i="30" s="1"/>
  <c r="E41" i="30"/>
  <c r="C41" i="30"/>
  <c r="D41" i="30"/>
  <c r="E17" i="30"/>
  <c r="F9" i="30"/>
  <c r="F15" i="30" s="1"/>
  <c r="F8" i="30"/>
  <c r="C8" i="30" s="1"/>
  <c r="E6" i="30"/>
  <c r="F6" i="30" s="1"/>
  <c r="C6" i="30" s="1"/>
  <c r="C5" i="30"/>
  <c r="F4" i="30"/>
  <c r="C4" i="30" s="1"/>
  <c r="C3" i="30" s="1"/>
  <c r="F2" i="30"/>
  <c r="C2" i="30" s="1"/>
  <c r="F17" i="30"/>
  <c r="C20" i="1"/>
  <c r="J333" i="27"/>
  <c r="M332" i="27"/>
  <c r="N332" i="27"/>
  <c r="M331" i="27"/>
  <c r="N331" i="27"/>
  <c r="M330" i="27"/>
  <c r="N330" i="27"/>
  <c r="M329" i="27"/>
  <c r="N329" i="27"/>
  <c r="M328" i="27"/>
  <c r="N328" i="27"/>
  <c r="M327" i="27"/>
  <c r="N327" i="27"/>
  <c r="M326" i="27"/>
  <c r="N326" i="27"/>
  <c r="M325" i="27"/>
  <c r="N325" i="27"/>
  <c r="M324" i="27"/>
  <c r="N324" i="27"/>
  <c r="M323" i="27"/>
  <c r="N323" i="27"/>
  <c r="M322" i="27"/>
  <c r="N322" i="27"/>
  <c r="M321" i="27"/>
  <c r="N321" i="27"/>
  <c r="M320" i="27"/>
  <c r="N320" i="27"/>
  <c r="M319" i="27"/>
  <c r="N319" i="27"/>
  <c r="M318" i="27"/>
  <c r="N318" i="27"/>
  <c r="M317" i="27"/>
  <c r="N317" i="27"/>
  <c r="M316" i="27"/>
  <c r="N316" i="27"/>
  <c r="M315" i="27"/>
  <c r="N315" i="27"/>
  <c r="M314" i="27"/>
  <c r="N314" i="27"/>
  <c r="M313" i="27"/>
  <c r="N313" i="27"/>
  <c r="M312" i="27"/>
  <c r="N312" i="27"/>
  <c r="M311" i="27"/>
  <c r="N311" i="27"/>
  <c r="M310" i="27"/>
  <c r="N310" i="27"/>
  <c r="M309" i="27"/>
  <c r="N309" i="27"/>
  <c r="M308" i="27"/>
  <c r="N308" i="27"/>
  <c r="M307" i="27"/>
  <c r="N307" i="27"/>
  <c r="M306" i="27"/>
  <c r="N306" i="27"/>
  <c r="M305" i="27"/>
  <c r="N305" i="27"/>
  <c r="M304" i="27"/>
  <c r="N304" i="27"/>
  <c r="M303" i="27"/>
  <c r="N303" i="27"/>
  <c r="M302" i="27"/>
  <c r="N302" i="27"/>
  <c r="M301" i="27"/>
  <c r="N301" i="27"/>
  <c r="M300" i="27"/>
  <c r="N300" i="27"/>
  <c r="M299" i="27"/>
  <c r="N299" i="27"/>
  <c r="M298" i="27"/>
  <c r="N298" i="27"/>
  <c r="M297" i="27"/>
  <c r="N297" i="27"/>
  <c r="M296" i="27"/>
  <c r="N296" i="27"/>
  <c r="M295" i="27"/>
  <c r="N295" i="27"/>
  <c r="M294" i="27"/>
  <c r="N294" i="27"/>
  <c r="M293" i="27"/>
  <c r="N293" i="27"/>
  <c r="M292" i="27"/>
  <c r="N292" i="27"/>
  <c r="M291" i="27"/>
  <c r="N291" i="27"/>
  <c r="M290" i="27"/>
  <c r="N290" i="27"/>
  <c r="M289" i="27"/>
  <c r="N289" i="27"/>
  <c r="M288" i="27"/>
  <c r="N288" i="27"/>
  <c r="M287" i="27"/>
  <c r="N287" i="27"/>
  <c r="M286" i="27"/>
  <c r="N286" i="27"/>
  <c r="M285" i="27"/>
  <c r="N285" i="27"/>
  <c r="M284" i="27"/>
  <c r="N284" i="27"/>
  <c r="M283" i="27"/>
  <c r="N283" i="27"/>
  <c r="M282" i="27"/>
  <c r="N282" i="27"/>
  <c r="M281" i="27"/>
  <c r="N281" i="27"/>
  <c r="M280" i="27"/>
  <c r="N280" i="27"/>
  <c r="M279" i="27"/>
  <c r="N279" i="27"/>
  <c r="M278" i="27"/>
  <c r="N278" i="27"/>
  <c r="M277" i="27"/>
  <c r="N277" i="27"/>
  <c r="M276" i="27"/>
  <c r="N276" i="27"/>
  <c r="M275" i="27"/>
  <c r="N275" i="27"/>
  <c r="M274" i="27"/>
  <c r="N274" i="27"/>
  <c r="M273" i="27"/>
  <c r="N273" i="27"/>
  <c r="M272" i="27"/>
  <c r="N272" i="27"/>
  <c r="M271" i="27"/>
  <c r="N271" i="27"/>
  <c r="M270" i="27"/>
  <c r="N270" i="27"/>
  <c r="M269" i="27"/>
  <c r="N269" i="27"/>
  <c r="M268" i="27"/>
  <c r="N268" i="27"/>
  <c r="M267" i="27"/>
  <c r="N267" i="27"/>
  <c r="M266" i="27"/>
  <c r="N266" i="27"/>
  <c r="M265" i="27"/>
  <c r="N265" i="27"/>
  <c r="M264" i="27"/>
  <c r="N264" i="27"/>
  <c r="M263" i="27"/>
  <c r="N263" i="27"/>
  <c r="M262" i="27"/>
  <c r="N262" i="27"/>
  <c r="M261" i="27"/>
  <c r="N261" i="27"/>
  <c r="M260" i="27"/>
  <c r="N260" i="27"/>
  <c r="M259" i="27"/>
  <c r="N259" i="27"/>
  <c r="M258" i="27"/>
  <c r="N258" i="27"/>
  <c r="M257" i="27"/>
  <c r="N257" i="27"/>
  <c r="M256" i="27"/>
  <c r="N256" i="27"/>
  <c r="M255" i="27"/>
  <c r="N255" i="27"/>
  <c r="M254" i="27"/>
  <c r="N254" i="27"/>
  <c r="M253" i="27"/>
  <c r="N253" i="27"/>
  <c r="M252" i="27"/>
  <c r="N252" i="27"/>
  <c r="M251" i="27"/>
  <c r="N251" i="27"/>
  <c r="M250" i="27"/>
  <c r="N250" i="27"/>
  <c r="M249" i="27"/>
  <c r="N249" i="27"/>
  <c r="M248" i="27"/>
  <c r="N248" i="27"/>
  <c r="M247" i="27"/>
  <c r="N247" i="27"/>
  <c r="M246" i="27"/>
  <c r="N246" i="27"/>
  <c r="M245" i="27"/>
  <c r="N245" i="27"/>
  <c r="M244" i="27"/>
  <c r="N244" i="27"/>
  <c r="M243" i="27"/>
  <c r="N243" i="27"/>
  <c r="M242" i="27"/>
  <c r="N242" i="27"/>
  <c r="M241" i="27"/>
  <c r="N241" i="27"/>
  <c r="M240" i="27"/>
  <c r="N240" i="27"/>
  <c r="M239" i="27"/>
  <c r="N239" i="27"/>
  <c r="M238" i="27"/>
  <c r="N238" i="27"/>
  <c r="M237" i="27"/>
  <c r="N237" i="27"/>
  <c r="M236" i="27"/>
  <c r="N236" i="27"/>
  <c r="M235" i="27"/>
  <c r="N235" i="27"/>
  <c r="M234" i="27"/>
  <c r="N234" i="27"/>
  <c r="M233" i="27"/>
  <c r="N233" i="27"/>
  <c r="M232" i="27"/>
  <c r="N232" i="27"/>
  <c r="M231" i="27"/>
  <c r="N231" i="27"/>
  <c r="M230" i="27"/>
  <c r="N230" i="27"/>
  <c r="M229" i="27"/>
  <c r="N229" i="27"/>
  <c r="M228" i="27"/>
  <c r="N228" i="27"/>
  <c r="M227" i="27"/>
  <c r="N227" i="27"/>
  <c r="M226" i="27"/>
  <c r="N226" i="27"/>
  <c r="M225" i="27"/>
  <c r="N225" i="27"/>
  <c r="M224" i="27"/>
  <c r="N224" i="27"/>
  <c r="M223" i="27"/>
  <c r="N223" i="27"/>
  <c r="M222" i="27"/>
  <c r="N222" i="27"/>
  <c r="M221" i="27"/>
  <c r="N221" i="27"/>
  <c r="M220" i="27"/>
  <c r="N220" i="27"/>
  <c r="M219" i="27"/>
  <c r="N219" i="27"/>
  <c r="M218" i="27"/>
  <c r="N218" i="27"/>
  <c r="M217" i="27"/>
  <c r="N217" i="27"/>
  <c r="M216" i="27"/>
  <c r="N216" i="27"/>
  <c r="M215" i="27"/>
  <c r="N215" i="27"/>
  <c r="M214" i="27"/>
  <c r="N214" i="27"/>
  <c r="M213" i="27"/>
  <c r="N213" i="27"/>
  <c r="M212" i="27"/>
  <c r="N212" i="27"/>
  <c r="M211" i="27"/>
  <c r="N211" i="27"/>
  <c r="M210" i="27"/>
  <c r="N210" i="27"/>
  <c r="M209" i="27"/>
  <c r="N209" i="27"/>
  <c r="M208" i="27"/>
  <c r="N208" i="27"/>
  <c r="M207" i="27"/>
  <c r="N207" i="27"/>
  <c r="M206" i="27"/>
  <c r="N206" i="27"/>
  <c r="M205" i="27"/>
  <c r="N205" i="27"/>
  <c r="M204" i="27"/>
  <c r="N204" i="27"/>
  <c r="M203" i="27"/>
  <c r="N203" i="27"/>
  <c r="M202" i="27"/>
  <c r="N202" i="27"/>
  <c r="M201" i="27"/>
  <c r="N201" i="27"/>
  <c r="M200" i="27"/>
  <c r="N200" i="27"/>
  <c r="M199" i="27"/>
  <c r="N199" i="27"/>
  <c r="M198" i="27"/>
  <c r="N198" i="27"/>
  <c r="M197" i="27"/>
  <c r="N197" i="27"/>
  <c r="M196" i="27"/>
  <c r="N196" i="27"/>
  <c r="M195" i="27"/>
  <c r="N195" i="27"/>
  <c r="M194" i="27"/>
  <c r="N194" i="27"/>
  <c r="M193" i="27"/>
  <c r="N193" i="27"/>
  <c r="M192" i="27"/>
  <c r="N192" i="27"/>
  <c r="M191" i="27"/>
  <c r="N191" i="27"/>
  <c r="M190" i="27"/>
  <c r="N190" i="27"/>
  <c r="M189" i="27"/>
  <c r="N189" i="27"/>
  <c r="M178" i="27"/>
  <c r="N178" i="27"/>
  <c r="M177" i="27"/>
  <c r="N177" i="27"/>
  <c r="M176" i="27"/>
  <c r="N176" i="27"/>
  <c r="M175" i="27"/>
  <c r="N175" i="27"/>
  <c r="M174" i="27"/>
  <c r="N174" i="27"/>
  <c r="M173" i="27"/>
  <c r="N173" i="27"/>
  <c r="M172" i="27"/>
  <c r="N172" i="27"/>
  <c r="M171" i="27"/>
  <c r="N171" i="27"/>
  <c r="M170" i="27"/>
  <c r="N170" i="27"/>
  <c r="M169" i="27"/>
  <c r="N169" i="27"/>
  <c r="M168" i="27"/>
  <c r="N168" i="27"/>
  <c r="M167" i="27"/>
  <c r="N167" i="27"/>
  <c r="M166" i="27"/>
  <c r="N166" i="27"/>
  <c r="M165" i="27"/>
  <c r="N165" i="27"/>
  <c r="M164" i="27"/>
  <c r="N164" i="27"/>
  <c r="M163" i="27"/>
  <c r="N163" i="27"/>
  <c r="M162" i="27"/>
  <c r="N162" i="27"/>
  <c r="M161" i="27"/>
  <c r="N161" i="27"/>
  <c r="M160" i="27"/>
  <c r="N160" i="27"/>
  <c r="M159" i="27"/>
  <c r="N159" i="27"/>
  <c r="M158" i="27"/>
  <c r="N158" i="27"/>
  <c r="M157" i="27"/>
  <c r="N157" i="27"/>
  <c r="M156" i="27"/>
  <c r="N156" i="27"/>
  <c r="M155" i="27"/>
  <c r="N155" i="27"/>
  <c r="M154" i="27"/>
  <c r="N154" i="27"/>
  <c r="M153" i="27"/>
  <c r="N153" i="27"/>
  <c r="M152" i="27"/>
  <c r="N152" i="27"/>
  <c r="M151" i="27"/>
  <c r="N151" i="27"/>
  <c r="M150" i="27"/>
  <c r="N150" i="27"/>
  <c r="M149" i="27"/>
  <c r="N149" i="27"/>
  <c r="M148" i="27"/>
  <c r="N148" i="27"/>
  <c r="M147" i="27"/>
  <c r="N147" i="27"/>
  <c r="M146" i="27"/>
  <c r="N146" i="27"/>
  <c r="M145" i="27"/>
  <c r="N145" i="27"/>
  <c r="M144" i="27"/>
  <c r="N144" i="27"/>
  <c r="M143" i="27"/>
  <c r="N143" i="27"/>
  <c r="M142" i="27"/>
  <c r="N142" i="27"/>
  <c r="M141" i="27"/>
  <c r="N141" i="27"/>
  <c r="M140" i="27"/>
  <c r="N140" i="27"/>
  <c r="M139" i="27"/>
  <c r="N139" i="27"/>
  <c r="M138" i="27"/>
  <c r="N138" i="27"/>
  <c r="M137" i="27"/>
  <c r="N137" i="27"/>
  <c r="M136" i="27"/>
  <c r="N136" i="27"/>
  <c r="M135" i="27"/>
  <c r="N135" i="27"/>
  <c r="M134" i="27"/>
  <c r="N134" i="27"/>
  <c r="M133" i="27"/>
  <c r="N133" i="27"/>
  <c r="M132" i="27"/>
  <c r="N132" i="27"/>
  <c r="M131" i="27"/>
  <c r="N131" i="27"/>
  <c r="M130" i="27"/>
  <c r="N130" i="27"/>
  <c r="M129" i="27"/>
  <c r="N129" i="27"/>
  <c r="M128" i="27"/>
  <c r="N128" i="27"/>
  <c r="M127" i="27"/>
  <c r="N127" i="27"/>
  <c r="M126" i="27"/>
  <c r="N126" i="27"/>
  <c r="M125" i="27"/>
  <c r="N125" i="27"/>
  <c r="M124" i="27"/>
  <c r="N124" i="27"/>
  <c r="M123" i="27"/>
  <c r="N123" i="27"/>
  <c r="M122" i="27"/>
  <c r="N122" i="27"/>
  <c r="M121" i="27"/>
  <c r="N121" i="27"/>
  <c r="M120" i="27"/>
  <c r="N120" i="27"/>
  <c r="M119" i="27"/>
  <c r="N119" i="27"/>
  <c r="M118" i="27"/>
  <c r="N118" i="27"/>
  <c r="M117" i="27"/>
  <c r="N117" i="27"/>
  <c r="M116" i="27"/>
  <c r="N116" i="27"/>
  <c r="M115" i="27"/>
  <c r="N115" i="27"/>
  <c r="M114" i="27"/>
  <c r="N114" i="27"/>
  <c r="M113" i="27"/>
  <c r="N113" i="27"/>
  <c r="M112" i="27"/>
  <c r="N112" i="27"/>
  <c r="M111" i="27"/>
  <c r="N111" i="27"/>
  <c r="M110" i="27"/>
  <c r="N110" i="27"/>
  <c r="M109" i="27"/>
  <c r="N109" i="27"/>
  <c r="M108" i="27"/>
  <c r="N108" i="27"/>
  <c r="M107" i="27"/>
  <c r="N107" i="27"/>
  <c r="M106" i="27"/>
  <c r="N106" i="27"/>
  <c r="M105" i="27"/>
  <c r="N105" i="27"/>
  <c r="M104" i="27"/>
  <c r="N104" i="27"/>
  <c r="M103" i="27"/>
  <c r="N103" i="27"/>
  <c r="M102" i="27"/>
  <c r="N102" i="27"/>
  <c r="M101" i="27"/>
  <c r="N101" i="27"/>
  <c r="M100" i="27"/>
  <c r="N100" i="27"/>
  <c r="M99" i="27"/>
  <c r="N99" i="27"/>
  <c r="M98" i="27"/>
  <c r="N98" i="27"/>
  <c r="M97" i="27"/>
  <c r="N97" i="27"/>
  <c r="M96" i="27"/>
  <c r="N96" i="27"/>
  <c r="M95" i="27"/>
  <c r="N95" i="27"/>
  <c r="M94" i="27"/>
  <c r="N94" i="27"/>
  <c r="M93" i="27"/>
  <c r="N93" i="27"/>
  <c r="M92" i="27"/>
  <c r="N92" i="27"/>
  <c r="M91" i="27"/>
  <c r="N91" i="27"/>
  <c r="M90" i="27"/>
  <c r="N90" i="27"/>
  <c r="M89" i="27"/>
  <c r="N89" i="27"/>
  <c r="M88" i="27"/>
  <c r="N88" i="27"/>
  <c r="M87" i="27"/>
  <c r="N87" i="27"/>
  <c r="M86" i="27"/>
  <c r="N86" i="27"/>
  <c r="M85" i="27"/>
  <c r="N85" i="27"/>
  <c r="M84" i="27"/>
  <c r="N84" i="27"/>
  <c r="M83" i="27"/>
  <c r="N83" i="27"/>
  <c r="M82" i="27"/>
  <c r="N82" i="27"/>
  <c r="M81" i="27"/>
  <c r="N81" i="27"/>
  <c r="M80" i="27"/>
  <c r="N80" i="27"/>
  <c r="M79" i="27"/>
  <c r="N79" i="27"/>
  <c r="M78" i="27"/>
  <c r="N78" i="27"/>
  <c r="M77" i="27"/>
  <c r="N77" i="27"/>
  <c r="M76" i="27"/>
  <c r="N76" i="27"/>
  <c r="M75" i="27"/>
  <c r="N75" i="27"/>
  <c r="M74" i="27"/>
  <c r="N74" i="27"/>
  <c r="M73" i="27"/>
  <c r="N73" i="27"/>
  <c r="M72" i="27"/>
  <c r="N72" i="27"/>
  <c r="M71" i="27"/>
  <c r="N71" i="27"/>
  <c r="M70" i="27"/>
  <c r="N70" i="27"/>
  <c r="M69" i="27"/>
  <c r="N69" i="27"/>
  <c r="M68" i="27"/>
  <c r="N68" i="27"/>
  <c r="M67" i="27"/>
  <c r="N67" i="27"/>
  <c r="M66" i="27"/>
  <c r="N66" i="27"/>
  <c r="M65" i="27"/>
  <c r="N65" i="27"/>
  <c r="M64" i="27"/>
  <c r="N64" i="27"/>
  <c r="M63" i="27"/>
  <c r="N63" i="27"/>
  <c r="M62" i="27"/>
  <c r="N62" i="27"/>
  <c r="M61" i="27"/>
  <c r="N61" i="27"/>
  <c r="M60" i="27"/>
  <c r="N60" i="27"/>
  <c r="M59" i="27"/>
  <c r="N59" i="27"/>
  <c r="M58" i="27"/>
  <c r="N58" i="27"/>
  <c r="M57" i="27"/>
  <c r="N57" i="27"/>
  <c r="M56" i="27"/>
  <c r="N56" i="27"/>
  <c r="M55" i="27"/>
  <c r="N55" i="27"/>
  <c r="M54" i="27"/>
  <c r="N54" i="27"/>
  <c r="M53" i="27"/>
  <c r="N53" i="27"/>
  <c r="M52" i="27"/>
  <c r="N52" i="27"/>
  <c r="M51" i="27"/>
  <c r="N51" i="27"/>
  <c r="M50" i="27"/>
  <c r="N50" i="27"/>
  <c r="M49" i="27"/>
  <c r="N49" i="27"/>
  <c r="M48" i="27"/>
  <c r="N48" i="27"/>
  <c r="M47" i="27"/>
  <c r="N47" i="27"/>
  <c r="M46" i="27"/>
  <c r="N46" i="27"/>
  <c r="M45" i="27"/>
  <c r="N45" i="27"/>
  <c r="M44" i="27"/>
  <c r="N44" i="27"/>
  <c r="M43" i="27"/>
  <c r="N43" i="27"/>
  <c r="M42" i="27"/>
  <c r="N42" i="27"/>
  <c r="M41" i="27"/>
  <c r="N41" i="27"/>
  <c r="M40" i="27"/>
  <c r="N40" i="27"/>
  <c r="M39" i="27"/>
  <c r="N39" i="27"/>
  <c r="M38" i="27"/>
  <c r="N38" i="27"/>
  <c r="M37" i="27"/>
  <c r="N37" i="27"/>
  <c r="M36" i="27"/>
  <c r="N36" i="27"/>
  <c r="M35" i="27"/>
  <c r="N35" i="27"/>
  <c r="M34" i="27"/>
  <c r="N34" i="27"/>
  <c r="M33" i="27"/>
  <c r="N33" i="27"/>
  <c r="M32" i="27"/>
  <c r="N32" i="27"/>
  <c r="M31" i="27"/>
  <c r="N31" i="27"/>
  <c r="M30" i="27"/>
  <c r="N30" i="27"/>
  <c r="M29" i="27"/>
  <c r="N29" i="27"/>
  <c r="M28" i="27"/>
  <c r="N28" i="27"/>
  <c r="M27" i="27"/>
  <c r="N27" i="27"/>
  <c r="M26" i="27"/>
  <c r="N26" i="27"/>
  <c r="M25" i="27"/>
  <c r="N25" i="27"/>
  <c r="M24" i="27"/>
  <c r="N24" i="27"/>
  <c r="M23" i="27"/>
  <c r="N23" i="27"/>
  <c r="M22" i="27"/>
  <c r="N22" i="27"/>
  <c r="M21" i="27"/>
  <c r="N21" i="27"/>
  <c r="M20" i="27"/>
  <c r="N20" i="27"/>
  <c r="M19" i="27"/>
  <c r="N19" i="27"/>
  <c r="M18" i="27"/>
  <c r="N18" i="27"/>
  <c r="M17" i="27"/>
  <c r="N17" i="27"/>
  <c r="M16" i="27"/>
  <c r="N16" i="27"/>
  <c r="M15" i="27"/>
  <c r="N15" i="27"/>
  <c r="M14" i="27"/>
  <c r="N14" i="27"/>
  <c r="M13" i="27"/>
  <c r="N13" i="27"/>
  <c r="M12" i="27"/>
  <c r="N12" i="27"/>
  <c r="M11" i="27"/>
  <c r="N11" i="27"/>
  <c r="M10" i="27"/>
  <c r="N10" i="27"/>
  <c r="M9" i="27"/>
  <c r="N9" i="27"/>
  <c r="M8" i="27"/>
  <c r="N8" i="27"/>
  <c r="M7" i="27"/>
  <c r="N7" i="27"/>
  <c r="M6" i="27"/>
  <c r="N6" i="27"/>
  <c r="M5" i="27"/>
  <c r="N5" i="27"/>
  <c r="M4" i="27"/>
  <c r="N4" i="27"/>
  <c r="M3" i="27"/>
  <c r="N3" i="27"/>
  <c r="C39" i="10"/>
  <c r="C40" i="10"/>
  <c r="C41" i="10"/>
  <c r="C42" i="10"/>
  <c r="C43" i="10"/>
  <c r="C44" i="10"/>
  <c r="C45" i="10"/>
  <c r="C46" i="10"/>
  <c r="C47" i="10"/>
  <c r="C48" i="10"/>
  <c r="C49" i="10"/>
  <c r="C38" i="10"/>
  <c r="J15" i="1"/>
  <c r="H15" i="1"/>
  <c r="O16" i="1"/>
  <c r="O15" i="1"/>
  <c r="G17" i="1"/>
  <c r="I15" i="1"/>
  <c r="L15" i="1"/>
  <c r="L8" i="11"/>
  <c r="M8" i="10"/>
  <c r="N8" i="6"/>
  <c r="F43" i="6" s="1"/>
  <c r="F43" i="11"/>
  <c r="F73" i="11" s="1"/>
  <c r="F40" i="11"/>
  <c r="F72" i="11" s="1"/>
  <c r="F46" i="11"/>
  <c r="F3" i="11"/>
  <c r="F20" i="11" s="1"/>
  <c r="G20" i="10"/>
  <c r="G3" i="10"/>
  <c r="A51" i="11"/>
  <c r="A34" i="11"/>
  <c r="A34" i="6"/>
  <c r="A51" i="10"/>
  <c r="A34" i="10"/>
  <c r="F302" i="15"/>
  <c r="J25" i="15"/>
  <c r="F289" i="15"/>
  <c r="F276" i="15"/>
  <c r="J23" i="15" s="1"/>
  <c r="F262" i="15"/>
  <c r="J22" i="15" s="1"/>
  <c r="F249" i="15"/>
  <c r="J21" i="15" s="1"/>
  <c r="F235" i="15"/>
  <c r="F222" i="15"/>
  <c r="J19" i="15"/>
  <c r="F208" i="15"/>
  <c r="J18" i="15"/>
  <c r="F195" i="15"/>
  <c r="J17" i="15"/>
  <c r="F182" i="15"/>
  <c r="F168" i="15"/>
  <c r="J15" i="15" s="1"/>
  <c r="F156" i="15"/>
  <c r="J14" i="15" s="1"/>
  <c r="F141" i="15"/>
  <c r="J13" i="15" s="1"/>
  <c r="F127" i="15"/>
  <c r="F113" i="15"/>
  <c r="J11" i="15"/>
  <c r="F99" i="15"/>
  <c r="J10" i="15"/>
  <c r="F86" i="15"/>
  <c r="F74" i="15"/>
  <c r="F61" i="15"/>
  <c r="F52" i="15"/>
  <c r="J6" i="15" s="1"/>
  <c r="F40" i="15"/>
  <c r="J5" i="15" s="1"/>
  <c r="F28" i="15"/>
  <c r="I25" i="15"/>
  <c r="J24" i="15"/>
  <c r="I24" i="15"/>
  <c r="I23" i="15"/>
  <c r="I22" i="15"/>
  <c r="I21" i="15"/>
  <c r="J20" i="15"/>
  <c r="I20" i="15"/>
  <c r="I19" i="15"/>
  <c r="I18" i="15"/>
  <c r="I17" i="15"/>
  <c r="J16" i="15"/>
  <c r="I16" i="15"/>
  <c r="I15" i="15"/>
  <c r="F15" i="15"/>
  <c r="I14" i="15"/>
  <c r="I13" i="15"/>
  <c r="J12" i="15"/>
  <c r="I12" i="15"/>
  <c r="I11" i="15"/>
  <c r="I10" i="15"/>
  <c r="J9" i="15"/>
  <c r="I9" i="15"/>
  <c r="J8" i="15"/>
  <c r="I8" i="15"/>
  <c r="J7" i="15"/>
  <c r="I7" i="15"/>
  <c r="I6" i="15"/>
  <c r="I5" i="15"/>
  <c r="J4" i="15"/>
  <c r="I4" i="15"/>
  <c r="J3" i="15"/>
  <c r="I3" i="15"/>
  <c r="I2" i="15"/>
  <c r="F2" i="15"/>
  <c r="J2" i="15"/>
  <c r="C48" i="5"/>
  <c r="B48" i="5"/>
  <c r="D48" i="5"/>
  <c r="E41" i="5"/>
  <c r="C41" i="5"/>
  <c r="D41" i="5" s="1"/>
  <c r="E17" i="5"/>
  <c r="F17" i="5" s="1"/>
  <c r="F15" i="5"/>
  <c r="E13" i="1"/>
  <c r="C5" i="5"/>
  <c r="C2" i="5"/>
  <c r="G9" i="5"/>
  <c r="C2" i="10"/>
  <c r="C2" i="11"/>
  <c r="J22" i="1"/>
  <c r="H22" i="1"/>
  <c r="F22" i="1"/>
  <c r="I13" i="1"/>
  <c r="G13" i="1"/>
  <c r="C3" i="5"/>
  <c r="E10" i="5" s="1"/>
  <c r="C10" i="5" s="1"/>
  <c r="C7" i="5" s="1"/>
  <c r="C11" i="5" s="1"/>
  <c r="C12" i="5" s="1"/>
  <c r="J23" i="1"/>
  <c r="H23" i="1"/>
  <c r="E74" i="11"/>
  <c r="E73" i="11"/>
  <c r="E72" i="11"/>
  <c r="E71" i="11"/>
  <c r="E66" i="11"/>
  <c r="E65" i="11"/>
  <c r="E64" i="11"/>
  <c r="E63" i="11"/>
  <c r="A58" i="11"/>
  <c r="A57" i="11"/>
  <c r="A56" i="11"/>
  <c r="A55" i="11"/>
  <c r="A54" i="11"/>
  <c r="E70" i="11"/>
  <c r="E62" i="11"/>
  <c r="E58" i="11"/>
  <c r="F58" i="11"/>
  <c r="E57" i="11"/>
  <c r="E56" i="11"/>
  <c r="F56" i="11"/>
  <c r="E55" i="11"/>
  <c r="F55" i="11"/>
  <c r="E54" i="11"/>
  <c r="E37" i="11"/>
  <c r="E37" i="10"/>
  <c r="F57" i="11"/>
  <c r="F64" i="11"/>
  <c r="F66" i="11"/>
  <c r="F65" i="11"/>
  <c r="F62" i="11"/>
  <c r="F54" i="11"/>
  <c r="F70" i="11"/>
  <c r="E20" i="11"/>
  <c r="E20" i="10"/>
  <c r="F74" i="11"/>
  <c r="F75" i="11"/>
  <c r="F67" i="11"/>
  <c r="F59" i="11"/>
  <c r="J7" i="1"/>
  <c r="E37" i="6"/>
  <c r="H7" i="1"/>
  <c r="F23" i="4"/>
  <c r="E23" i="4"/>
  <c r="F22" i="4"/>
  <c r="E22" i="4"/>
  <c r="F21" i="4"/>
  <c r="E21" i="4"/>
  <c r="F20" i="4"/>
  <c r="E20" i="4"/>
  <c r="F19" i="4"/>
  <c r="E19" i="4"/>
  <c r="F18" i="4"/>
  <c r="E18" i="4"/>
  <c r="F17" i="4"/>
  <c r="E17" i="4"/>
  <c r="F16" i="4"/>
  <c r="E16" i="4"/>
  <c r="F15" i="4"/>
  <c r="E15" i="4"/>
  <c r="B2" i="4"/>
  <c r="B14" i="4"/>
  <c r="D14" i="4" s="1"/>
  <c r="E20" i="6"/>
  <c r="F24" i="11" l="1"/>
  <c r="F40" i="6"/>
  <c r="F38" i="6"/>
  <c r="F51" i="6" s="1"/>
  <c r="F46" i="6"/>
  <c r="M83" i="20"/>
  <c r="F49" i="6"/>
  <c r="F14" i="4"/>
  <c r="B6" i="4"/>
  <c r="B5" i="4"/>
  <c r="B7" i="4" s="1"/>
  <c r="G10" i="6"/>
  <c r="F12" i="6" s="1"/>
  <c r="G27" i="10"/>
  <c r="F29" i="6"/>
  <c r="F21" i="11"/>
  <c r="F27" i="11"/>
  <c r="F30" i="11"/>
  <c r="G30" i="10"/>
  <c r="G21" i="10"/>
  <c r="G24" i="6"/>
  <c r="F26" i="6" s="1"/>
  <c r="G4" i="6"/>
  <c r="F4" i="11"/>
  <c r="J6" i="10"/>
  <c r="N8" i="10"/>
  <c r="F32" i="6"/>
  <c r="F6" i="6"/>
  <c r="F23" i="6"/>
  <c r="F15" i="6"/>
  <c r="F9" i="6"/>
  <c r="E9" i="30"/>
  <c r="G9" i="30" s="1"/>
  <c r="C9" i="30" s="1"/>
  <c r="C10" i="30" s="1"/>
  <c r="C7" i="30" s="1"/>
  <c r="C11" i="30" s="1"/>
  <c r="C12" i="30" s="1"/>
  <c r="G10" i="11"/>
  <c r="F10" i="11" s="1"/>
  <c r="F12" i="10"/>
  <c r="F49" i="11"/>
  <c r="J7" i="10" l="1"/>
  <c r="F21" i="10"/>
  <c r="F29" i="10"/>
  <c r="J7" i="6"/>
  <c r="F32" i="10"/>
  <c r="J8" i="10"/>
  <c r="J28" i="10" s="1"/>
  <c r="J29" i="10" s="1"/>
  <c r="G47" i="6"/>
  <c r="B8" i="4"/>
  <c r="D8" i="4" s="1"/>
  <c r="C6" i="4"/>
  <c r="D6" i="4"/>
  <c r="B9" i="4"/>
  <c r="B10" i="4"/>
  <c r="C5" i="4"/>
  <c r="B11" i="4"/>
  <c r="D5" i="4"/>
  <c r="F21" i="6"/>
  <c r="F34" i="6" s="1"/>
  <c r="J7" i="11"/>
  <c r="F23" i="10"/>
  <c r="F6" i="10"/>
  <c r="F9" i="10"/>
  <c r="F49" i="10"/>
  <c r="F43" i="10"/>
  <c r="F46" i="10"/>
  <c r="F40" i="10"/>
  <c r="F38" i="10"/>
  <c r="F26" i="10"/>
  <c r="F4" i="10"/>
  <c r="F17" i="11"/>
  <c r="G17" i="6"/>
  <c r="J6" i="6" s="1"/>
  <c r="F4" i="6"/>
  <c r="F17" i="6" s="1"/>
  <c r="G51" i="11"/>
  <c r="J8" i="11" s="1"/>
  <c r="F38" i="11"/>
  <c r="F34" i="11"/>
  <c r="F63" i="11"/>
  <c r="D7" i="4"/>
  <c r="C7" i="4"/>
  <c r="J6" i="11"/>
  <c r="C8" i="4" l="1"/>
  <c r="F34" i="10"/>
  <c r="G51" i="6"/>
  <c r="J8" i="6" s="1"/>
  <c r="L6" i="6" s="1"/>
  <c r="F17" i="10"/>
  <c r="L6" i="10"/>
  <c r="G25" i="1" s="1"/>
  <c r="F51" i="10"/>
  <c r="K6" i="11"/>
  <c r="F71" i="11"/>
  <c r="F51" i="11"/>
  <c r="E25" i="1" l="1"/>
  <c r="E26" i="1" s="1"/>
  <c r="G26" i="1"/>
  <c r="G31" i="1" s="1"/>
  <c r="I25" i="1"/>
  <c r="L25" i="1" s="1"/>
  <c r="I26" i="1" l="1"/>
  <c r="I31" i="1" s="1"/>
  <c r="E31" i="1"/>
  <c r="L31" i="1" s="1"/>
  <c r="C27" i="1" l="1"/>
  <c r="C28" i="1" s="1"/>
</calcChain>
</file>

<file path=xl/sharedStrings.xml><?xml version="1.0" encoding="utf-8"?>
<sst xmlns="http://schemas.openxmlformats.org/spreadsheetml/2006/main" count="8602" uniqueCount="1233">
  <si>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</si>
  <si>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</si>
  <si>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</si>
  <si>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</si>
  <si>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</si>
  <si>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</si>
  <si>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</si>
  <si>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</si>
  <si>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</si>
  <si>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</si>
  <si>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</si>
  <si>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</si>
  <si>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</si>
  <si>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</si>
  <si>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</si>
  <si>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</si>
  <si>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</si>
  <si>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</si>
  <si>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</si>
  <si>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</si>
  <si>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</si>
  <si>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</si>
  <si>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</si>
  <si>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</si>
  <si>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</si>
  <si>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</si>
  <si>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</si>
  <si>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</si>
  <si>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</si>
  <si>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t>估价对象</t>
  </si>
  <si>
    <r>
      <rPr>
        <sz val="10"/>
        <rFont val="仿宋_GB2312"/>
        <family val="3"/>
        <charset val="134"/>
      </rPr>
      <t>项目</t>
    </r>
  </si>
  <si>
    <r>
      <rPr>
        <sz val="10"/>
        <rFont val="仿宋_GB2312"/>
        <family val="3"/>
        <charset val="134"/>
      </rPr>
      <t>小区名称</t>
    </r>
  </si>
  <si>
    <r>
      <rPr>
        <sz val="10"/>
        <rFont val="仿宋_GB2312"/>
        <family val="3"/>
        <charset val="134"/>
      </rPr>
      <t>平均租金（元</t>
    </r>
    <r>
      <rPr>
        <sz val="10"/>
        <rFont val="Arial"/>
        <family val="2"/>
      </rPr>
      <t>/</t>
    </r>
    <r>
      <rPr>
        <sz val="10"/>
        <rFont val="仿宋_GB2312"/>
        <family val="3"/>
        <charset val="134"/>
      </rPr>
      <t>平方米</t>
    </r>
    <r>
      <rPr>
        <sz val="10"/>
        <rFont val="Arial"/>
        <family val="2"/>
      </rPr>
      <t>·</t>
    </r>
    <r>
      <rPr>
        <sz val="10"/>
        <rFont val="仿宋_GB2312"/>
        <family val="3"/>
        <charset val="134"/>
      </rPr>
      <t>月）</t>
    </r>
  </si>
  <si>
    <r>
      <rPr>
        <sz val="10"/>
        <rFont val="仿宋_GB2312"/>
        <family val="3"/>
        <charset val="134"/>
      </rPr>
      <t>待估</t>
    </r>
  </si>
  <si>
    <r>
      <rPr>
        <sz val="10"/>
        <rFont val="仿宋_GB2312"/>
        <family val="3"/>
        <charset val="134"/>
      </rPr>
      <t>交易时间</t>
    </r>
  </si>
  <si>
    <r>
      <rPr>
        <sz val="10"/>
        <rFont val="仿宋_GB2312"/>
        <family val="3"/>
        <charset val="134"/>
      </rPr>
      <t>于价值时点过去</t>
    </r>
    <r>
      <rPr>
        <sz val="10"/>
        <rFont val="Arial"/>
        <family val="2"/>
      </rPr>
      <t>12</t>
    </r>
    <r>
      <rPr>
        <sz val="10"/>
        <rFont val="仿宋_GB2312"/>
        <family val="3"/>
        <charset val="134"/>
      </rPr>
      <t>个月</t>
    </r>
  </si>
  <si>
    <r>
      <rPr>
        <sz val="10"/>
        <rFont val="仿宋_GB2312"/>
        <family val="3"/>
        <charset val="134"/>
      </rPr>
      <t>交易情况</t>
    </r>
  </si>
  <si>
    <r>
      <rPr>
        <sz val="10"/>
        <rFont val="仿宋_GB2312"/>
        <family val="3"/>
        <charset val="134"/>
      </rPr>
      <t>正常</t>
    </r>
  </si>
  <si>
    <r>
      <rPr>
        <sz val="11"/>
        <color theme="1"/>
        <rFont val="仿宋_GB2312"/>
        <family val="3"/>
        <charset val="134"/>
      </rPr>
      <t>区域状况</t>
    </r>
  </si>
  <si>
    <t>居住区成熟度</t>
    <phoneticPr fontId="1" type="noConversion"/>
  </si>
  <si>
    <t>交通条件</t>
    <phoneticPr fontId="1" type="noConversion"/>
  </si>
  <si>
    <t>商业设施</t>
    <phoneticPr fontId="1" type="noConversion"/>
  </si>
  <si>
    <t>自然环境</t>
    <phoneticPr fontId="1" type="noConversion"/>
  </si>
  <si>
    <t>公共配套</t>
    <phoneticPr fontId="1" type="noConversion"/>
  </si>
  <si>
    <r>
      <rPr>
        <sz val="11"/>
        <color theme="1"/>
        <rFont val="仿宋_GB2312"/>
        <family val="3"/>
        <charset val="134"/>
      </rPr>
      <t>实物状况</t>
    </r>
  </si>
  <si>
    <t>物业服务</t>
    <phoneticPr fontId="1" type="noConversion"/>
  </si>
  <si>
    <t>小区环境</t>
    <phoneticPr fontId="1" type="noConversion"/>
  </si>
  <si>
    <r>
      <rPr>
        <sz val="10"/>
        <rFont val="仿宋_GB2312"/>
        <family val="3"/>
        <charset val="134"/>
      </rPr>
      <t>配套设施</t>
    </r>
  </si>
  <si>
    <r>
      <rPr>
        <sz val="10"/>
        <rFont val="仿宋_GB2312"/>
        <family val="3"/>
        <charset val="134"/>
      </rPr>
      <t>配备活动站、医疗站</t>
    </r>
  </si>
  <si>
    <t>居住管理</t>
    <phoneticPr fontId="13" type="noConversion"/>
  </si>
  <si>
    <t>装修</t>
    <phoneticPr fontId="1" type="noConversion"/>
  </si>
  <si>
    <t>设备</t>
    <phoneticPr fontId="1" type="noConversion"/>
  </si>
  <si>
    <r>
      <rPr>
        <sz val="10"/>
        <rFont val="仿宋_GB2312"/>
        <family val="3"/>
        <charset val="134"/>
      </rPr>
      <t>出租稳定性</t>
    </r>
  </si>
  <si>
    <r>
      <rPr>
        <sz val="10"/>
        <rFont val="仿宋_GB2312"/>
        <family val="3"/>
        <charset val="134"/>
      </rPr>
      <t>出租稳定性好</t>
    </r>
  </si>
  <si>
    <r>
      <rPr>
        <sz val="10"/>
        <rFont val="仿宋_GB2312"/>
        <family val="3"/>
        <charset val="134"/>
      </rPr>
      <t>住户的构成</t>
    </r>
  </si>
  <si>
    <r>
      <rPr>
        <sz val="10"/>
        <rFont val="仿宋_GB2312"/>
        <family val="3"/>
        <charset val="134"/>
      </rPr>
      <t>出租房屋住户均有备案，居住安全性好</t>
    </r>
  </si>
  <si>
    <r>
      <rPr>
        <sz val="10"/>
        <rFont val="仿宋_GB2312"/>
        <family val="3"/>
        <charset val="134"/>
      </rPr>
      <t>出租房屋住户备案较少，居住安全性一般</t>
    </r>
  </si>
  <si>
    <r>
      <rPr>
        <sz val="10"/>
        <rFont val="仿宋_GB2312"/>
        <family val="3"/>
        <charset val="134"/>
      </rPr>
      <t>安全监控系统</t>
    </r>
  </si>
  <si>
    <r>
      <rPr>
        <sz val="10"/>
        <rFont val="仿宋_GB2312"/>
        <family val="3"/>
        <charset val="134"/>
      </rPr>
      <t>设有小区监控，门禁及呼叫系统</t>
    </r>
  </si>
  <si>
    <r>
      <rPr>
        <sz val="10"/>
        <rFont val="仿宋_GB2312"/>
        <family val="3"/>
        <charset val="134"/>
      </rPr>
      <t>成交单价（元</t>
    </r>
    <r>
      <rPr>
        <sz val="10"/>
        <rFont val="Arial"/>
        <family val="2"/>
      </rPr>
      <t>/</t>
    </r>
    <r>
      <rPr>
        <sz val="10"/>
        <rFont val="仿宋_GB2312"/>
        <family val="3"/>
        <charset val="134"/>
      </rPr>
      <t>平米）</t>
    </r>
  </si>
  <si>
    <t>_____</t>
  </si>
  <si>
    <r>
      <rPr>
        <sz val="10"/>
        <rFont val="仿宋_GB2312"/>
        <family val="3"/>
        <charset val="134"/>
      </rPr>
      <t>比较价值（元</t>
    </r>
    <r>
      <rPr>
        <sz val="10"/>
        <rFont val="Arial"/>
        <family val="2"/>
      </rPr>
      <t>/</t>
    </r>
    <r>
      <rPr>
        <sz val="10"/>
        <rFont val="仿宋_GB2312"/>
        <family val="3"/>
        <charset val="134"/>
      </rPr>
      <t>平米）</t>
    </r>
  </si>
  <si>
    <t>序号</t>
  </si>
  <si>
    <t>2=2.1+2.2+2.3</t>
  </si>
  <si>
    <t>3=3.1+3.2+3.3</t>
  </si>
  <si>
    <t>4=1+2+3</t>
  </si>
  <si>
    <r>
      <rPr>
        <sz val="11"/>
        <color theme="1"/>
        <rFont val="宋体"/>
        <family val="3"/>
        <charset val="134"/>
      </rPr>
      <t>中指数据</t>
    </r>
  </si>
  <si>
    <r>
      <rPr>
        <sz val="11"/>
        <rFont val="宋体"/>
        <family val="3"/>
        <charset val="134"/>
      </rPr>
      <t>小区名称</t>
    </r>
  </si>
  <si>
    <r>
      <rPr>
        <sz val="11"/>
        <rFont val="宋体"/>
        <family val="3"/>
        <charset val="134"/>
      </rPr>
      <t>时间</t>
    </r>
  </si>
  <si>
    <r>
      <rPr>
        <sz val="11"/>
        <rFont val="宋体"/>
        <family val="3"/>
        <charset val="134"/>
      </rPr>
      <t>样本数量</t>
    </r>
  </si>
  <si>
    <r>
      <rPr>
        <sz val="11"/>
        <color theme="1"/>
        <rFont val="宋体"/>
        <family val="3"/>
        <charset val="134"/>
      </rPr>
      <t>平均月租金</t>
    </r>
  </si>
  <si>
    <r>
      <rPr>
        <sz val="11"/>
        <color theme="1"/>
        <rFont val="宋体"/>
        <family val="3"/>
        <charset val="134"/>
      </rPr>
      <t>权重</t>
    </r>
  </si>
  <si>
    <r>
      <rPr>
        <sz val="11"/>
        <color theme="1"/>
        <rFont val="宋体"/>
        <family val="3"/>
        <charset val="134"/>
      </rPr>
      <t>结论</t>
    </r>
  </si>
  <si>
    <r>
      <rPr>
        <sz val="11"/>
        <color theme="1"/>
        <rFont val="宋体"/>
        <family val="3"/>
        <charset val="134"/>
      </rPr>
      <t>中指</t>
    </r>
  </si>
  <si>
    <r>
      <rPr>
        <sz val="11"/>
        <color theme="1"/>
        <rFont val="宋体"/>
        <family val="3"/>
        <charset val="134"/>
      </rPr>
      <t>城研中心</t>
    </r>
  </si>
  <si>
    <r>
      <rPr>
        <sz val="11"/>
        <color theme="1"/>
        <rFont val="宋体"/>
        <family val="3"/>
        <charset val="134"/>
      </rPr>
      <t>市场数据</t>
    </r>
  </si>
  <si>
    <r>
      <rPr>
        <sz val="11"/>
        <color theme="1"/>
        <rFont val="宋体"/>
        <family val="3"/>
        <charset val="134"/>
      </rPr>
      <t>城研中心提供数据</t>
    </r>
  </si>
  <si>
    <r>
      <rPr>
        <sz val="11"/>
        <color theme="1"/>
        <rFont val="宋体"/>
        <family val="3"/>
        <charset val="134"/>
      </rPr>
      <t>时间</t>
    </r>
  </si>
  <si>
    <r>
      <rPr>
        <sz val="11"/>
        <color theme="1"/>
        <rFont val="宋体"/>
        <family val="3"/>
        <charset val="134"/>
      </rPr>
      <t>样本数量</t>
    </r>
  </si>
  <si>
    <r>
      <rPr>
        <sz val="11"/>
        <color theme="1"/>
        <rFont val="宋体"/>
        <family val="3"/>
        <charset val="134"/>
      </rPr>
      <t>市场调查数据</t>
    </r>
  </si>
  <si>
    <t>时间</t>
    <phoneticPr fontId="1" type="noConversion"/>
  </si>
  <si>
    <r>
      <rPr>
        <sz val="11"/>
        <color theme="1"/>
        <rFont val="宋体"/>
        <family val="3"/>
        <charset val="134"/>
      </rPr>
      <t>估价机构样本小区数据</t>
    </r>
  </si>
  <si>
    <t>样本数量</t>
    <phoneticPr fontId="1" type="noConversion"/>
  </si>
  <si>
    <t>租金平均单价（元/平方米·月）</t>
    <phoneticPr fontId="1" type="noConversion"/>
  </si>
  <si>
    <r>
      <t>2019</t>
    </r>
    <r>
      <rPr>
        <sz val="11"/>
        <color theme="1"/>
        <rFont val="宋体"/>
        <family val="3"/>
        <charset val="134"/>
      </rPr>
      <t>年二季度（</t>
    </r>
    <r>
      <rPr>
        <sz val="11"/>
        <color theme="1"/>
        <rFont val="Arial"/>
        <family val="2"/>
      </rPr>
      <t>6</t>
    </r>
    <r>
      <rPr>
        <sz val="11"/>
        <color theme="1"/>
        <rFont val="宋体"/>
        <family val="3"/>
        <charset val="134"/>
      </rPr>
      <t>月）</t>
    </r>
    <phoneticPr fontId="1" type="noConversion"/>
  </si>
  <si>
    <r>
      <t>2019</t>
    </r>
    <r>
      <rPr>
        <sz val="11"/>
        <color theme="1"/>
        <rFont val="宋体"/>
        <family val="3"/>
        <charset val="134"/>
      </rPr>
      <t>年三季度</t>
    </r>
    <phoneticPr fontId="1" type="noConversion"/>
  </si>
  <si>
    <r>
      <t>2019</t>
    </r>
    <r>
      <rPr>
        <sz val="11"/>
        <color theme="1"/>
        <rFont val="宋体"/>
        <family val="3"/>
        <charset val="134"/>
      </rPr>
      <t>年四季度</t>
    </r>
    <phoneticPr fontId="1" type="noConversion"/>
  </si>
  <si>
    <r>
      <t>2020</t>
    </r>
    <r>
      <rPr>
        <sz val="11"/>
        <color theme="1"/>
        <rFont val="宋体"/>
        <family val="3"/>
        <charset val="134"/>
      </rPr>
      <t>年一季度</t>
    </r>
    <phoneticPr fontId="1" type="noConversion"/>
  </si>
  <si>
    <r>
      <t>2020</t>
    </r>
    <r>
      <rPr>
        <sz val="11"/>
        <color theme="1"/>
        <rFont val="宋体"/>
        <family val="3"/>
        <charset val="134"/>
      </rPr>
      <t>年二季度（</t>
    </r>
    <r>
      <rPr>
        <sz val="11"/>
        <color theme="1"/>
        <rFont val="Arial"/>
        <family val="2"/>
      </rPr>
      <t>4</t>
    </r>
    <r>
      <rPr>
        <sz val="11"/>
        <color theme="1"/>
        <rFont val="宋体"/>
        <family val="3"/>
        <charset val="134"/>
      </rPr>
      <t>、</t>
    </r>
    <r>
      <rPr>
        <sz val="11"/>
        <color theme="1"/>
        <rFont val="Arial"/>
        <family val="2"/>
      </rPr>
      <t>5</t>
    </r>
    <r>
      <rPr>
        <sz val="11"/>
        <color theme="1"/>
        <rFont val="宋体"/>
        <family val="3"/>
        <charset val="134"/>
      </rPr>
      <t>月）</t>
    </r>
    <phoneticPr fontId="1" type="noConversion"/>
  </si>
  <si>
    <t>区县</t>
  </si>
  <si>
    <t>海淀区</t>
  </si>
  <si>
    <t>日期</t>
    <phoneticPr fontId="1" type="noConversion"/>
  </si>
  <si>
    <t>面积</t>
    <phoneticPr fontId="1" type="noConversion"/>
  </si>
  <si>
    <t>小区名称</t>
  </si>
  <si>
    <t>年</t>
  </si>
  <si>
    <t>月份</t>
  </si>
  <si>
    <t>监测租金</t>
  </si>
  <si>
    <t>October</t>
  </si>
  <si>
    <t>November</t>
  </si>
  <si>
    <t>December</t>
  </si>
  <si>
    <t>January</t>
  </si>
  <si>
    <t>April</t>
  </si>
  <si>
    <t>May</t>
  </si>
  <si>
    <t>June</t>
  </si>
  <si>
    <t>July</t>
  </si>
  <si>
    <t>August</t>
  </si>
  <si>
    <t>September</t>
  </si>
  <si>
    <t>March</t>
  </si>
  <si>
    <t>February</t>
  </si>
  <si>
    <t>昌平区</t>
  </si>
  <si>
    <t>月均</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</si>
  <si>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</si>
  <si>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出租稳定性一般</t>
    <phoneticPr fontId="1" type="noConversion"/>
  </si>
  <si>
    <t>物业费</t>
    <phoneticPr fontId="1" type="noConversion"/>
  </si>
  <si>
    <t>有专业物业公司，物业服务保障较好</t>
    <phoneticPr fontId="1" type="noConversion"/>
  </si>
  <si>
    <t>户型</t>
  </si>
  <si>
    <t>朝向</t>
  </si>
  <si>
    <t>二居室</t>
  </si>
  <si>
    <t>估价机构样本小区数据</t>
  </si>
  <si>
    <t>配备家具、家电；程度较新；功能正常，质量有保证，较好</t>
    <phoneticPr fontId="1" type="noConversion"/>
  </si>
  <si>
    <t>楼层</t>
  </si>
  <si>
    <t>装修</t>
  </si>
  <si>
    <t>建筑面积（㎡）</t>
  </si>
  <si>
    <t>中楼层</t>
  </si>
  <si>
    <t>南北</t>
  </si>
  <si>
    <t>户型</t>
    <phoneticPr fontId="1" type="noConversion"/>
  </si>
  <si>
    <t>配备管理人员，数量充足，居住管理较好</t>
    <phoneticPr fontId="13" type="noConversion"/>
  </si>
  <si>
    <t>朝向、采光、通风</t>
    <phoneticPr fontId="13" type="noConversion"/>
  </si>
  <si>
    <t>楼层</t>
    <phoneticPr fontId="1" type="noConversion"/>
  </si>
  <si>
    <t>南北</t>
    <phoneticPr fontId="1" type="noConversion"/>
  </si>
  <si>
    <t>建材城东二里</t>
  </si>
  <si>
    <t>建材城东一里</t>
  </si>
  <si>
    <t>润生园</t>
  </si>
  <si>
    <t>知本时代</t>
  </si>
  <si>
    <t>华鸿家园</t>
  </si>
  <si>
    <t>领秀新硅谷1号院</t>
  </si>
  <si>
    <t>领秀新硅谷2号院</t>
  </si>
  <si>
    <t>智学苑</t>
  </si>
  <si>
    <t>铭科苑</t>
  </si>
  <si>
    <t>当代城市家园</t>
  </si>
  <si>
    <t>安宁佳园</t>
  </si>
  <si>
    <t>上林溪</t>
  </si>
  <si>
    <t>上林溪南区</t>
  </si>
  <si>
    <t>博雅德园</t>
  </si>
  <si>
    <t>金隅美和园</t>
  </si>
  <si>
    <t>怡美家园</t>
  </si>
  <si>
    <t>清上园</t>
  </si>
  <si>
    <t>橡树湾</t>
  </si>
  <si>
    <t>上地佳园</t>
  </si>
  <si>
    <t>上地东里</t>
  </si>
  <si>
    <t>燕清源</t>
  </si>
  <si>
    <t>国瑞熙墅</t>
  </si>
  <si>
    <t>金色漫香苑</t>
  </si>
  <si>
    <t>望都新地</t>
  </si>
  <si>
    <t>名佳花园四区</t>
  </si>
  <si>
    <t>项目名</t>
    <phoneticPr fontId="1" type="noConversion"/>
  </si>
  <si>
    <t>年均价</t>
    <phoneticPr fontId="1" type="noConversion"/>
  </si>
  <si>
    <t>含供暖、物业</t>
    <phoneticPr fontId="1" type="noConversion"/>
  </si>
  <si>
    <t>含供暖、物业</t>
    <phoneticPr fontId="1" type="noConversion"/>
  </si>
  <si>
    <t>平均月租金（元/平方米/月）</t>
    <phoneticPr fontId="1" type="noConversion"/>
  </si>
  <si>
    <t>平均月租金（元/平方米/月）</t>
    <phoneticPr fontId="1" type="noConversion"/>
  </si>
  <si>
    <t>样本数量</t>
  </si>
  <si>
    <t>时间</t>
  </si>
  <si>
    <t>装修</t>
    <phoneticPr fontId="1" type="noConversion"/>
  </si>
  <si>
    <t>南北</t>
    <phoneticPr fontId="1" type="noConversion"/>
  </si>
  <si>
    <t>三居室</t>
    <phoneticPr fontId="1" type="noConversion"/>
  </si>
  <si>
    <t>普通装修</t>
    <phoneticPr fontId="1" type="noConversion"/>
  </si>
  <si>
    <t>——</t>
    <phoneticPr fontId="1" type="noConversion"/>
  </si>
  <si>
    <t>取暖费</t>
    <phoneticPr fontId="1" type="noConversion"/>
  </si>
  <si>
    <r>
      <rPr>
        <sz val="10"/>
        <rFont val="仿宋_GB2312"/>
        <family val="3"/>
        <charset val="134"/>
      </rPr>
      <t>可比实例</t>
    </r>
    <r>
      <rPr>
        <sz val="10"/>
        <rFont val="Arial"/>
        <family val="2"/>
      </rPr>
      <t>1</t>
    </r>
    <phoneticPr fontId="1" type="noConversion"/>
  </si>
  <si>
    <r>
      <rPr>
        <sz val="10"/>
        <rFont val="仿宋_GB2312"/>
        <family val="3"/>
        <charset val="134"/>
      </rPr>
      <t>可比实例</t>
    </r>
    <r>
      <rPr>
        <sz val="10"/>
        <rFont val="Arial"/>
        <family val="2"/>
      </rPr>
      <t>2</t>
    </r>
    <phoneticPr fontId="1" type="noConversion"/>
  </si>
  <si>
    <r>
      <rPr>
        <sz val="10"/>
        <rFont val="仿宋_GB2312"/>
        <family val="3"/>
        <charset val="134"/>
      </rPr>
      <t>可比实例</t>
    </r>
    <r>
      <rPr>
        <sz val="10"/>
        <rFont val="Arial"/>
        <family val="2"/>
      </rPr>
      <t>3</t>
    </r>
    <phoneticPr fontId="1" type="noConversion"/>
  </si>
  <si>
    <t>估价对象</t>
    <phoneticPr fontId="1" type="noConversion"/>
  </si>
  <si>
    <t>二居室</t>
    <phoneticPr fontId="1" type="noConversion"/>
  </si>
  <si>
    <t>普通装修</t>
    <phoneticPr fontId="1" type="noConversion"/>
  </si>
  <si>
    <t>项目所在位置</t>
  </si>
  <si>
    <t>项目所在区</t>
  </si>
  <si>
    <t>用途</t>
    <phoneticPr fontId="1" type="noConversion"/>
  </si>
  <si>
    <t>面积范围</t>
    <phoneticPr fontId="1" type="noConversion"/>
  </si>
  <si>
    <t>建成年代</t>
    <phoneticPr fontId="1" type="noConversion"/>
  </si>
  <si>
    <t>序号</t>
    <phoneticPr fontId="1" type="noConversion"/>
  </si>
  <si>
    <t>普通住宅</t>
    <phoneticPr fontId="1" type="noConversion"/>
  </si>
  <si>
    <t>小区名称</t>
    <phoneticPr fontId="1" type="noConversion"/>
  </si>
  <si>
    <t>序号</t>
    <phoneticPr fontId="1" type="noConversion"/>
  </si>
  <si>
    <t>户型</t>
    <phoneticPr fontId="1" type="noConversion"/>
  </si>
  <si>
    <t>普通装修</t>
    <phoneticPr fontId="1" type="noConversion"/>
  </si>
  <si>
    <t>租金（元/㎡•月）</t>
    <phoneticPr fontId="1" type="noConversion"/>
  </si>
  <si>
    <t>朝向</t>
    <phoneticPr fontId="1" type="noConversion"/>
  </si>
  <si>
    <t>价格</t>
    <phoneticPr fontId="1" type="noConversion"/>
  </si>
  <si>
    <t>一居室</t>
    <phoneticPr fontId="1" type="noConversion"/>
  </si>
  <si>
    <t>二居室</t>
    <phoneticPr fontId="1" type="noConversion"/>
  </si>
  <si>
    <r>
      <t>5=4÷</t>
    </r>
    <r>
      <rPr>
        <sz val="10"/>
        <rFont val="宋体"/>
        <family val="3"/>
        <charset val="134"/>
      </rPr>
      <t>公租房建筑面积</t>
    </r>
    <r>
      <rPr>
        <sz val="10"/>
        <rFont val="Arial"/>
        <family val="2"/>
      </rPr>
      <t>÷12</t>
    </r>
    <r>
      <rPr>
        <sz val="10"/>
        <rFont val="宋体"/>
        <family val="3"/>
        <charset val="134"/>
      </rPr>
      <t>个月</t>
    </r>
  </si>
  <si>
    <r>
      <rPr>
        <sz val="10"/>
        <rFont val="宋体"/>
        <family val="3"/>
        <charset val="134"/>
      </rPr>
      <t>项目</t>
    </r>
  </si>
  <si>
    <r>
      <rPr>
        <sz val="10"/>
        <rFont val="宋体"/>
        <family val="3"/>
        <charset val="134"/>
      </rPr>
      <t>测算值</t>
    </r>
  </si>
  <si>
    <r>
      <rPr>
        <sz val="10"/>
        <rFont val="宋体"/>
        <family val="3"/>
        <charset val="134"/>
      </rPr>
      <t>说明</t>
    </r>
  </si>
  <si>
    <r>
      <rPr>
        <sz val="10"/>
        <rFont val="宋体"/>
        <family val="3"/>
        <charset val="134"/>
      </rPr>
      <t>折旧及摊销成本</t>
    </r>
  </si>
  <si>
    <r>
      <rPr>
        <sz val="10"/>
        <rFont val="宋体"/>
        <family val="3"/>
        <charset val="134"/>
      </rPr>
      <t>运营费用（元）</t>
    </r>
  </si>
  <si>
    <r>
      <rPr>
        <sz val="10"/>
        <rFont val="宋体"/>
        <family val="3"/>
        <charset val="134"/>
      </rPr>
      <t>维修费（元）</t>
    </r>
  </si>
  <si>
    <r>
      <rPr>
        <sz val="10"/>
        <rFont val="宋体"/>
        <family val="3"/>
        <charset val="134"/>
      </rPr>
      <t>保险费（元）</t>
    </r>
  </si>
  <si>
    <r>
      <rPr>
        <sz val="10"/>
        <rFont val="宋体"/>
        <family val="3"/>
        <charset val="134"/>
      </rPr>
      <t>管理费（元）</t>
    </r>
  </si>
  <si>
    <r>
      <rPr>
        <sz val="10"/>
        <rFont val="宋体"/>
        <family val="3"/>
        <charset val="134"/>
      </rPr>
      <t>年成本收益（元）</t>
    </r>
  </si>
  <si>
    <r>
      <rPr>
        <sz val="10"/>
        <rFont val="宋体"/>
        <family val="3"/>
        <charset val="134"/>
      </rPr>
      <t>根据估价委托人提供的《北京市公共租赁住房收购合同》及补充协议部分复印件及介绍，该项目房款总价为</t>
    </r>
    <r>
      <rPr>
        <sz val="10"/>
        <rFont val="Arial"/>
        <family val="2"/>
      </rPr>
      <t>302766045</t>
    </r>
    <r>
      <rPr>
        <sz val="10"/>
        <rFont val="宋体"/>
        <family val="3"/>
        <charset val="134"/>
      </rPr>
      <t>元。该项目为钢混结构，非生产用房经济耐用年限为</t>
    </r>
    <r>
      <rPr>
        <sz val="10"/>
        <rFont val="Arial"/>
        <family val="2"/>
      </rPr>
      <t xml:space="preserve"> 60 </t>
    </r>
    <r>
      <rPr>
        <sz val="10"/>
        <rFont val="宋体"/>
        <family val="3"/>
        <charset val="134"/>
      </rPr>
      <t>年，将建设成本按直线法折算至每年，即</t>
    </r>
    <r>
      <rPr>
        <sz val="10"/>
        <rFont val="Arial"/>
        <family val="2"/>
      </rPr>
      <t>302766045÷60=5046101</t>
    </r>
    <r>
      <rPr>
        <sz val="10"/>
        <rFont val="宋体"/>
        <family val="3"/>
        <charset val="134"/>
      </rPr>
      <t>元。</t>
    </r>
    <phoneticPr fontId="1" type="noConversion"/>
  </si>
  <si>
    <r>
      <rPr>
        <sz val="10"/>
        <rFont val="宋体"/>
        <family val="3"/>
        <charset val="134"/>
      </rPr>
      <t>主要包括室内部分及附属设施设备、公用部位</t>
    </r>
    <r>
      <rPr>
        <sz val="10"/>
        <rFont val="Arial"/>
        <family val="2"/>
      </rPr>
      <t xml:space="preserve"> </t>
    </r>
    <r>
      <rPr>
        <sz val="10"/>
        <rFont val="宋体"/>
        <family val="3"/>
        <charset val="134"/>
      </rPr>
      <t>和共用设施设备及相关场地的维修运行费用，</t>
    </r>
    <r>
      <rPr>
        <sz val="10"/>
        <rFont val="Arial"/>
        <family val="2"/>
      </rPr>
      <t xml:space="preserve"> </t>
    </r>
    <r>
      <rPr>
        <sz val="10"/>
        <rFont val="宋体"/>
        <family val="3"/>
        <charset val="134"/>
      </rPr>
      <t>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月，则</t>
    </r>
    <r>
      <rPr>
        <sz val="10"/>
        <rFont val="Arial"/>
        <family val="2"/>
      </rPr>
      <t>1.5×12×51535.99=927648</t>
    </r>
    <r>
      <rPr>
        <sz val="10"/>
        <rFont val="宋体"/>
        <family val="3"/>
        <charset val="134"/>
      </rPr>
      <t>元。</t>
    </r>
    <phoneticPr fontId="1" type="noConversion"/>
  </si>
  <si>
    <r>
      <rPr>
        <sz val="10"/>
        <rFont val="宋体"/>
        <family val="3"/>
        <charset val="134"/>
      </rPr>
      <t>物业费</t>
    </r>
    <r>
      <rPr>
        <sz val="10"/>
        <rFont val="Arial"/>
        <family val="2"/>
      </rPr>
      <t>(</t>
    </r>
    <r>
      <rPr>
        <sz val="10"/>
        <rFont val="宋体"/>
        <family val="3"/>
        <charset val="134"/>
      </rPr>
      <t>元</t>
    </r>
    <r>
      <rPr>
        <sz val="10"/>
        <rFont val="Arial"/>
        <family val="2"/>
      </rPr>
      <t>)</t>
    </r>
  </si>
  <si>
    <r>
      <rPr>
        <sz val="10"/>
        <rFont val="宋体"/>
        <family val="3"/>
        <charset val="134"/>
      </rPr>
      <t>该项目为公租房，根据估价委托方提供的《润中苑（公租房）公共租赁住房物业服务合同》，物业费水平按有电梯</t>
    </r>
    <r>
      <rPr>
        <sz val="10"/>
        <rFont val="Arial"/>
        <family val="2"/>
      </rPr>
      <t>2.11</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月，无电梯按</t>
    </r>
    <r>
      <rPr>
        <sz val="10"/>
        <rFont val="Arial"/>
        <family val="2"/>
      </rPr>
      <t>1.7</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月计算，则年物业费用为（</t>
    </r>
    <r>
      <rPr>
        <sz val="10"/>
        <rFont val="Arial"/>
        <family val="2"/>
      </rPr>
      <t>2.11×49817.81+1.7×1718.18</t>
    </r>
    <r>
      <rPr>
        <sz val="10"/>
        <rFont val="宋体"/>
        <family val="3"/>
        <charset val="134"/>
      </rPr>
      <t>）</t>
    </r>
    <r>
      <rPr>
        <sz val="10"/>
        <rFont val="Arial"/>
        <family val="2"/>
      </rPr>
      <t>×12=1296438</t>
    </r>
    <r>
      <rPr>
        <sz val="10"/>
        <rFont val="宋体"/>
        <family val="3"/>
        <charset val="134"/>
      </rPr>
      <t>元。</t>
    </r>
    <phoneticPr fontId="1" type="noConversion"/>
  </si>
  <si>
    <r>
      <rPr>
        <sz val="10"/>
        <rFont val="宋体"/>
        <family val="3"/>
        <charset val="134"/>
      </rPr>
      <t>管理成本</t>
    </r>
    <r>
      <rPr>
        <sz val="10"/>
        <rFont val="Arial"/>
        <family val="2"/>
      </rPr>
      <t>(</t>
    </r>
    <r>
      <rPr>
        <sz val="10"/>
        <rFont val="宋体"/>
        <family val="3"/>
        <charset val="134"/>
      </rPr>
      <t>元</t>
    </r>
    <r>
      <rPr>
        <sz val="10"/>
        <rFont val="Arial"/>
        <family val="2"/>
      </rPr>
      <t>)</t>
    </r>
  </si>
  <si>
    <r>
      <rPr>
        <sz val="10"/>
        <rFont val="宋体"/>
        <family val="3"/>
        <charset val="134"/>
      </rPr>
      <t>指运营管理机构人员、办公等的正常开支费用，参考同类项目测算，一般取值为</t>
    </r>
    <r>
      <rPr>
        <sz val="10"/>
        <rFont val="Arial"/>
        <family val="2"/>
      </rPr>
      <t>1-2</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年，本次取值为</t>
    </r>
    <r>
      <rPr>
        <sz val="10"/>
        <rFont val="Arial"/>
        <family val="2"/>
      </rPr>
      <t>1.5</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年，则</t>
    </r>
    <r>
      <rPr>
        <sz val="10"/>
        <rFont val="Arial"/>
        <family val="2"/>
      </rPr>
      <t>1.5×51535.99=77304</t>
    </r>
    <r>
      <rPr>
        <sz val="10"/>
        <rFont val="宋体"/>
        <family val="3"/>
        <charset val="134"/>
      </rPr>
      <t>元。</t>
    </r>
    <phoneticPr fontId="1" type="noConversion"/>
  </si>
  <si>
    <r>
      <rPr>
        <sz val="10"/>
        <rFont val="宋体"/>
        <family val="3"/>
        <charset val="134"/>
      </rPr>
      <t>利息</t>
    </r>
    <r>
      <rPr>
        <sz val="10"/>
        <rFont val="Arial"/>
        <family val="2"/>
      </rPr>
      <t>(</t>
    </r>
    <r>
      <rPr>
        <sz val="10"/>
        <rFont val="宋体"/>
        <family val="3"/>
        <charset val="134"/>
      </rPr>
      <t>元</t>
    </r>
    <r>
      <rPr>
        <sz val="10"/>
        <rFont val="Arial"/>
        <family val="2"/>
      </rPr>
      <t>)</t>
    </r>
  </si>
  <si>
    <r>
      <rPr>
        <sz val="10"/>
        <rFont val="宋体"/>
        <family val="3"/>
        <charset val="134"/>
      </rPr>
      <t>指新建、改建、收购公租房所需资金的资金成本，公租房项目资金由两部分组成，一部分为财政拨款的自有资金，占</t>
    </r>
    <r>
      <rPr>
        <sz val="10"/>
        <rFont val="Arial"/>
        <family val="2"/>
      </rPr>
      <t>30%</t>
    </r>
    <r>
      <rPr>
        <sz val="10"/>
        <rFont val="宋体"/>
        <family val="3"/>
        <charset val="134"/>
      </rPr>
      <t>；另一部分为银行贷款资金，占</t>
    </r>
    <r>
      <rPr>
        <sz val="10"/>
        <rFont val="Arial"/>
        <family val="2"/>
      </rPr>
      <t>70%</t>
    </r>
    <r>
      <rPr>
        <sz val="10"/>
        <rFont val="宋体"/>
        <family val="3"/>
        <charset val="134"/>
      </rPr>
      <t>。其中</t>
    </r>
    <r>
      <rPr>
        <sz val="10"/>
        <rFont val="Arial"/>
        <family val="2"/>
      </rPr>
      <t>70%</t>
    </r>
    <r>
      <rPr>
        <sz val="10"/>
        <rFont val="宋体"/>
        <family val="3"/>
        <charset val="134"/>
      </rPr>
      <t>贷款资金贷款期限一般为</t>
    </r>
    <r>
      <rPr>
        <sz val="10"/>
        <rFont val="Arial"/>
        <family val="2"/>
      </rPr>
      <t>15</t>
    </r>
    <r>
      <rPr>
        <sz val="10"/>
        <rFont val="宋体"/>
        <family val="3"/>
        <charset val="134"/>
      </rPr>
      <t>年或</t>
    </r>
    <r>
      <rPr>
        <sz val="10"/>
        <rFont val="Arial"/>
        <family val="2"/>
      </rPr>
      <t>20</t>
    </r>
    <r>
      <rPr>
        <sz val="10"/>
        <rFont val="宋体"/>
        <family val="3"/>
        <charset val="134"/>
      </rPr>
      <t>年，到期后继续续贷，只付息不还本，本次测算利息为</t>
    </r>
    <r>
      <rPr>
        <sz val="10"/>
        <rFont val="Arial"/>
        <family val="2"/>
      </rPr>
      <t>70%</t>
    </r>
    <r>
      <rPr>
        <sz val="10"/>
        <rFont val="宋体"/>
        <family val="3"/>
        <charset val="134"/>
      </rPr>
      <t>资金，</t>
    </r>
    <r>
      <rPr>
        <sz val="10"/>
        <rFont val="Arial"/>
        <family val="2"/>
      </rPr>
      <t>5</t>
    </r>
    <r>
      <rPr>
        <sz val="10"/>
        <rFont val="宋体"/>
        <family val="3"/>
        <charset val="134"/>
      </rPr>
      <t>年期贷款利率下的单位年利息，公租房项目贷款政府对贷款利息给与</t>
    </r>
    <r>
      <rPr>
        <sz val="10"/>
        <rFont val="Arial"/>
        <family val="2"/>
      </rPr>
      <t>10%</t>
    </r>
    <r>
      <rPr>
        <sz val="10"/>
        <rFont val="宋体"/>
        <family val="3"/>
        <charset val="134"/>
      </rPr>
      <t>的下浮。故本次利息为</t>
    </r>
    <r>
      <rPr>
        <sz val="10"/>
        <rFont val="Arial"/>
        <family val="2"/>
      </rPr>
      <t>151005</t>
    </r>
    <r>
      <rPr>
        <sz val="10"/>
        <rFont val="宋体"/>
        <family val="3"/>
        <charset val="134"/>
      </rPr>
      <t>元。</t>
    </r>
    <phoneticPr fontId="1" type="noConversion"/>
  </si>
  <si>
    <r>
      <rPr>
        <sz val="10"/>
        <rFont val="宋体"/>
        <family val="3"/>
        <charset val="134"/>
      </rPr>
      <t>利润</t>
    </r>
    <r>
      <rPr>
        <sz val="10"/>
        <rFont val="Arial"/>
        <family val="2"/>
      </rPr>
      <t>(</t>
    </r>
    <r>
      <rPr>
        <sz val="10"/>
        <rFont val="宋体"/>
        <family val="3"/>
        <charset val="134"/>
      </rPr>
      <t>元</t>
    </r>
    <r>
      <rPr>
        <sz val="10"/>
        <rFont val="Arial"/>
        <family val="2"/>
      </rPr>
      <t>)</t>
    </r>
  </si>
  <si>
    <r>
      <rPr>
        <sz val="10"/>
        <rFont val="宋体"/>
        <family val="3"/>
        <charset val="134"/>
      </rPr>
      <t>公共租赁住房项目属于保障性住房，不以获取利润为主要目的，参照保本微利原则记取利润率，以折旧及摊销成本、运营费用、管理费、利息之和为基数的</t>
    </r>
    <r>
      <rPr>
        <sz val="10"/>
        <rFont val="Arial"/>
        <family val="2"/>
      </rPr>
      <t>3%</t>
    </r>
    <r>
      <rPr>
        <sz val="10"/>
        <rFont val="宋体"/>
        <family val="3"/>
        <charset val="134"/>
      </rPr>
      <t>测算开发利润</t>
    </r>
    <r>
      <rPr>
        <sz val="10"/>
        <rFont val="Arial"/>
        <family val="2"/>
      </rPr>
      <t>,</t>
    </r>
    <r>
      <rPr>
        <sz val="10"/>
        <rFont val="宋体"/>
        <family val="3"/>
        <charset val="134"/>
      </rPr>
      <t>即</t>
    </r>
    <r>
      <rPr>
        <sz val="10"/>
        <rFont val="Arial"/>
        <family val="2"/>
      </rPr>
      <t>(5046101+2261322+77304+151005)×3%=226072</t>
    </r>
    <r>
      <rPr>
        <sz val="10"/>
        <rFont val="宋体"/>
        <family val="3"/>
        <charset val="134"/>
      </rPr>
      <t>元。</t>
    </r>
    <phoneticPr fontId="1" type="noConversion"/>
  </si>
  <si>
    <r>
      <rPr>
        <sz val="10"/>
        <rFont val="宋体"/>
        <family val="3"/>
        <charset val="134"/>
      </rPr>
      <t>月成本收益</t>
    </r>
    <r>
      <rPr>
        <sz val="10"/>
        <rFont val="Arial"/>
        <family val="2"/>
      </rPr>
      <t>(</t>
    </r>
    <r>
      <rPr>
        <sz val="10"/>
        <rFont val="宋体"/>
        <family val="3"/>
        <charset val="134"/>
      </rPr>
      <t>元</t>
    </r>
    <r>
      <rPr>
        <sz val="10"/>
        <rFont val="Arial"/>
        <family val="2"/>
      </rPr>
      <t>/</t>
    </r>
    <r>
      <rPr>
        <sz val="10"/>
        <rFont val="宋体"/>
        <family val="3"/>
        <charset val="134"/>
      </rPr>
      <t>平方米</t>
    </r>
    <r>
      <rPr>
        <sz val="10"/>
        <rFont val="Arial"/>
        <family val="2"/>
      </rPr>
      <t>·</t>
    </r>
    <r>
      <rPr>
        <sz val="10"/>
        <rFont val="宋体"/>
        <family val="3"/>
        <charset val="134"/>
      </rPr>
      <t>月</t>
    </r>
    <r>
      <rPr>
        <sz val="10"/>
        <rFont val="Arial"/>
        <family val="2"/>
      </rPr>
      <t>)</t>
    </r>
  </si>
  <si>
    <t>指房屋产权人为使自己的房产避免意外损失而向保险公司支付的费用，根据估价委托人提供的《中国人民财产保险股份有限公司安全生产责任保险条款（北京地区适用）保险单》[保险单号：PZJX202111010000000643]复印件，保险费用为15552元。</t>
    <phoneticPr fontId="1" type="noConversion"/>
  </si>
  <si>
    <r>
      <t>项目</t>
    </r>
    <r>
      <rPr>
        <sz val="10"/>
        <color rgb="FF000000"/>
        <rFont val="Times New Roman"/>
        <family val="1"/>
      </rPr>
      <t xml:space="preserve"> </t>
    </r>
  </si>
  <si>
    <t xml:space="preserve">标准房 </t>
  </si>
  <si>
    <t xml:space="preserve">楼层 </t>
  </si>
  <si>
    <t xml:space="preserve">中楼层 </t>
  </si>
  <si>
    <t xml:space="preserve">户型 </t>
  </si>
  <si>
    <t xml:space="preserve">面积 </t>
  </si>
  <si>
    <t xml:space="preserve">朝向 </t>
  </si>
  <si>
    <t xml:space="preserve">装修 </t>
  </si>
  <si>
    <t xml:space="preserve">设备 </t>
  </si>
  <si>
    <t xml:space="preserve">齐全 </t>
  </si>
  <si>
    <t>温泉花园</t>
    <phoneticPr fontId="1" type="noConversion"/>
  </si>
  <si>
    <t>王府花园</t>
    <phoneticPr fontId="1" type="noConversion"/>
  </si>
  <si>
    <t>名流花园</t>
    <phoneticPr fontId="1" type="noConversion"/>
  </si>
  <si>
    <t>小区</t>
  </si>
  <si>
    <t>平米租金(元/㎡*月)</t>
  </si>
  <si>
    <t>套均租金(元/套*月)</t>
  </si>
  <si>
    <t>参考售价(元/㎡)</t>
  </si>
  <si>
    <t>租售比</t>
  </si>
  <si>
    <t>龙脉温泉花园&lt;汤山&lt;昌平区</t>
  </si>
  <si>
    <t>1:725</t>
  </si>
  <si>
    <t>--</t>
  </si>
  <si>
    <t>1:737</t>
  </si>
  <si>
    <t>1:700</t>
  </si>
  <si>
    <t>1:786</t>
  </si>
  <si>
    <t>1:760</t>
  </si>
  <si>
    <t>1:716</t>
  </si>
  <si>
    <t>1:759</t>
  </si>
  <si>
    <t>1:674</t>
  </si>
  <si>
    <t>1:631</t>
  </si>
  <si>
    <t>1:714</t>
  </si>
  <si>
    <t>纳帕澜郡&lt;汤山&lt;昌平区</t>
  </si>
  <si>
    <t>1:877</t>
  </si>
  <si>
    <t>1:867</t>
  </si>
  <si>
    <t>1:860</t>
  </si>
  <si>
    <t>1:898</t>
  </si>
  <si>
    <t>1:831</t>
  </si>
  <si>
    <t>1:835</t>
  </si>
  <si>
    <t>1:809</t>
  </si>
  <si>
    <t>1:837</t>
  </si>
  <si>
    <t>1:785</t>
  </si>
  <si>
    <t>1:843</t>
  </si>
  <si>
    <t>1:723</t>
  </si>
  <si>
    <t>1:845</t>
  </si>
  <si>
    <t>静心苑&lt;城北街道&lt;昌平区</t>
  </si>
  <si>
    <t>1:663</t>
  </si>
  <si>
    <t>1:668</t>
  </si>
  <si>
    <t>1:609</t>
  </si>
  <si>
    <t>1:685</t>
  </si>
  <si>
    <t>1:728</t>
  </si>
  <si>
    <t>1:677</t>
  </si>
  <si>
    <t>1:453</t>
  </si>
  <si>
    <t>金地家园&lt;城北街道&lt;昌平区</t>
  </si>
  <si>
    <t>1:968</t>
  </si>
  <si>
    <t>1:910</t>
  </si>
  <si>
    <t>1:896</t>
  </si>
  <si>
    <t>1:865</t>
  </si>
  <si>
    <t>1:949</t>
  </si>
  <si>
    <t>1:936</t>
  </si>
  <si>
    <t>1:944</t>
  </si>
  <si>
    <t>昌盛园二区&lt;城南街道东&lt;昌平区</t>
  </si>
  <si>
    <t>1:876</t>
  </si>
  <si>
    <t>1:870</t>
  </si>
  <si>
    <t>1:857</t>
  </si>
  <si>
    <t>1:841</t>
  </si>
  <si>
    <t>名流花园&lt;北七家&lt;昌平区</t>
  </si>
  <si>
    <t>1:761</t>
  </si>
  <si>
    <t>1:741</t>
  </si>
  <si>
    <t>1:712</t>
  </si>
  <si>
    <t>1:708</t>
  </si>
  <si>
    <t>1:731</t>
  </si>
  <si>
    <t>1:752</t>
  </si>
  <si>
    <t>1:757</t>
  </si>
  <si>
    <t>1:721</t>
  </si>
  <si>
    <t>1:661</t>
  </si>
  <si>
    <t>宁馨苑&lt;城南街道东&lt;昌平区</t>
  </si>
  <si>
    <t>1:871</t>
  </si>
  <si>
    <t>1:824</t>
  </si>
  <si>
    <t>1:789</t>
  </si>
  <si>
    <t>1:799</t>
  </si>
  <si>
    <t>1:773</t>
  </si>
  <si>
    <t>1:820</t>
  </si>
  <si>
    <t>1:802</t>
  </si>
  <si>
    <t>1:814</t>
  </si>
  <si>
    <t>1:797</t>
  </si>
  <si>
    <t>1:780</t>
  </si>
  <si>
    <t>1:777</t>
  </si>
  <si>
    <t>昌盛园一区&lt;城南街道东&lt;昌平区</t>
  </si>
  <si>
    <t>1:836</t>
  </si>
  <si>
    <t>1:815</t>
  </si>
  <si>
    <t>京科苑&lt;城南街道东&lt;昌平区</t>
  </si>
  <si>
    <t>1:833</t>
  </si>
  <si>
    <t>1:788</t>
  </si>
  <si>
    <t>1:883</t>
  </si>
  <si>
    <t>1:854</t>
  </si>
  <si>
    <t>1:842</t>
  </si>
  <si>
    <t>1:821</t>
  </si>
  <si>
    <t>1:825</t>
  </si>
  <si>
    <t>1:822</t>
  </si>
  <si>
    <t>1:818</t>
  </si>
  <si>
    <t>东关南里&lt;城北街道&lt;昌平区</t>
  </si>
  <si>
    <t>1:697</t>
  </si>
  <si>
    <t>1:816</t>
  </si>
  <si>
    <t>1:849</t>
  </si>
  <si>
    <t>1:807</t>
  </si>
  <si>
    <t>1:828</t>
  </si>
  <si>
    <t>1:834</t>
  </si>
  <si>
    <t>1:806</t>
  </si>
  <si>
    <t>果岭小镇&lt;城北街道&lt;昌平区</t>
  </si>
  <si>
    <t>1:907</t>
  </si>
  <si>
    <t>1:979</t>
  </si>
  <si>
    <t>1:830</t>
  </si>
  <si>
    <t>1:889</t>
  </si>
  <si>
    <t>1:770</t>
  </si>
  <si>
    <t>1:812</t>
  </si>
  <si>
    <t>1:794</t>
  </si>
  <si>
    <t>1:902</t>
  </si>
  <si>
    <t>温泉花园&lt;北七家&lt;昌平区</t>
  </si>
  <si>
    <t>1:679</t>
  </si>
  <si>
    <t>1:669</t>
  </si>
  <si>
    <t>1:701</t>
  </si>
  <si>
    <t>1:703</t>
  </si>
  <si>
    <t>1:691</t>
  </si>
  <si>
    <t>1:692</t>
  </si>
  <si>
    <t>1:640</t>
  </si>
  <si>
    <t>1:681</t>
  </si>
  <si>
    <t>1:639</t>
  </si>
  <si>
    <t>1:652</t>
  </si>
  <si>
    <t>1:641</t>
  </si>
  <si>
    <t>建明里&lt;城北街道&lt;昌平区</t>
  </si>
  <si>
    <t>1:768</t>
  </si>
  <si>
    <t>1:719</t>
  </si>
  <si>
    <t>1:746</t>
  </si>
  <si>
    <t>1:762</t>
  </si>
  <si>
    <t>1:736</t>
  </si>
  <si>
    <t>1:727</t>
  </si>
  <si>
    <t>1:745</t>
  </si>
  <si>
    <t>昌盛园三区&lt;城南街道东&lt;昌平区</t>
  </si>
  <si>
    <t>1:862</t>
  </si>
  <si>
    <t>1:851</t>
  </si>
  <si>
    <t>1:916</t>
  </si>
  <si>
    <t>1:853</t>
  </si>
  <si>
    <t>1:811</t>
  </si>
  <si>
    <t>1:840</t>
  </si>
  <si>
    <t>1:863</t>
  </si>
  <si>
    <t>1:905</t>
  </si>
  <si>
    <t>1:911</t>
  </si>
  <si>
    <t>金科帕提欧Ⅱ美遇&lt;汤山&lt;昌平区</t>
  </si>
  <si>
    <t>1:800</t>
  </si>
  <si>
    <t>1:682</t>
  </si>
  <si>
    <t>1:859</t>
  </si>
  <si>
    <t>1:734</t>
  </si>
  <si>
    <t>1:718</t>
  </si>
  <si>
    <t>1:687</t>
  </si>
  <si>
    <t>1:556</t>
  </si>
  <si>
    <t>新新公寓&lt;城北街道&lt;昌平区</t>
  </si>
  <si>
    <t>1:766</t>
  </si>
  <si>
    <t>1:750</t>
  </si>
  <si>
    <t>1:769</t>
  </si>
  <si>
    <t>1:754</t>
  </si>
  <si>
    <t>1:776</t>
  </si>
  <si>
    <t>1:748</t>
  </si>
  <si>
    <t>1:783</t>
  </si>
  <si>
    <t>1:765</t>
  </si>
  <si>
    <t>北京随园&lt;城北街道&lt;昌平区</t>
  </si>
  <si>
    <t>1:787</t>
  </si>
  <si>
    <t>1:844</t>
  </si>
  <si>
    <t>1:866</t>
  </si>
  <si>
    <t>燕平家园&lt;城北街道&lt;昌平区</t>
  </si>
  <si>
    <t>1:875</t>
  </si>
  <si>
    <t>1:903</t>
  </si>
  <si>
    <t>1:778</t>
  </si>
  <si>
    <t>1:732</t>
  </si>
  <si>
    <t>1:763</t>
  </si>
  <si>
    <t>1:795</t>
  </si>
  <si>
    <t>1:781</t>
  </si>
  <si>
    <t>1:872</t>
  </si>
  <si>
    <t>建安里小区&lt;城北街道&lt;昌平区</t>
  </si>
  <si>
    <t>1:635</t>
  </si>
  <si>
    <t>1:740</t>
  </si>
  <si>
    <t>1:810</t>
  </si>
  <si>
    <t>1:705</t>
  </si>
  <si>
    <t>1:730</t>
  </si>
  <si>
    <t>1:694</t>
  </si>
  <si>
    <t>1:699</t>
  </si>
  <si>
    <t>1:680</t>
  </si>
  <si>
    <t>清秀园北区&lt;城北街道&lt;昌平区</t>
  </si>
  <si>
    <t>1:604</t>
  </si>
  <si>
    <t>1:629</t>
  </si>
  <si>
    <t>1:690</t>
  </si>
  <si>
    <t>1:614</t>
  </si>
  <si>
    <t>1:656</t>
  </si>
  <si>
    <t>1:644</t>
  </si>
  <si>
    <t>蓝郡国际花园&lt;城北街道&lt;昌平区</t>
  </si>
  <si>
    <t>1:873</t>
  </si>
  <si>
    <t>1:808</t>
  </si>
  <si>
    <t>1:779</t>
  </si>
  <si>
    <t>1:749</t>
  </si>
  <si>
    <t>1:771</t>
  </si>
  <si>
    <t>1:756</t>
  </si>
  <si>
    <t>1:826</t>
  </si>
  <si>
    <t>1:819</t>
  </si>
  <si>
    <t>1:764</t>
  </si>
  <si>
    <t>北城根&lt;城北街道&lt;昌平区</t>
  </si>
  <si>
    <t>1:758</t>
  </si>
  <si>
    <t>1:791</t>
  </si>
  <si>
    <t>1:744</t>
  </si>
  <si>
    <t>永安里小区&lt;城北街道&lt;昌平区</t>
  </si>
  <si>
    <t>1:724</t>
  </si>
  <si>
    <t>1:717</t>
  </si>
  <si>
    <t>1:720</t>
  </si>
  <si>
    <t>1:676</t>
  </si>
  <si>
    <t>水关新村&lt;城南街道东&lt;昌平区</t>
  </si>
  <si>
    <t>1:742</t>
  </si>
  <si>
    <t>1:852</t>
  </si>
  <si>
    <t>1:751</t>
  </si>
  <si>
    <t>北环里小区&lt;城北街道&lt;昌平区</t>
  </si>
  <si>
    <t>1:667</t>
  </si>
  <si>
    <t>1:733</t>
  </si>
  <si>
    <t>1:706</t>
  </si>
  <si>
    <t>1:726</t>
  </si>
  <si>
    <t>国惠村&lt;南邵&lt;昌平区</t>
  </si>
  <si>
    <t>1:774</t>
  </si>
  <si>
    <t>1:755</t>
  </si>
  <si>
    <t>1:801</t>
  </si>
  <si>
    <t>1:784</t>
  </si>
  <si>
    <t>新悦家园&lt;城北街道&lt;昌平区</t>
  </si>
  <si>
    <t>1:722</t>
  </si>
  <si>
    <t>1:772</t>
  </si>
  <si>
    <t>1:823</t>
  </si>
  <si>
    <t>TBD云集中心&lt;东小口&lt;海淀区</t>
  </si>
  <si>
    <t>1:934</t>
  </si>
  <si>
    <t>1:984</t>
  </si>
  <si>
    <t>1:1002</t>
  </si>
  <si>
    <t>1:1011</t>
  </si>
  <si>
    <t>1:986</t>
  </si>
  <si>
    <t>1:1010</t>
  </si>
  <si>
    <t>1:985</t>
  </si>
  <si>
    <t>1:960</t>
  </si>
  <si>
    <t>1:974</t>
  </si>
  <si>
    <t>1:966</t>
  </si>
  <si>
    <t>尚城&lt;回龙观&lt;昌平区</t>
  </si>
  <si>
    <t>1:617</t>
  </si>
  <si>
    <t>1:611</t>
  </si>
  <si>
    <t>1:638</t>
  </si>
  <si>
    <t>1:662</t>
  </si>
  <si>
    <t>1:684</t>
  </si>
  <si>
    <t>1:658</t>
  </si>
  <si>
    <t>1:887</t>
  </si>
  <si>
    <t>石坊院&lt;城北街道&lt;昌平区</t>
  </si>
  <si>
    <t>中国铁建青秀尚城&lt;南邵&lt;昌平区</t>
  </si>
  <si>
    <t>1:878</t>
  </si>
  <si>
    <t>1:924</t>
  </si>
  <si>
    <t>1:941</t>
  </si>
  <si>
    <t>东关二条小区&lt;城北街道&lt;昌平区</t>
  </si>
  <si>
    <t>1:813</t>
  </si>
  <si>
    <t>龙山华府&lt;城南街道东&lt;昌平区</t>
  </si>
  <si>
    <t>1:861</t>
  </si>
  <si>
    <t>东关北里&lt;城北街道&lt;昌平区</t>
  </si>
  <si>
    <t>1:767</t>
  </si>
  <si>
    <t>1:782</t>
  </si>
  <si>
    <t>1:848</t>
  </si>
  <si>
    <t>1:796</t>
  </si>
  <si>
    <t>北京风景&lt;南邵&lt;昌平区</t>
  </si>
  <si>
    <t>1:954</t>
  </si>
  <si>
    <t>1:947</t>
  </si>
  <si>
    <t>1:899</t>
  </si>
  <si>
    <t>1:793</t>
  </si>
  <si>
    <t>1:888</t>
  </si>
  <si>
    <t>西环里&lt;城北街道&lt;昌平区</t>
  </si>
  <si>
    <t>1:709</t>
  </si>
  <si>
    <t>1:702</t>
  </si>
  <si>
    <t>1:711</t>
  </si>
  <si>
    <t>1:715</t>
  </si>
  <si>
    <t>天通苑东二区&lt;东小口&lt;海淀区</t>
  </si>
  <si>
    <t>1:665</t>
  </si>
  <si>
    <t>保利紫荆香谷&lt;回龙观&lt;昌平区</t>
  </si>
  <si>
    <t>1:892</t>
  </si>
  <si>
    <t>东环路&lt;城北街道&lt;昌平区</t>
  </si>
  <si>
    <t>1:753</t>
  </si>
  <si>
    <t>1:929</t>
  </si>
  <si>
    <t>1:847</t>
  </si>
  <si>
    <t>兆丰家园&lt;回龙观&lt;昌平区</t>
  </si>
  <si>
    <t>1:444</t>
  </si>
  <si>
    <t>1:446</t>
  </si>
  <si>
    <t>1:449</t>
  </si>
  <si>
    <t>1:458</t>
  </si>
  <si>
    <t>1:465</t>
  </si>
  <si>
    <t>1:507</t>
  </si>
  <si>
    <t>1:497</t>
  </si>
  <si>
    <t>1:666</t>
  </si>
  <si>
    <t>1:688</t>
  </si>
  <si>
    <t>中国水电北郡嘉源&lt;南邵&lt;昌平区</t>
  </si>
  <si>
    <t>1:739</t>
  </si>
  <si>
    <t>1:832</t>
  </si>
  <si>
    <t>1:792</t>
  </si>
  <si>
    <t>南环里&lt;城北街道&lt;昌平区</t>
  </si>
  <si>
    <t>1:735</t>
  </si>
  <si>
    <t>天通苑北一区&lt;东小口&lt;海淀区</t>
  </si>
  <si>
    <t>1:605</t>
  </si>
  <si>
    <t>1:650</t>
  </si>
  <si>
    <t>1:660</t>
  </si>
  <si>
    <t>1:651</t>
  </si>
  <si>
    <t>1:649</t>
  </si>
  <si>
    <t>金隅嘉和园&lt;城南街道东&lt;昌平区</t>
  </si>
  <si>
    <t>1:653</t>
  </si>
  <si>
    <t>1:707</t>
  </si>
  <si>
    <t>1:704</t>
  </si>
  <si>
    <t>金融街金色漫香苑&lt;北七家&lt;昌平区</t>
  </si>
  <si>
    <t>1:798</t>
  </si>
  <si>
    <t>巩华家园&lt;回龙观&lt;昌平区</t>
  </si>
  <si>
    <t>1:461</t>
  </si>
  <si>
    <t>1:450</t>
  </si>
  <si>
    <t>1:469</t>
  </si>
  <si>
    <t>1:524</t>
  </si>
  <si>
    <t>1:599</t>
  </si>
  <si>
    <t>1:581</t>
  </si>
  <si>
    <t>1:610</t>
  </si>
  <si>
    <t>1:646</t>
  </si>
  <si>
    <t>1:628</t>
  </si>
  <si>
    <t>1:633</t>
  </si>
  <si>
    <t>金隅万科城&lt;城北街道&lt;昌平区</t>
  </si>
  <si>
    <t>1:747</t>
  </si>
  <si>
    <t>天通苑北三区&lt;东小口&lt;海淀区</t>
  </si>
  <si>
    <t>1:696</t>
  </si>
  <si>
    <t>1:790</t>
  </si>
  <si>
    <t>路劲世界城&lt;南邵&lt;昌平区</t>
  </si>
  <si>
    <t>1:914</t>
  </si>
  <si>
    <t>1:897</t>
  </si>
  <si>
    <t>北京怡园&lt;城北街道&lt;昌平区</t>
  </si>
  <si>
    <t>1:858</t>
  </si>
  <si>
    <t>1:906</t>
  </si>
  <si>
    <t>天通苑东一区&lt;东小口&lt;海淀区</t>
  </si>
  <si>
    <t>1:654</t>
  </si>
  <si>
    <t>1:657</t>
  </si>
  <si>
    <t>1:713</t>
  </si>
  <si>
    <t>1:675</t>
  </si>
  <si>
    <t>保利垄上&lt;汤山&lt;昌平区</t>
  </si>
  <si>
    <t>1:678</t>
  </si>
  <si>
    <t>1:710</t>
  </si>
  <si>
    <t>北街家园六区&lt;回龙观&lt;昌平区</t>
  </si>
  <si>
    <t>1:805</t>
  </si>
  <si>
    <t>1:912</t>
  </si>
  <si>
    <t>1:817</t>
  </si>
  <si>
    <t>1:922</t>
  </si>
  <si>
    <t>1:864</t>
  </si>
  <si>
    <t>北街家园五区&lt;回龙观&lt;昌平区</t>
  </si>
  <si>
    <t>1:855</t>
  </si>
  <si>
    <t>1:868</t>
  </si>
  <si>
    <t>天通苑西三区&lt;东小口&lt;海淀区</t>
  </si>
  <si>
    <t>1:568</t>
  </si>
  <si>
    <t>1:540</t>
  </si>
  <si>
    <t>1:520</t>
  </si>
  <si>
    <t>1:574</t>
  </si>
  <si>
    <t>1:579</t>
  </si>
  <si>
    <t>1:616</t>
  </si>
  <si>
    <t>1:597</t>
  </si>
  <si>
    <t>1:571</t>
  </si>
  <si>
    <t>1:564</t>
  </si>
  <si>
    <t>王府花园&lt;北七家&lt;昌平区</t>
  </si>
  <si>
    <t>1:1309</t>
  </si>
  <si>
    <t>1:1207</t>
  </si>
  <si>
    <t>1:975</t>
  </si>
  <si>
    <t>天通苑东三区&lt;东小口&lt;海淀区</t>
  </si>
  <si>
    <t>1:642</t>
  </si>
  <si>
    <t>天通苑北二区&lt;东小口&lt;海淀区</t>
  </si>
  <si>
    <t>1:695</t>
  </si>
  <si>
    <t>金隅观澜时代&lt;城南街道东&lt;昌平区</t>
  </si>
  <si>
    <t>天通苑本四区&lt;东小口&lt;海淀区</t>
  </si>
  <si>
    <t>1:645</t>
  </si>
  <si>
    <t>龙跃苑东四区&lt;回龙观&lt;昌平区</t>
  </si>
  <si>
    <t>龙锦苑东五区&lt;东小口&lt;海淀区</t>
  </si>
  <si>
    <t>1:698</t>
  </si>
  <si>
    <t>1:683</t>
  </si>
  <si>
    <t>融创长滩壹号&lt;南邵&lt;昌平区</t>
  </si>
  <si>
    <t>1:874</t>
  </si>
  <si>
    <t>1:846</t>
  </si>
  <si>
    <t>1:576</t>
  </si>
  <si>
    <t>宜山居&lt;南邵&lt;昌平区</t>
  </si>
  <si>
    <t>1:569</t>
  </si>
  <si>
    <t>1:491</t>
  </si>
  <si>
    <t>1:630</t>
  </si>
  <si>
    <t>1:673</t>
  </si>
  <si>
    <t>1:552</t>
  </si>
  <si>
    <t>1:738</t>
  </si>
  <si>
    <t>1:620</t>
  </si>
  <si>
    <t>1:839</t>
  </si>
  <si>
    <t>龙跃苑二区&lt;回龙观&lt;昌平区</t>
  </si>
  <si>
    <t>龙跃苑东五区&lt;回龙观&lt;昌平区</t>
  </si>
  <si>
    <t>1:743</t>
  </si>
  <si>
    <t>琥珀天地商铺&lt;回龙观&lt;昌平区</t>
  </si>
  <si>
    <t>纳帕溪谷&lt;汤山&lt;昌平区</t>
  </si>
  <si>
    <t>1:671</t>
  </si>
  <si>
    <t>龙锦苑东二区&lt;东小口&lt;海淀区</t>
  </si>
  <si>
    <t>1:606</t>
  </si>
  <si>
    <t>1:686</t>
  </si>
  <si>
    <t>北街家园八区&lt;回龙观&lt;昌平区</t>
  </si>
  <si>
    <t>1:829</t>
  </si>
  <si>
    <t>龙跃苑四区&lt;回龙观&lt;昌平区</t>
  </si>
  <si>
    <t>1:693</t>
  </si>
  <si>
    <t>龙跃苑一区&lt;回龙观&lt;昌平区</t>
  </si>
  <si>
    <t>1:634</t>
  </si>
  <si>
    <t>太平家园&lt;东小口&lt;海淀区</t>
  </si>
  <si>
    <t>1:608</t>
  </si>
  <si>
    <t>1:584</t>
  </si>
  <si>
    <t>1:602</t>
  </si>
  <si>
    <t>1:664</t>
  </si>
  <si>
    <t>国仕汇&lt;回龙观&lt;昌平区</t>
  </si>
  <si>
    <t>1:423</t>
  </si>
  <si>
    <t>1:414</t>
  </si>
  <si>
    <t>1:437</t>
  </si>
  <si>
    <t>1:498</t>
  </si>
  <si>
    <t>1:471</t>
  </si>
  <si>
    <t>1:467</t>
  </si>
  <si>
    <t>天通中苑&lt;东小口&lt;海淀区</t>
  </si>
  <si>
    <t>1:626</t>
  </si>
  <si>
    <t>1:591</t>
  </si>
  <si>
    <t>1:598</t>
  </si>
  <si>
    <t>1:618</t>
  </si>
  <si>
    <t>1:624</t>
  </si>
  <si>
    <t>天通苑西二区&lt;东小口&lt;海淀区</t>
  </si>
  <si>
    <t>1:545</t>
  </si>
  <si>
    <t>1:565</t>
  </si>
  <si>
    <t>1:573</t>
  </si>
  <si>
    <t>1:593</t>
  </si>
  <si>
    <t>1:588</t>
  </si>
  <si>
    <t>1:580</t>
  </si>
  <si>
    <t>1:557</t>
  </si>
  <si>
    <t>1:544</t>
  </si>
  <si>
    <t>霍营住宅小区&lt;东小口&lt;海淀区</t>
  </si>
  <si>
    <t>昌艺园&lt;回龙观&lt;昌平区</t>
  </si>
  <si>
    <t>1:689</t>
  </si>
  <si>
    <t>金科廊桥水岸&lt;南邵&lt;昌平区</t>
  </si>
  <si>
    <t>1:856</t>
  </si>
  <si>
    <t>龙跃苑三区&lt;回龙观&lt;昌平区</t>
  </si>
  <si>
    <t>1:546</t>
  </si>
  <si>
    <t>1:627</t>
  </si>
  <si>
    <t>华龙苑南里&lt;东小口&lt;海淀区</t>
  </si>
  <si>
    <t>龙锦苑东四区&lt;东小口&lt;海淀区</t>
  </si>
  <si>
    <t>紫金新干线&lt;东小口&lt;海淀区</t>
  </si>
  <si>
    <t>1:927</t>
  </si>
  <si>
    <t>1:879</t>
  </si>
  <si>
    <t>1:919</t>
  </si>
  <si>
    <t>1:940</t>
  </si>
  <si>
    <t>1:938</t>
  </si>
  <si>
    <t>1:890</t>
  </si>
  <si>
    <t>田园风光&lt;回龙观&lt;昌平区</t>
  </si>
  <si>
    <t>1:670</t>
  </si>
  <si>
    <t>1:935</t>
  </si>
  <si>
    <t>1:884</t>
  </si>
  <si>
    <t>京投发展·公园悦府&lt;东小口&lt;海淀区</t>
  </si>
  <si>
    <t>1:908</t>
  </si>
  <si>
    <t>流星花园三区&lt;东小口&lt;海淀区</t>
  </si>
  <si>
    <t>旗胜家园&lt;西三旗&lt;海淀区</t>
  </si>
  <si>
    <t>1:623</t>
  </si>
  <si>
    <t>领秀慧谷&lt;回龙观&lt;昌平区</t>
  </si>
  <si>
    <t>北京北&lt;东小口&lt;海淀区</t>
  </si>
  <si>
    <t>1:775</t>
  </si>
  <si>
    <t>龙泽苑西区&lt;回龙观&lt;昌平区</t>
  </si>
  <si>
    <t>新龙城&lt;西三旗&lt;海淀区</t>
  </si>
  <si>
    <t>正辰小区&lt;东小口&lt;海淀区</t>
  </si>
  <si>
    <t>1:587</t>
  </si>
  <si>
    <t>1:590</t>
  </si>
  <si>
    <t>御汤山&lt;汤山&lt;昌平区</t>
  </si>
  <si>
    <t>1:621</t>
  </si>
  <si>
    <t>1:637</t>
  </si>
  <si>
    <t>1:622</t>
  </si>
  <si>
    <t>合立方&lt;东小口&lt;海淀区</t>
  </si>
  <si>
    <t>1:619</t>
  </si>
  <si>
    <t>1:647</t>
  </si>
  <si>
    <t>1:648</t>
  </si>
  <si>
    <t>1:561</t>
  </si>
  <si>
    <t>首开国风美唐&lt;回龙观&lt;昌平区</t>
  </si>
  <si>
    <t>1:850</t>
  </si>
  <si>
    <t>融泽嘉园&lt;西三旗&lt;海淀区</t>
  </si>
  <si>
    <t>卢卡新天地&lt;东小口&lt;海淀区</t>
  </si>
  <si>
    <t>1:526</t>
  </si>
  <si>
    <t>东亚上北中心&lt;回龙观&lt;昌平区</t>
  </si>
  <si>
    <t>1:357</t>
  </si>
  <si>
    <t>1:342</t>
  </si>
  <si>
    <t>1:409</t>
  </si>
  <si>
    <t>1:400</t>
  </si>
  <si>
    <t>1:419</t>
  </si>
  <si>
    <t>1:413</t>
  </si>
  <si>
    <t>1:398</t>
  </si>
  <si>
    <t>1:418</t>
  </si>
  <si>
    <t>1:421</t>
  </si>
  <si>
    <t>首开智慧社&lt;回龙观&lt;昌平区</t>
  </si>
  <si>
    <t>1:429</t>
  </si>
  <si>
    <t>1:435</t>
  </si>
  <si>
    <t>1:531</t>
  </si>
  <si>
    <t>1:527</t>
  </si>
  <si>
    <t>1:514</t>
  </si>
  <si>
    <t>1:554</t>
  </si>
  <si>
    <t>1:542</t>
  </si>
  <si>
    <t>1:488</t>
  </si>
  <si>
    <t>住总万科金域华府&lt;西三旗&lt;海淀区</t>
  </si>
  <si>
    <t>1:803</t>
  </si>
  <si>
    <t>金融街金色漫香苑</t>
    <phoneticPr fontId="1" type="noConversion"/>
  </si>
  <si>
    <t>1:909</t>
  </si>
  <si>
    <t>1:943</t>
  </si>
  <si>
    <t>-</t>
    <phoneticPr fontId="1" type="noConversion"/>
  </si>
  <si>
    <r>
      <rPr>
        <sz val="11"/>
        <color theme="1"/>
        <rFont val="宋体"/>
        <family val="3"/>
        <charset val="134"/>
      </rPr>
      <t>低</t>
    </r>
    <r>
      <rPr>
        <sz val="11"/>
        <color theme="1"/>
        <rFont val="Arial"/>
        <family val="2"/>
      </rPr>
      <t>/6</t>
    </r>
    <phoneticPr fontId="1" type="noConversion"/>
  </si>
  <si>
    <r>
      <t>30/</t>
    </r>
    <r>
      <rPr>
        <sz val="11"/>
        <color theme="1"/>
        <rFont val="宋体"/>
        <family val="3"/>
        <charset val="134"/>
      </rPr>
      <t>年</t>
    </r>
    <r>
      <rPr>
        <sz val="11"/>
        <color theme="1"/>
        <rFont val="Arial"/>
        <family val="2"/>
      </rPr>
      <t>/</t>
    </r>
    <r>
      <rPr>
        <sz val="11"/>
        <color theme="1"/>
        <rFont val="宋体"/>
        <family val="3"/>
        <charset val="134"/>
      </rPr>
      <t>平米</t>
    </r>
    <phoneticPr fontId="1" type="noConversion"/>
  </si>
  <si>
    <t>-</t>
    <phoneticPr fontId="1" type="noConversion"/>
  </si>
  <si>
    <t>万科翡萃家园共有产权住房面向昌平区无房家庭及在昌平区工作的本市其他区户籍无房家庭销售房源</t>
    <phoneticPr fontId="1" type="noConversion"/>
  </si>
  <si>
    <t>地块</t>
  </si>
  <si>
    <t>楼栋</t>
  </si>
  <si>
    <t>单元</t>
  </si>
  <si>
    <t>房号</t>
  </si>
  <si>
    <t>所在楼层/总楼层</t>
    <phoneticPr fontId="30" type="noConversion"/>
  </si>
  <si>
    <t>居室</t>
  </si>
  <si>
    <t>建筑面积㎡</t>
  </si>
  <si>
    <t>套内建筑面积</t>
    <phoneticPr fontId="30" type="noConversion"/>
  </si>
  <si>
    <t>建筑面积单价</t>
    <phoneticPr fontId="30" type="noConversion"/>
  </si>
  <si>
    <t>总价</t>
    <phoneticPr fontId="30" type="noConversion"/>
  </si>
  <si>
    <t>套内单价</t>
  </si>
  <si>
    <t>1/15</t>
    <phoneticPr fontId="30" type="noConversion"/>
  </si>
  <si>
    <t>一居</t>
  </si>
  <si>
    <t>A1</t>
  </si>
  <si>
    <t>南</t>
  </si>
  <si>
    <t>1/15</t>
    <phoneticPr fontId="30" type="noConversion"/>
  </si>
  <si>
    <r>
      <t>1</t>
    </r>
    <r>
      <rPr>
        <sz val="11"/>
        <color theme="1"/>
        <rFont val="DengXian"/>
        <family val="2"/>
        <scheme val="minor"/>
      </rPr>
      <t>/</t>
    </r>
    <r>
      <rPr>
        <sz val="11"/>
        <color theme="1"/>
        <rFont val="DengXian"/>
        <family val="2"/>
        <scheme val="minor"/>
      </rPr>
      <t>15</t>
    </r>
    <phoneticPr fontId="30" type="noConversion"/>
  </si>
  <si>
    <t>A2</t>
  </si>
  <si>
    <r>
      <t>2</t>
    </r>
    <r>
      <rPr>
        <sz val="11"/>
        <color theme="1"/>
        <rFont val="DengXian"/>
        <family val="2"/>
        <scheme val="minor"/>
      </rPr>
      <t>/</t>
    </r>
    <r>
      <rPr>
        <sz val="11"/>
        <color theme="1"/>
        <rFont val="DengXian"/>
        <family val="2"/>
        <scheme val="minor"/>
      </rPr>
      <t>15</t>
    </r>
    <phoneticPr fontId="30" type="noConversion"/>
  </si>
  <si>
    <t>2/15</t>
    <phoneticPr fontId="30" type="noConversion"/>
  </si>
  <si>
    <t>2/15</t>
    <phoneticPr fontId="30" type="noConversion"/>
  </si>
  <si>
    <t>2/15</t>
    <phoneticPr fontId="30" type="noConversion"/>
  </si>
  <si>
    <t>3/15</t>
    <phoneticPr fontId="30" type="noConversion"/>
  </si>
  <si>
    <t>3/15</t>
    <phoneticPr fontId="30" type="noConversion"/>
  </si>
  <si>
    <t>4/15</t>
    <phoneticPr fontId="30" type="noConversion"/>
  </si>
  <si>
    <t>4/15</t>
    <phoneticPr fontId="30" type="noConversion"/>
  </si>
  <si>
    <t>4/15</t>
    <phoneticPr fontId="30" type="noConversion"/>
  </si>
  <si>
    <t>5/15</t>
    <phoneticPr fontId="30" type="noConversion"/>
  </si>
  <si>
    <t>6/15</t>
    <phoneticPr fontId="30" type="noConversion"/>
  </si>
  <si>
    <t>6/15</t>
    <phoneticPr fontId="30" type="noConversion"/>
  </si>
  <si>
    <t>6/15</t>
    <phoneticPr fontId="30" type="noConversion"/>
  </si>
  <si>
    <t>三居</t>
  </si>
  <si>
    <t>C2</t>
  </si>
  <si>
    <t>7/15</t>
    <phoneticPr fontId="30" type="noConversion"/>
  </si>
  <si>
    <t>8/15</t>
    <phoneticPr fontId="30" type="noConversion"/>
  </si>
  <si>
    <t>9/15</t>
    <phoneticPr fontId="30" type="noConversion"/>
  </si>
  <si>
    <t>9/15</t>
    <phoneticPr fontId="30" type="noConversion"/>
  </si>
  <si>
    <t>10/15</t>
    <phoneticPr fontId="30" type="noConversion"/>
  </si>
  <si>
    <t>11/15</t>
    <phoneticPr fontId="30" type="noConversion"/>
  </si>
  <si>
    <t>12/15</t>
    <phoneticPr fontId="30" type="noConversion"/>
  </si>
  <si>
    <t>13/15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</si>
  <si>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</si>
  <si>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</si>
  <si>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</si>
  <si>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</si>
  <si>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</si>
  <si>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4/15</t>
    <phoneticPr fontId="30" type="noConversion"/>
  </si>
  <si>
    <t>5/15</t>
    <phoneticPr fontId="30" type="noConversion"/>
  </si>
  <si>
    <t>6/15</t>
    <phoneticPr fontId="30" type="noConversion"/>
  </si>
  <si>
    <t>13/15</t>
    <phoneticPr fontId="30" type="noConversion"/>
  </si>
  <si>
    <t>14/15</t>
    <phoneticPr fontId="30" type="noConversion"/>
  </si>
  <si>
    <t>15/15</t>
    <phoneticPr fontId="30" type="noConversion"/>
  </si>
  <si>
    <t>1/15</t>
    <phoneticPr fontId="30" type="noConversion"/>
  </si>
  <si>
    <t>2/15</t>
    <phoneticPr fontId="30" type="noConversion"/>
  </si>
  <si>
    <t>3/15</t>
    <phoneticPr fontId="30" type="noConversion"/>
  </si>
  <si>
    <t>4/15</t>
    <phoneticPr fontId="30" type="noConversion"/>
  </si>
  <si>
    <t>5/15</t>
    <phoneticPr fontId="30" type="noConversion"/>
  </si>
  <si>
    <t>6/15</t>
    <phoneticPr fontId="30" type="noConversion"/>
  </si>
  <si>
    <t>7/15</t>
    <phoneticPr fontId="30" type="noConversion"/>
  </si>
  <si>
    <t>C5</t>
  </si>
  <si>
    <t>东南</t>
  </si>
  <si>
    <t>9/15</t>
    <phoneticPr fontId="30" type="noConversion"/>
  </si>
  <si>
    <t>15/15</t>
  </si>
  <si>
    <t>C3</t>
  </si>
  <si>
    <t>10/15</t>
    <phoneticPr fontId="30" type="noConversion"/>
  </si>
  <si>
    <t>12/15</t>
    <phoneticPr fontId="30" type="noConversion"/>
  </si>
  <si>
    <t>1/14</t>
    <phoneticPr fontId="30" type="noConversion"/>
  </si>
  <si>
    <t>A3</t>
  </si>
  <si>
    <t>东</t>
  </si>
  <si>
    <t>A4</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</si>
  <si>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</si>
  <si>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</si>
  <si>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</si>
  <si>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</si>
  <si>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</si>
  <si>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</si>
  <si>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</si>
  <si>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9/14</t>
    <phoneticPr fontId="30" type="noConversion"/>
  </si>
  <si>
    <t>10/14</t>
    <phoneticPr fontId="30" type="noConversion"/>
  </si>
  <si>
    <t>10/14</t>
  </si>
  <si>
    <t>11/14</t>
    <phoneticPr fontId="30" type="noConversion"/>
  </si>
  <si>
    <t>12/14</t>
    <phoneticPr fontId="30" type="noConversion"/>
  </si>
  <si>
    <t>13/14</t>
    <phoneticPr fontId="30" type="noConversion"/>
  </si>
  <si>
    <t>14/14</t>
    <phoneticPr fontId="30" type="noConversion"/>
  </si>
  <si>
    <t>1/11</t>
    <phoneticPr fontId="30" type="noConversion"/>
  </si>
  <si>
    <t>A5</t>
  </si>
  <si>
    <t>4/11</t>
    <phoneticPr fontId="30" type="noConversion"/>
  </si>
  <si>
    <t>C8</t>
  </si>
  <si>
    <t>7/11</t>
    <phoneticPr fontId="30" type="noConversion"/>
  </si>
  <si>
    <t>A6</t>
  </si>
  <si>
    <t>9/11</t>
    <phoneticPr fontId="30" type="noConversion"/>
  </si>
  <si>
    <t>11/11</t>
    <phoneticPr fontId="30" type="noConversion"/>
  </si>
  <si>
    <t>二居</t>
  </si>
  <si>
    <t>B2</t>
    <phoneticPr fontId="30" type="noConversion"/>
  </si>
  <si>
    <t>3/21</t>
    <phoneticPr fontId="30" type="noConversion"/>
  </si>
  <si>
    <t>6/21</t>
    <phoneticPr fontId="30" type="noConversion"/>
  </si>
  <si>
    <t>9/21</t>
    <phoneticPr fontId="30" type="noConversion"/>
  </si>
  <si>
    <t>13/21</t>
    <phoneticPr fontId="30" type="noConversion"/>
  </si>
  <si>
    <t>A7</t>
  </si>
  <si>
    <t>西</t>
  </si>
  <si>
    <t>1/14</t>
    <phoneticPr fontId="30" type="noConversion"/>
  </si>
  <si>
    <t>A8</t>
  </si>
  <si>
    <t>2/14</t>
    <phoneticPr fontId="30" type="noConversion"/>
  </si>
  <si>
    <t>3/14</t>
    <phoneticPr fontId="30" type="noConversion"/>
  </si>
  <si>
    <t>4/14</t>
    <phoneticPr fontId="30" type="noConversion"/>
  </si>
  <si>
    <t>5/14</t>
    <phoneticPr fontId="30" type="noConversion"/>
  </si>
  <si>
    <t>6/14</t>
    <phoneticPr fontId="30" type="noConversion"/>
  </si>
  <si>
    <t>7/14</t>
    <phoneticPr fontId="30" type="noConversion"/>
  </si>
  <si>
    <t>8/14</t>
    <phoneticPr fontId="30" type="noConversion"/>
  </si>
  <si>
    <t>B3</t>
  </si>
  <si>
    <t>西北</t>
  </si>
  <si>
    <t>9/14</t>
    <phoneticPr fontId="30" type="noConversion"/>
  </si>
  <si>
    <t>10/14</t>
    <phoneticPr fontId="30" type="noConversion"/>
  </si>
  <si>
    <t>11/14</t>
    <phoneticPr fontId="30" type="noConversion"/>
  </si>
  <si>
    <t>12/14</t>
    <phoneticPr fontId="30" type="noConversion"/>
  </si>
  <si>
    <t>13/14</t>
    <phoneticPr fontId="30" type="noConversion"/>
  </si>
  <si>
    <t>14/14</t>
    <phoneticPr fontId="30" type="noConversion"/>
  </si>
  <si>
    <t>2/20</t>
    <phoneticPr fontId="30" type="noConversion"/>
  </si>
  <si>
    <t>6/20</t>
    <phoneticPr fontId="30" type="noConversion"/>
  </si>
  <si>
    <t>9/20</t>
    <phoneticPr fontId="30" type="noConversion"/>
  </si>
  <si>
    <r>
      <t>2</t>
    </r>
    <r>
      <rPr>
        <sz val="11"/>
        <color theme="1"/>
        <rFont val="DengXian"/>
        <family val="2"/>
        <scheme val="minor"/>
      </rPr>
      <t>0</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</si>
  <si>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r>
      <rPr>
        <sz val="11"/>
        <color indexed="8"/>
        <rFont val="宋体"/>
        <family val="3"/>
        <charset val="134"/>
      </rPr>
      <t/>
    </r>
  </si>
  <si>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</si>
  <si>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</si>
  <si>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</si>
  <si>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</si>
  <si>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</si>
  <si>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</si>
  <si>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</si>
  <si>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</si>
  <si>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</si>
  <si>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t>A9</t>
  </si>
  <si>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</si>
  <si>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</si>
  <si>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t>4/20</t>
    <phoneticPr fontId="30" type="noConversion"/>
  </si>
  <si>
    <t>2/12</t>
    <phoneticPr fontId="30" type="noConversion"/>
  </si>
  <si>
    <t>3/12</t>
    <phoneticPr fontId="30" type="noConversion"/>
  </si>
  <si>
    <t>4/12</t>
    <phoneticPr fontId="30" type="noConversion"/>
  </si>
  <si>
    <t>5/12</t>
    <phoneticPr fontId="30" type="noConversion"/>
  </si>
  <si>
    <t>6/12</t>
    <phoneticPr fontId="30" type="noConversion"/>
  </si>
  <si>
    <t>7/12</t>
    <phoneticPr fontId="30" type="noConversion"/>
  </si>
  <si>
    <t>8/12</t>
    <phoneticPr fontId="30" type="noConversion"/>
  </si>
  <si>
    <t>9/12</t>
    <phoneticPr fontId="30" type="noConversion"/>
  </si>
  <si>
    <r>
      <t>1</t>
    </r>
    <r>
      <rPr>
        <sz val="11"/>
        <color theme="1"/>
        <rFont val="DengXian"/>
        <family val="2"/>
        <scheme val="minor"/>
      </rPr>
      <t>0</t>
    </r>
    <r>
      <rPr>
        <sz val="11"/>
        <color theme="1"/>
        <rFont val="DengXian"/>
        <family val="2"/>
        <scheme val="minor"/>
      </rPr>
      <t>/12</t>
    </r>
    <phoneticPr fontId="30" type="noConversion"/>
  </si>
  <si>
    <r>
      <t>1</t>
    </r>
    <r>
      <rPr>
        <sz val="11"/>
        <color theme="1"/>
        <rFont val="DengXian"/>
        <family val="2"/>
        <scheme val="minor"/>
      </rPr>
      <t>1</t>
    </r>
    <r>
      <rPr>
        <sz val="11"/>
        <color theme="1"/>
        <rFont val="DengXian"/>
        <family val="2"/>
        <scheme val="minor"/>
      </rPr>
      <t>/12</t>
    </r>
    <phoneticPr fontId="30" type="noConversion"/>
  </si>
  <si>
    <r>
      <t>1</t>
    </r>
    <r>
      <rPr>
        <sz val="11"/>
        <color theme="1"/>
        <rFont val="DengXian"/>
        <family val="2"/>
        <scheme val="minor"/>
      </rPr>
      <t>2</t>
    </r>
    <r>
      <rPr>
        <sz val="11"/>
        <color theme="1"/>
        <rFont val="DengXian"/>
        <family val="2"/>
        <scheme val="minor"/>
      </rPr>
      <t>/12</t>
    </r>
    <phoneticPr fontId="30" type="noConversion"/>
  </si>
  <si>
    <t>4/20</t>
    <phoneticPr fontId="30" type="noConversion"/>
  </si>
  <si>
    <r>
      <t>1</t>
    </r>
    <r>
      <rPr>
        <sz val="11"/>
        <color theme="1"/>
        <rFont val="DengXian"/>
        <family val="2"/>
        <scheme val="minor"/>
      </rPr>
      <t>8</t>
    </r>
    <r>
      <rPr>
        <sz val="11"/>
        <color theme="1"/>
        <rFont val="DengXian"/>
        <family val="2"/>
        <scheme val="minor"/>
      </rPr>
      <t>/20</t>
    </r>
    <phoneticPr fontId="30" type="noConversion"/>
  </si>
  <si>
    <r>
      <t>1</t>
    </r>
    <r>
      <rPr>
        <sz val="11"/>
        <color theme="1"/>
        <rFont val="DengXian"/>
        <family val="2"/>
        <scheme val="minor"/>
      </rPr>
      <t>9</t>
    </r>
    <r>
      <rPr>
        <sz val="11"/>
        <color theme="1"/>
        <rFont val="DengXian"/>
        <family val="2"/>
        <scheme val="minor"/>
      </rPr>
      <t>/20</t>
    </r>
    <phoneticPr fontId="30" type="noConversion"/>
  </si>
  <si>
    <r>
      <t>2</t>
    </r>
    <r>
      <rPr>
        <sz val="11"/>
        <color theme="1"/>
        <rFont val="DengXian"/>
        <family val="2"/>
        <scheme val="minor"/>
      </rPr>
      <t>0</t>
    </r>
    <r>
      <rPr>
        <sz val="11"/>
        <color theme="1"/>
        <rFont val="DengXian"/>
        <family val="2"/>
        <scheme val="minor"/>
      </rPr>
      <t>/20</t>
    </r>
    <phoneticPr fontId="30" type="noConversion"/>
  </si>
  <si>
    <t>1/13</t>
    <phoneticPr fontId="30" type="noConversion"/>
  </si>
  <si>
    <t>2/13</t>
    <phoneticPr fontId="30" type="noConversion"/>
  </si>
  <si>
    <t>3/13</t>
    <phoneticPr fontId="30" type="noConversion"/>
  </si>
  <si>
    <t>4/13</t>
    <phoneticPr fontId="30" type="noConversion"/>
  </si>
  <si>
    <t>5/13</t>
    <phoneticPr fontId="30" type="noConversion"/>
  </si>
  <si>
    <t>6/13</t>
    <phoneticPr fontId="30" type="noConversion"/>
  </si>
  <si>
    <t>7/13</t>
    <phoneticPr fontId="30" type="noConversion"/>
  </si>
  <si>
    <t>8/13</t>
    <phoneticPr fontId="30" type="noConversion"/>
  </si>
  <si>
    <t>9/13</t>
    <phoneticPr fontId="30" type="noConversion"/>
  </si>
  <si>
    <r>
      <t>1</t>
    </r>
    <r>
      <rPr>
        <sz val="11"/>
        <color theme="1"/>
        <rFont val="DengXian"/>
        <family val="2"/>
        <scheme val="minor"/>
      </rPr>
      <t>0</t>
    </r>
    <r>
      <rPr>
        <sz val="11"/>
        <color theme="1"/>
        <rFont val="DengXian"/>
        <family val="2"/>
        <scheme val="minor"/>
      </rPr>
      <t>/13</t>
    </r>
    <phoneticPr fontId="30" type="noConversion"/>
  </si>
  <si>
    <r>
      <t>1</t>
    </r>
    <r>
      <rPr>
        <sz val="11"/>
        <color theme="1"/>
        <rFont val="DengXian"/>
        <family val="2"/>
        <scheme val="minor"/>
      </rPr>
      <t>1</t>
    </r>
    <r>
      <rPr>
        <sz val="11"/>
        <color theme="1"/>
        <rFont val="DengXian"/>
        <family val="2"/>
        <scheme val="minor"/>
      </rPr>
      <t>/13</t>
    </r>
    <phoneticPr fontId="30" type="noConversion"/>
  </si>
  <si>
    <r>
      <t>1</t>
    </r>
    <r>
      <rPr>
        <sz val="11"/>
        <color theme="1"/>
        <rFont val="DengXian"/>
        <family val="2"/>
        <scheme val="minor"/>
      </rPr>
      <t>2</t>
    </r>
    <r>
      <rPr>
        <sz val="11"/>
        <color theme="1"/>
        <rFont val="DengXian"/>
        <family val="2"/>
        <scheme val="minor"/>
      </rPr>
      <t>/13</t>
    </r>
    <phoneticPr fontId="30" type="noConversion"/>
  </si>
  <si>
    <r>
      <t>1</t>
    </r>
    <r>
      <rPr>
        <sz val="11"/>
        <color theme="1"/>
        <rFont val="DengXian"/>
        <family val="2"/>
        <scheme val="minor"/>
      </rPr>
      <t>3</t>
    </r>
    <r>
      <rPr>
        <sz val="11"/>
        <color theme="1"/>
        <rFont val="DengXian"/>
        <family val="2"/>
        <scheme val="minor"/>
      </rPr>
      <t>/13</t>
    </r>
    <phoneticPr fontId="30" type="noConversion"/>
  </si>
  <si>
    <r>
      <t>1</t>
    </r>
    <r>
      <rPr>
        <sz val="11"/>
        <color theme="1"/>
        <rFont val="DengXian"/>
        <family val="2"/>
        <scheme val="minor"/>
      </rPr>
      <t>0</t>
    </r>
    <r>
      <rPr>
        <sz val="11"/>
        <color theme="1"/>
        <rFont val="DengXian"/>
        <family val="2"/>
        <scheme val="minor"/>
      </rPr>
      <t>/20</t>
    </r>
    <phoneticPr fontId="30" type="noConversion"/>
  </si>
  <si>
    <r>
      <t>3</t>
    </r>
    <r>
      <rPr>
        <sz val="11"/>
        <color theme="1"/>
        <rFont val="DengXian"/>
        <family val="2"/>
        <scheme val="minor"/>
      </rPr>
      <t>/13</t>
    </r>
    <phoneticPr fontId="30" type="noConversion"/>
  </si>
  <si>
    <t>标准房建筑面积</t>
    <phoneticPr fontId="1" type="noConversion"/>
  </si>
  <si>
    <t>套数</t>
    <phoneticPr fontId="1" type="noConversion"/>
  </si>
  <si>
    <t>主要包括室内部分及附属设施设备、公用部位 和共用设施设备及相关场地的维修运行费用，参考同类项目测算，一般取值为1-2元/平方米•月，本次取值为1.5元/平方米•月，则1.5×12×19377.44=348794 元。</t>
    <phoneticPr fontId="1" type="noConversion"/>
  </si>
  <si>
    <t>无</t>
    <phoneticPr fontId="1" type="noConversion"/>
  </si>
  <si>
    <r>
      <t>5=4÷</t>
    </r>
    <r>
      <rPr>
        <sz val="10"/>
        <rFont val="宋体"/>
        <family val="3"/>
        <charset val="134"/>
      </rPr>
      <t>共有产权住房建筑面积</t>
    </r>
    <r>
      <rPr>
        <sz val="10"/>
        <rFont val="Arial"/>
        <family val="2"/>
      </rPr>
      <t>÷12</t>
    </r>
    <r>
      <rPr>
        <sz val="10"/>
        <rFont val="宋体"/>
        <family val="3"/>
        <charset val="134"/>
      </rPr>
      <t>个月</t>
    </r>
    <phoneticPr fontId="1" type="noConversion"/>
  </si>
  <si>
    <t>根据评估专业人员实地查勘，物业费水平为3.95元/平方米•月计算，则年物业费用为3.95×19377.44×12=918491元。</t>
    <phoneticPr fontId="1" type="noConversion"/>
  </si>
  <si>
    <t>全装修</t>
    <phoneticPr fontId="1" type="noConversion"/>
  </si>
  <si>
    <t>平均租金单价</t>
    <phoneticPr fontId="1" type="noConversion"/>
  </si>
  <si>
    <t>主力户型为二居室，住宅套型较好</t>
    <phoneticPr fontId="1" type="noConversion"/>
  </si>
  <si>
    <t>含物业费和取暖费</t>
    <phoneticPr fontId="1" type="noConversion"/>
  </si>
  <si>
    <t>加物业费</t>
    <phoneticPr fontId="1" type="noConversion"/>
  </si>
  <si>
    <t>本次评估设定估价对象建安为4000元/㎡，则估价对象总建设费用约为77509760元。该项目为钢混结构，非生产用房经济耐用年限为 60 年，将建设成本按直线法折算至每年，即77509760÷60=1291829 元。</t>
    <phoneticPr fontId="1" type="noConversion"/>
  </si>
  <si>
    <t>指房屋产权人为使自己的房产避免意外损失而向保险公司支付的费用，一般为建安费用的0.15%-0.3%，本次取值为建安费用的0.3%。则保险费用为77509760×0.3%＝232529元。</t>
    <phoneticPr fontId="1" type="noConversion"/>
  </si>
  <si>
    <t>不含物业费、取暖费</t>
    <phoneticPr fontId="1" type="noConversion"/>
  </si>
  <si>
    <t>数据来源</t>
    <phoneticPr fontId="1" type="noConversion"/>
  </si>
  <si>
    <t>指运营管理机构人员、办公等的正常开支费用，参考同类项目测算，按年租金成本收益的 2%测算，即47.95×19377.44×2%=18195元。</t>
    <phoneticPr fontId="1" type="noConversion"/>
  </si>
  <si>
    <t>共有产权住房属于保障性住房，不以获取利润为主要目的，参照保本微利原则记取利润率，以折旧及摊销成本、运营费用、管理费用、利息之和为基数的3%测算开发利润,即(1291829+1499814+18583+0)×3%=84307元。</t>
    <phoneticPr fontId="1" type="noConversion"/>
  </si>
  <si>
    <t>漪景园</t>
    <phoneticPr fontId="1" type="noConversion"/>
  </si>
  <si>
    <t>大兴</t>
    <rPh sb="0" eb="1">
      <t>da xing</t>
    </rPh>
    <phoneticPr fontId="1" type="noConversion"/>
  </si>
  <si>
    <t>大兴区林校路60号林校路东侧</t>
    <phoneticPr fontId="1" type="noConversion"/>
  </si>
  <si>
    <t>大兴区林校路69号</t>
    <phoneticPr fontId="1" type="noConversion"/>
  </si>
  <si>
    <t>大兴区义安街与义和庄东路交叉口东南角</t>
    <phoneticPr fontId="1" type="noConversion"/>
  </si>
  <si>
    <t>大兴区林校路60号</t>
    <phoneticPr fontId="1" type="noConversion"/>
  </si>
  <si>
    <t>大兴区兴华大街与林校北路交叉口处东南角</t>
    <phoneticPr fontId="1" type="noConversion"/>
  </si>
  <si>
    <t>大兴区义平路北</t>
    <phoneticPr fontId="1" type="noConversion"/>
  </si>
  <si>
    <t>大兴区义平路92号</t>
    <phoneticPr fontId="1" type="noConversion"/>
  </si>
  <si>
    <t>大兴区义和庄北路</t>
    <phoneticPr fontId="1" type="noConversion"/>
  </si>
  <si>
    <t>大兴区永华路1号</t>
    <phoneticPr fontId="1" type="noConversion"/>
  </si>
  <si>
    <t>大兴区黄村镇兴华南路17号</t>
    <phoneticPr fontId="1" type="noConversion"/>
  </si>
  <si>
    <t>2021年3月-2022年4月</t>
  </si>
  <si>
    <t>兴水家园</t>
  </si>
  <si>
    <t>大庄新村</t>
  </si>
  <si>
    <t>车站南里</t>
  </si>
  <si>
    <t>车站中里南区</t>
  </si>
  <si>
    <t>义和庄北里</t>
  </si>
  <si>
    <t>兴念雅苑</t>
  </si>
  <si>
    <t>兴政家园</t>
  </si>
  <si>
    <t>翰林庭院</t>
  </si>
  <si>
    <t>监测整租租金</t>
  </si>
  <si>
    <t>5#</t>
    <phoneticPr fontId="1" type="noConversion"/>
  </si>
  <si>
    <t>3#</t>
    <phoneticPr fontId="1" type="noConversion"/>
  </si>
  <si>
    <t>1#</t>
    <phoneticPr fontId="1" type="noConversion"/>
  </si>
  <si>
    <t>4#</t>
    <phoneticPr fontId="1" type="noConversion"/>
  </si>
  <si>
    <t>锦华园</t>
    <phoneticPr fontId="1" type="noConversion"/>
  </si>
  <si>
    <t>平米租金(元/㎡·月)</t>
  </si>
  <si>
    <t>年度</t>
  </si>
  <si>
    <t>月度</t>
  </si>
  <si>
    <t>中/6层</t>
  </si>
  <si>
    <t>高/6层</t>
  </si>
  <si>
    <t>一居室</t>
  </si>
  <si>
    <t>2#</t>
    <phoneticPr fontId="1" type="noConversion"/>
  </si>
  <si>
    <r>
      <rPr>
        <sz val="10"/>
        <color rgb="FF000000"/>
        <rFont val="宋体"/>
        <family val="3"/>
        <charset val="134"/>
      </rPr>
      <t>二居室</t>
    </r>
    <r>
      <rPr>
        <sz val="10"/>
        <color rgb="FF000000"/>
        <rFont val="Times New Roman"/>
        <family val="1"/>
      </rPr>
      <t xml:space="preserve"> </t>
    </r>
    <rPh sb="0" eb="1">
      <t>er</t>
    </rPh>
    <phoneticPr fontId="1" type="noConversion"/>
  </si>
  <si>
    <t>61.61-150.86</t>
    <phoneticPr fontId="1" type="noConversion"/>
  </si>
  <si>
    <t>73.49-117.2</t>
    <phoneticPr fontId="1" type="noConversion"/>
  </si>
  <si>
    <t>55.6-85.83</t>
    <phoneticPr fontId="1" type="noConversion"/>
  </si>
  <si>
    <t>62.07-77.71</t>
    <phoneticPr fontId="1" type="noConversion"/>
  </si>
  <si>
    <t>67.52-98.27</t>
    <phoneticPr fontId="1" type="noConversion"/>
  </si>
  <si>
    <t>76.42-115.44</t>
    <phoneticPr fontId="1" type="noConversion"/>
  </si>
  <si>
    <t>109.2-152.74</t>
    <phoneticPr fontId="1" type="noConversion"/>
  </si>
  <si>
    <r>
      <t>2022</t>
    </r>
    <r>
      <rPr>
        <sz val="11"/>
        <color theme="1"/>
        <rFont val="宋体"/>
        <family val="3"/>
        <charset val="134"/>
      </rPr>
      <t>年一季度</t>
    </r>
    <rPh sb="5" eb="6">
      <t>yi</t>
    </rPh>
    <phoneticPr fontId="1" type="noConversion"/>
  </si>
  <si>
    <r>
      <t>2021</t>
    </r>
    <r>
      <rPr>
        <sz val="11"/>
        <color theme="1"/>
        <rFont val="宋体"/>
        <family val="3"/>
        <charset val="134"/>
      </rPr>
      <t>年四季度</t>
    </r>
    <rPh sb="5" eb="6">
      <t>si</t>
    </rPh>
    <phoneticPr fontId="1" type="noConversion"/>
  </si>
  <si>
    <t>80.1-138.24</t>
    <phoneticPr fontId="1" type="noConversion"/>
  </si>
  <si>
    <r>
      <rPr>
        <sz val="10"/>
        <rFont val="仿宋_GB2312"/>
        <family val="3"/>
        <charset val="134"/>
      </rPr>
      <t>绿化率约为</t>
    </r>
    <r>
      <rPr>
        <sz val="10"/>
        <rFont val="Arial"/>
        <family val="2"/>
      </rPr>
      <t>30%</t>
    </r>
    <r>
      <rPr>
        <sz val="10"/>
        <rFont val="仿宋_GB2312"/>
        <family val="3"/>
        <charset val="134"/>
      </rPr>
      <t>，较好</t>
    </r>
    <phoneticPr fontId="1" type="noConversion"/>
  </si>
  <si>
    <t>朝向好，能保证较长时间的采光，通风较好，综合分析朝向、采光、通风状况较好（南北）</t>
    <phoneticPr fontId="13" type="noConversion"/>
  </si>
  <si>
    <t>装修</t>
    <phoneticPr fontId="13" type="noConversion"/>
  </si>
  <si>
    <t>主力户型为二居室，住宅套型较好</t>
    <rPh sb="5" eb="6">
      <t>er</t>
    </rPh>
    <phoneticPr fontId="1" type="noConversion"/>
  </si>
  <si>
    <t>三居室</t>
    <rPh sb="0" eb="1">
      <t>san ju shi</t>
    </rPh>
    <phoneticPr fontId="1" type="noConversion"/>
  </si>
  <si>
    <t>110-120</t>
    <phoneticPr fontId="1" type="noConversion"/>
  </si>
  <si>
    <t>80-90</t>
    <phoneticPr fontId="1" type="noConversion"/>
  </si>
  <si>
    <t>不含物业费和供暖费</t>
    <rPh sb="0" eb="1">
      <t>bu han</t>
    </rPh>
    <rPh sb="2" eb="3">
      <t>wu ye fei</t>
    </rPh>
    <rPh sb="5" eb="6">
      <t>he</t>
    </rPh>
    <rPh sb="6" eb="7">
      <t>gong nuan fei</t>
    </rPh>
    <phoneticPr fontId="1" type="noConversion"/>
  </si>
  <si>
    <t>该小区装修为全装修</t>
    <rPh sb="6" eb="7">
      <t>quan zhuang xiu</t>
    </rPh>
    <phoneticPr fontId="1" type="noConversion"/>
  </si>
  <si>
    <t>季均</t>
    <rPh sb="0" eb="1">
      <t>ji du</t>
    </rPh>
    <rPh sb="1" eb="2">
      <t>jun</t>
    </rPh>
    <phoneticPr fontId="1" type="noConversion"/>
  </si>
  <si>
    <t>门头沟区</t>
  </si>
  <si>
    <t>西山燕庐</t>
  </si>
  <si>
    <t>迎晖南苑</t>
  </si>
  <si>
    <t>京西紫金新园</t>
  </si>
  <si>
    <t>紫金新园二区</t>
  </si>
  <si>
    <t>紫金新园三区</t>
  </si>
  <si>
    <t>石门营新区七区东苑</t>
  </si>
  <si>
    <t>梧桐苑栖凤园</t>
  </si>
  <si>
    <t>梧桐苑清露园</t>
  </si>
  <si>
    <t>梧桐苑知秋园</t>
  </si>
  <si>
    <t>惠康嘉园二区</t>
  </si>
  <si>
    <t>惠康嘉园六区</t>
  </si>
  <si>
    <t>惠康嘉园三区</t>
  </si>
  <si>
    <t>惠康嘉园四区</t>
  </si>
  <si>
    <t>惠康嘉园五区</t>
  </si>
  <si>
    <t>泷悦长安剑桥园&lt;永定&lt;门头沟区</t>
  </si>
  <si>
    <t>西山燕庐&lt;永定&lt;门头沟区</t>
  </si>
  <si>
    <t>远洋新天地公寓&lt;永定&lt;门头沟区</t>
  </si>
  <si>
    <t>华润润西山&lt;永定&lt;门头沟区</t>
  </si>
  <si>
    <t>迎晖南苑&lt;永定&lt;门头沟区</t>
  </si>
  <si>
    <t>云泽嘉苑&lt;永定&lt;门头沟区</t>
  </si>
  <si>
    <t>紫金新园&lt;永定&lt;门头沟区</t>
  </si>
  <si>
    <t>云翔嘉苑&lt;永定&lt;门头沟区</t>
  </si>
  <si>
    <t>丽景长安&lt;永定&lt;门头沟区</t>
  </si>
  <si>
    <t>永兴嘉园&lt;永定&lt;门头沟区</t>
  </si>
  <si>
    <t>保利首开四季怡园&lt;永定&lt;门头沟区</t>
  </si>
  <si>
    <t>石门营小区&lt;永定&lt;门头沟区</t>
  </si>
  <si>
    <t>惠康嘉园&lt;永定&lt;门头沟区</t>
  </si>
  <si>
    <t>永和新苑&lt;永定&lt;门头沟区</t>
  </si>
  <si>
    <t>中铁西城&lt;永定&lt;门头沟区</t>
  </si>
  <si>
    <t>华润悦景湾&lt;永定&lt;门头沟区</t>
  </si>
  <si>
    <t>惠润嘉园&lt;永定&lt;门头沟区</t>
  </si>
  <si>
    <t>石龙北路9号院&lt;永定&lt;门头沟区</t>
  </si>
  <si>
    <t>葡东住宅小区&lt;永定&lt;门头沟区</t>
  </si>
  <si>
    <t>楼号</t>
  </si>
  <si>
    <t>建筑面积</t>
  </si>
  <si>
    <t>户型名称</t>
    <phoneticPr fontId="1" type="noConversion"/>
  </si>
  <si>
    <t>1单元</t>
  </si>
  <si>
    <t>101</t>
  </si>
  <si>
    <t>A1反</t>
  </si>
  <si>
    <t>总套数</t>
    <phoneticPr fontId="1" type="noConversion"/>
  </si>
  <si>
    <t>102</t>
  </si>
  <si>
    <t>B1反</t>
  </si>
  <si>
    <t>总建筑面积</t>
    <phoneticPr fontId="1" type="noConversion"/>
  </si>
  <si>
    <t>103</t>
  </si>
  <si>
    <t>B1-1F</t>
  </si>
  <si>
    <t>104</t>
  </si>
  <si>
    <t>201</t>
  </si>
  <si>
    <t>A1</t>
    <phoneticPr fontId="1" type="noConversion"/>
  </si>
  <si>
    <t>86.64-88.98</t>
    <phoneticPr fontId="1" type="noConversion"/>
  </si>
  <si>
    <t>202</t>
  </si>
  <si>
    <r>
      <t>A1</t>
    </r>
    <r>
      <rPr>
        <sz val="16"/>
        <color theme="1"/>
        <rFont val="宋体"/>
        <family val="3"/>
        <charset val="134"/>
      </rPr>
      <t>反</t>
    </r>
    <phoneticPr fontId="1" type="noConversion"/>
  </si>
  <si>
    <t>203</t>
  </si>
  <si>
    <t>B1</t>
  </si>
  <si>
    <t>B1</t>
    <phoneticPr fontId="1" type="noConversion"/>
  </si>
  <si>
    <t>南</t>
    <phoneticPr fontId="1" type="noConversion"/>
  </si>
  <si>
    <t>87.66-88.79</t>
    <phoneticPr fontId="1" type="noConversion"/>
  </si>
  <si>
    <t>204</t>
  </si>
  <si>
    <r>
      <t>B1</t>
    </r>
    <r>
      <rPr>
        <sz val="16"/>
        <color theme="1"/>
        <rFont val="宋体"/>
        <family val="3"/>
        <charset val="134"/>
      </rPr>
      <t>反</t>
    </r>
    <phoneticPr fontId="1" type="noConversion"/>
  </si>
  <si>
    <t>301</t>
  </si>
  <si>
    <t>A1-1F</t>
    <phoneticPr fontId="1" type="noConversion"/>
  </si>
  <si>
    <t>71.53-72.23</t>
    <phoneticPr fontId="1" type="noConversion"/>
  </si>
  <si>
    <t>302</t>
  </si>
  <si>
    <r>
      <t>A1-1F</t>
    </r>
    <r>
      <rPr>
        <sz val="16"/>
        <color theme="1"/>
        <rFont val="宋体"/>
        <family val="3"/>
        <charset val="134"/>
      </rPr>
      <t>反</t>
    </r>
    <phoneticPr fontId="1" type="noConversion"/>
  </si>
  <si>
    <t>303</t>
  </si>
  <si>
    <t>B1-1F</t>
    <phoneticPr fontId="1" type="noConversion"/>
  </si>
  <si>
    <t>304</t>
  </si>
  <si>
    <r>
      <t>B1-1F</t>
    </r>
    <r>
      <rPr>
        <sz val="16"/>
        <color theme="1"/>
        <rFont val="宋体"/>
        <family val="3"/>
        <charset val="134"/>
      </rPr>
      <t>反</t>
    </r>
    <phoneticPr fontId="1" type="noConversion"/>
  </si>
  <si>
    <t>401</t>
  </si>
  <si>
    <t>402</t>
  </si>
  <si>
    <t>403</t>
  </si>
  <si>
    <t>404</t>
  </si>
  <si>
    <t>501</t>
  </si>
  <si>
    <t>502</t>
  </si>
  <si>
    <t>503</t>
  </si>
  <si>
    <t>504</t>
  </si>
  <si>
    <t>601</t>
  </si>
  <si>
    <t>602</t>
  </si>
  <si>
    <t>603</t>
  </si>
  <si>
    <t>604</t>
  </si>
  <si>
    <t>701</t>
  </si>
  <si>
    <t>702</t>
  </si>
  <si>
    <t>703</t>
  </si>
  <si>
    <t>704</t>
  </si>
  <si>
    <t>801</t>
  </si>
  <si>
    <t>802</t>
  </si>
  <si>
    <t>803</t>
  </si>
  <si>
    <t>804</t>
  </si>
  <si>
    <t>901</t>
  </si>
  <si>
    <t>902</t>
  </si>
  <si>
    <t>903</t>
  </si>
  <si>
    <t>904</t>
  </si>
  <si>
    <t>1001</t>
  </si>
  <si>
    <t>1002</t>
  </si>
  <si>
    <t>1003</t>
  </si>
  <si>
    <t>1004</t>
  </si>
  <si>
    <t>1101</t>
  </si>
  <si>
    <t>1102</t>
  </si>
  <si>
    <t>1103</t>
  </si>
  <si>
    <t>1104</t>
  </si>
  <si>
    <t>1201</t>
  </si>
  <si>
    <t>1202</t>
  </si>
  <si>
    <t>1203</t>
  </si>
  <si>
    <t>1204</t>
  </si>
  <si>
    <t>1301</t>
  </si>
  <si>
    <t>1302</t>
  </si>
  <si>
    <t>1303</t>
  </si>
  <si>
    <t>1304</t>
  </si>
  <si>
    <t>1401</t>
  </si>
  <si>
    <t>1402</t>
  </si>
  <si>
    <t>1403</t>
  </si>
  <si>
    <t>1404</t>
  </si>
  <si>
    <t>1501</t>
  </si>
  <si>
    <t>1502</t>
  </si>
  <si>
    <t>1503</t>
  </si>
  <si>
    <t>1504</t>
  </si>
  <si>
    <t>1601</t>
  </si>
  <si>
    <t>1602</t>
  </si>
  <si>
    <t>1603</t>
  </si>
  <si>
    <t>1604</t>
  </si>
  <si>
    <t>1701</t>
  </si>
  <si>
    <t>1702</t>
  </si>
  <si>
    <t>1703</t>
  </si>
  <si>
    <t>1704</t>
  </si>
  <si>
    <t>1801</t>
  </si>
  <si>
    <t>1802</t>
  </si>
  <si>
    <t>1803</t>
  </si>
  <si>
    <t>1804</t>
  </si>
  <si>
    <t>1901</t>
  </si>
  <si>
    <t>1902</t>
  </si>
  <si>
    <t>1903</t>
  </si>
  <si>
    <t>1904</t>
  </si>
  <si>
    <t>2001</t>
  </si>
  <si>
    <t>2002</t>
  </si>
  <si>
    <t>2003</t>
  </si>
  <si>
    <t>2004</t>
  </si>
  <si>
    <t>2单元</t>
    <phoneticPr fontId="1" type="noConversion"/>
  </si>
  <si>
    <t>A1反</t>
    <phoneticPr fontId="1" type="noConversion"/>
  </si>
  <si>
    <t>B1-1F反</t>
    <phoneticPr fontId="1" type="noConversion"/>
  </si>
  <si>
    <t>B1反</t>
    <phoneticPr fontId="1" type="noConversion"/>
  </si>
  <si>
    <t>A1-1F反</t>
  </si>
  <si>
    <t>A1-1F</t>
  </si>
  <si>
    <t>2101</t>
  </si>
  <si>
    <t>2102</t>
  </si>
  <si>
    <t>2103</t>
  </si>
  <si>
    <t>2104</t>
  </si>
  <si>
    <t>2201</t>
  </si>
  <si>
    <t>2202</t>
  </si>
  <si>
    <t>2203</t>
  </si>
  <si>
    <t>2204</t>
  </si>
  <si>
    <t>2301</t>
  </si>
  <si>
    <t>2302</t>
  </si>
  <si>
    <t>2303</t>
  </si>
  <si>
    <t>2304</t>
  </si>
  <si>
    <t>2401</t>
  </si>
  <si>
    <t>2402</t>
  </si>
  <si>
    <t>2403</t>
  </si>
  <si>
    <t>2404</t>
  </si>
  <si>
    <t>2501</t>
  </si>
  <si>
    <t>2502</t>
  </si>
  <si>
    <t>2503</t>
  </si>
  <si>
    <t>2504</t>
  </si>
  <si>
    <t>2601</t>
  </si>
  <si>
    <t>2602</t>
  </si>
  <si>
    <t>2603</t>
  </si>
  <si>
    <t>2604</t>
  </si>
  <si>
    <t>西山燕庐</t>
    <phoneticPr fontId="1" type="noConversion"/>
  </si>
  <si>
    <t>电建金地华宸</t>
    <phoneticPr fontId="1" type="noConversion"/>
  </si>
  <si>
    <t>迎晖南苑</t>
    <phoneticPr fontId="1" type="noConversion"/>
  </si>
  <si>
    <t>京西紫金新园</t>
    <phoneticPr fontId="1" type="noConversion"/>
  </si>
  <si>
    <t>紫金新园二区</t>
    <phoneticPr fontId="1" type="noConversion"/>
  </si>
  <si>
    <t>石门营新区七区东苑</t>
    <phoneticPr fontId="1" type="noConversion"/>
  </si>
  <si>
    <t>梧桐苑</t>
    <phoneticPr fontId="1" type="noConversion"/>
  </si>
  <si>
    <t>石门营新区七区东苑&lt;永定&lt;门头沟区</t>
    <phoneticPr fontId="1" type="noConversion"/>
  </si>
  <si>
    <t>南</t>
    <rPh sb="0" eb="1">
      <t>nan bei</t>
    </rPh>
    <phoneticPr fontId="1" type="noConversion"/>
  </si>
  <si>
    <t>户型名称</t>
  </si>
  <si>
    <t>面积</t>
  </si>
  <si>
    <t>套数</t>
  </si>
  <si>
    <t>面积范围</t>
  </si>
  <si>
    <t>86.64-88.98</t>
  </si>
  <si>
    <t>87.66-88.79</t>
  </si>
  <si>
    <t>71.53-72.23</t>
  </si>
  <si>
    <t>B1-1F反</t>
  </si>
  <si>
    <t xml:space="preserve"> </t>
    <phoneticPr fontId="1" type="noConversion"/>
  </si>
  <si>
    <r>
      <t>2022</t>
    </r>
    <r>
      <rPr>
        <sz val="11"/>
        <color theme="1"/>
        <rFont val="宋体"/>
        <family val="3"/>
        <charset val="134"/>
      </rPr>
      <t>年二季度</t>
    </r>
    <rPh sb="5" eb="6">
      <t>yi</t>
    </rPh>
    <phoneticPr fontId="1" type="noConversion"/>
  </si>
  <si>
    <r>
      <t>2022</t>
    </r>
    <r>
      <rPr>
        <sz val="11"/>
        <color theme="1"/>
        <rFont val="宋体"/>
        <family val="3"/>
        <charset val="134"/>
      </rPr>
      <t>年三季度</t>
    </r>
    <rPh sb="5" eb="6">
      <t>yi</t>
    </rPh>
    <phoneticPr fontId="1" type="noConversion"/>
  </si>
  <si>
    <t>石门营新区七区东苑</t>
    <phoneticPr fontId="1" type="noConversion"/>
  </si>
  <si>
    <t>惠康家园</t>
    <phoneticPr fontId="1" type="noConversion"/>
  </si>
  <si>
    <t>二</t>
    <phoneticPr fontId="1" type="noConversion"/>
  </si>
  <si>
    <t>南</t>
    <phoneticPr fontId="1" type="noConversion"/>
  </si>
  <si>
    <r>
      <rPr>
        <sz val="11"/>
        <color theme="1"/>
        <rFont val="宋体"/>
        <family val="3"/>
        <charset val="134"/>
      </rPr>
      <t>低</t>
    </r>
    <r>
      <rPr>
        <sz val="11"/>
        <color theme="1"/>
        <rFont val="Arial"/>
        <family val="2"/>
      </rPr>
      <t>/22</t>
    </r>
    <phoneticPr fontId="1" type="noConversion"/>
  </si>
  <si>
    <t>普通装修</t>
    <phoneticPr fontId="1" type="noConversion"/>
  </si>
  <si>
    <t>三</t>
    <phoneticPr fontId="1" type="noConversion"/>
  </si>
  <si>
    <t>南北</t>
    <phoneticPr fontId="1" type="noConversion"/>
  </si>
  <si>
    <r>
      <rPr>
        <sz val="11"/>
        <color theme="1"/>
        <rFont val="宋体"/>
        <family val="3"/>
        <charset val="134"/>
      </rPr>
      <t>中</t>
    </r>
    <r>
      <rPr>
        <sz val="11"/>
        <color theme="1"/>
        <rFont val="Arial"/>
        <family val="2"/>
      </rPr>
      <t>/28</t>
    </r>
    <phoneticPr fontId="1" type="noConversion"/>
  </si>
  <si>
    <r>
      <rPr>
        <sz val="11"/>
        <color theme="1"/>
        <rFont val="宋体"/>
        <family val="3"/>
        <charset val="134"/>
      </rPr>
      <t>中</t>
    </r>
    <r>
      <rPr>
        <sz val="11"/>
        <color theme="1"/>
        <rFont val="Arial"/>
        <family val="2"/>
      </rPr>
      <t>/25</t>
    </r>
    <phoneticPr fontId="1" type="noConversion"/>
  </si>
  <si>
    <r>
      <rPr>
        <sz val="11"/>
        <color theme="1"/>
        <rFont val="宋体"/>
        <family val="3"/>
        <charset val="134"/>
      </rPr>
      <t>中</t>
    </r>
    <r>
      <rPr>
        <sz val="11"/>
        <color theme="1"/>
        <rFont val="Arial"/>
        <family val="2"/>
      </rPr>
      <t>/14</t>
    </r>
    <phoneticPr fontId="1" type="noConversion"/>
  </si>
  <si>
    <r>
      <rPr>
        <sz val="11"/>
        <color theme="1"/>
        <rFont val="宋体"/>
        <family val="3"/>
        <charset val="134"/>
      </rPr>
      <t>高</t>
    </r>
    <r>
      <rPr>
        <sz val="11"/>
        <color theme="1"/>
        <rFont val="Arial"/>
        <family val="2"/>
      </rPr>
      <t>/24</t>
    </r>
    <phoneticPr fontId="1" type="noConversion"/>
  </si>
  <si>
    <r>
      <rPr>
        <sz val="11"/>
        <color theme="1"/>
        <rFont val="宋体"/>
        <family val="3"/>
        <charset val="134"/>
      </rPr>
      <t>南</t>
    </r>
    <r>
      <rPr>
        <sz val="11"/>
        <color theme="1"/>
        <rFont val="Arial"/>
        <family val="2"/>
      </rPr>
      <t xml:space="preserve"> </t>
    </r>
    <phoneticPr fontId="1" type="noConversion"/>
  </si>
  <si>
    <r>
      <rPr>
        <sz val="11"/>
        <color theme="1"/>
        <rFont val="宋体"/>
        <family val="3"/>
        <charset val="134"/>
      </rPr>
      <t>高</t>
    </r>
    <r>
      <rPr>
        <sz val="11"/>
        <color theme="1"/>
        <rFont val="Arial"/>
        <family val="2"/>
      </rPr>
      <t>/24</t>
    </r>
    <phoneticPr fontId="1" type="noConversion"/>
  </si>
  <si>
    <t>北</t>
    <phoneticPr fontId="1" type="noConversion"/>
  </si>
  <si>
    <t>东</t>
    <phoneticPr fontId="1" type="noConversion"/>
  </si>
  <si>
    <r>
      <rPr>
        <sz val="11"/>
        <color theme="1"/>
        <rFont val="宋体"/>
        <family val="3"/>
        <charset val="134"/>
      </rPr>
      <t>低</t>
    </r>
    <r>
      <rPr>
        <sz val="11"/>
        <color theme="1"/>
        <rFont val="Arial"/>
        <family val="2"/>
      </rPr>
      <t>/22</t>
    </r>
    <phoneticPr fontId="1" type="noConversion"/>
  </si>
  <si>
    <r>
      <rPr>
        <sz val="11"/>
        <color theme="1"/>
        <rFont val="宋体"/>
        <family val="3"/>
        <charset val="134"/>
      </rPr>
      <t>高</t>
    </r>
    <r>
      <rPr>
        <sz val="11"/>
        <color theme="1"/>
        <rFont val="Arial"/>
        <family val="2"/>
      </rPr>
      <t>/22</t>
    </r>
    <phoneticPr fontId="1" type="noConversion"/>
  </si>
  <si>
    <r>
      <rPr>
        <sz val="11"/>
        <color theme="1"/>
        <rFont val="宋体"/>
        <family val="3"/>
        <charset val="134"/>
      </rPr>
      <t>中</t>
    </r>
    <r>
      <rPr>
        <sz val="11"/>
        <color theme="1"/>
        <rFont val="Arial"/>
        <family val="2"/>
      </rPr>
      <t>/14</t>
    </r>
    <phoneticPr fontId="1" type="noConversion"/>
  </si>
  <si>
    <r>
      <rPr>
        <sz val="11"/>
        <color theme="1"/>
        <rFont val="宋体"/>
        <family val="3"/>
        <charset val="134"/>
      </rPr>
      <t>中</t>
    </r>
    <r>
      <rPr>
        <sz val="11"/>
        <color theme="1"/>
        <rFont val="Arial"/>
        <family val="2"/>
      </rPr>
      <t>/22</t>
    </r>
    <phoneticPr fontId="1" type="noConversion"/>
  </si>
  <si>
    <r>
      <rPr>
        <sz val="11"/>
        <color theme="1"/>
        <rFont val="宋体"/>
        <family val="3"/>
        <charset val="134"/>
      </rPr>
      <t>低</t>
    </r>
    <r>
      <rPr>
        <sz val="11"/>
        <color theme="1"/>
        <rFont val="Arial"/>
        <family val="2"/>
      </rPr>
      <t>/24</t>
    </r>
    <phoneticPr fontId="1" type="noConversion"/>
  </si>
  <si>
    <r>
      <rPr>
        <sz val="11"/>
        <color theme="1"/>
        <rFont val="宋体"/>
        <family val="3"/>
        <charset val="134"/>
      </rPr>
      <t>高</t>
    </r>
    <r>
      <rPr>
        <sz val="11"/>
        <color theme="1"/>
        <rFont val="Arial"/>
        <family val="2"/>
      </rPr>
      <t>/14</t>
    </r>
    <phoneticPr fontId="1" type="noConversion"/>
  </si>
  <si>
    <r>
      <rPr>
        <sz val="11"/>
        <color theme="1"/>
        <rFont val="宋体"/>
        <family val="3"/>
        <charset val="134"/>
      </rPr>
      <t>高</t>
    </r>
    <r>
      <rPr>
        <sz val="11"/>
        <color theme="1"/>
        <rFont val="Arial"/>
        <family val="2"/>
      </rPr>
      <t>/25</t>
    </r>
    <phoneticPr fontId="1" type="noConversion"/>
  </si>
  <si>
    <r>
      <rPr>
        <sz val="11"/>
        <color theme="1"/>
        <rFont val="宋体"/>
        <family val="3"/>
        <charset val="134"/>
      </rPr>
      <t>中</t>
    </r>
    <r>
      <rPr>
        <sz val="11"/>
        <color theme="1"/>
        <rFont val="Arial"/>
        <family val="2"/>
      </rPr>
      <t>/22</t>
    </r>
    <phoneticPr fontId="1" type="noConversion"/>
  </si>
  <si>
    <r>
      <rPr>
        <sz val="11"/>
        <color theme="1"/>
        <rFont val="宋体"/>
        <family val="3"/>
        <charset val="134"/>
      </rPr>
      <t>中</t>
    </r>
    <r>
      <rPr>
        <sz val="11"/>
        <color theme="1"/>
        <rFont val="Arial"/>
        <family val="2"/>
      </rPr>
      <t>/24</t>
    </r>
    <phoneticPr fontId="1" type="noConversion"/>
  </si>
  <si>
    <r>
      <rPr>
        <sz val="11"/>
        <color theme="1"/>
        <rFont val="宋体"/>
        <family val="3"/>
        <charset val="134"/>
      </rPr>
      <t>高</t>
    </r>
    <r>
      <rPr>
        <sz val="11"/>
        <color theme="1"/>
        <rFont val="Arial"/>
        <family val="2"/>
      </rPr>
      <t>/25</t>
    </r>
    <phoneticPr fontId="1" type="noConversion"/>
  </si>
  <si>
    <r>
      <rPr>
        <sz val="11"/>
        <color theme="1"/>
        <rFont val="宋体"/>
        <family val="3"/>
        <charset val="134"/>
      </rPr>
      <t>中</t>
    </r>
    <r>
      <rPr>
        <sz val="11"/>
        <color theme="1"/>
        <rFont val="Arial"/>
        <family val="2"/>
      </rPr>
      <t>/24</t>
    </r>
    <phoneticPr fontId="1" type="noConversion"/>
  </si>
  <si>
    <r>
      <rPr>
        <sz val="11"/>
        <color theme="1"/>
        <rFont val="宋体"/>
        <family val="3"/>
        <charset val="134"/>
      </rPr>
      <t>高</t>
    </r>
    <r>
      <rPr>
        <sz val="11"/>
        <color theme="1"/>
        <rFont val="Arial"/>
        <family val="2"/>
      </rPr>
      <t>/20</t>
    </r>
    <phoneticPr fontId="1" type="noConversion"/>
  </si>
  <si>
    <r>
      <rPr>
        <sz val="11"/>
        <color theme="1"/>
        <rFont val="宋体"/>
        <family val="3"/>
        <charset val="134"/>
      </rPr>
      <t>低</t>
    </r>
    <r>
      <rPr>
        <sz val="11"/>
        <color theme="1"/>
        <rFont val="Arial"/>
        <family val="2"/>
      </rPr>
      <t>/25</t>
    </r>
    <phoneticPr fontId="1" type="noConversion"/>
  </si>
  <si>
    <r>
      <rPr>
        <sz val="11"/>
        <color theme="1"/>
        <rFont val="宋体"/>
        <family val="3"/>
        <charset val="134"/>
      </rPr>
      <t>低</t>
    </r>
    <r>
      <rPr>
        <sz val="11"/>
        <color theme="1"/>
        <rFont val="Arial"/>
        <family val="2"/>
      </rPr>
      <t>/24</t>
    </r>
    <phoneticPr fontId="1" type="noConversion"/>
  </si>
  <si>
    <r>
      <rPr>
        <sz val="11"/>
        <color theme="1"/>
        <rFont val="宋体"/>
        <family val="3"/>
        <charset val="134"/>
      </rPr>
      <t>低</t>
    </r>
    <r>
      <rPr>
        <sz val="11"/>
        <color theme="1"/>
        <rFont val="Arial"/>
        <family val="2"/>
      </rPr>
      <t>/25</t>
    </r>
    <phoneticPr fontId="1" type="noConversion"/>
  </si>
  <si>
    <r>
      <rPr>
        <sz val="11"/>
        <color theme="1"/>
        <rFont val="宋体"/>
        <family val="3"/>
        <charset val="134"/>
      </rPr>
      <t>中</t>
    </r>
    <r>
      <rPr>
        <sz val="11"/>
        <color theme="1"/>
        <rFont val="Arial"/>
        <family val="2"/>
      </rPr>
      <t>/20</t>
    </r>
    <phoneticPr fontId="1" type="noConversion"/>
  </si>
  <si>
    <r>
      <rPr>
        <sz val="11"/>
        <color theme="1"/>
        <rFont val="宋体"/>
        <family val="3"/>
        <charset val="134"/>
      </rPr>
      <t>低</t>
    </r>
    <r>
      <rPr>
        <sz val="11"/>
        <color theme="1"/>
        <rFont val="Arial"/>
        <family val="2"/>
      </rPr>
      <t>/20</t>
    </r>
    <phoneticPr fontId="1" type="noConversion"/>
  </si>
  <si>
    <r>
      <rPr>
        <sz val="11"/>
        <color theme="1"/>
        <rFont val="宋体"/>
        <family val="3"/>
        <charset val="134"/>
      </rPr>
      <t>低</t>
    </r>
    <r>
      <rPr>
        <sz val="11"/>
        <color theme="1"/>
        <rFont val="Arial"/>
        <family val="2"/>
      </rPr>
      <t>/14</t>
    </r>
    <phoneticPr fontId="1" type="noConversion"/>
  </si>
  <si>
    <t>石门营新区七区东苑</t>
    <phoneticPr fontId="1" type="noConversion"/>
  </si>
  <si>
    <t>南</t>
    <phoneticPr fontId="1" type="noConversion"/>
  </si>
  <si>
    <t>南</t>
    <phoneticPr fontId="1" type="noConversion"/>
  </si>
  <si>
    <r>
      <rPr>
        <sz val="11"/>
        <color theme="1"/>
        <rFont val="宋体"/>
        <family val="3"/>
        <charset val="134"/>
      </rPr>
      <t>高</t>
    </r>
    <r>
      <rPr>
        <sz val="11"/>
        <color theme="1"/>
        <rFont val="Arial"/>
        <family val="2"/>
      </rPr>
      <t>/16</t>
    </r>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</si>
  <si>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</si>
  <si>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低</t>
    </r>
    <r>
      <rPr>
        <sz val="11"/>
        <color theme="1"/>
        <rFont val="Arial"/>
        <family val="2"/>
      </rPr>
      <t>/16</t>
    </r>
    <phoneticPr fontId="1" type="noConversion"/>
  </si>
  <si>
    <r>
      <rPr>
        <sz val="11"/>
        <color theme="1"/>
        <rFont val="宋体"/>
        <family val="3"/>
        <charset val="134"/>
      </rPr>
      <t>高</t>
    </r>
    <r>
      <rPr>
        <sz val="11"/>
        <color theme="1"/>
        <rFont val="Arial"/>
        <family val="2"/>
      </rPr>
      <t>/6</t>
    </r>
    <r>
      <rPr>
        <sz val="11"/>
        <color theme="1"/>
        <rFont val="宋体"/>
        <family val="3"/>
        <charset val="134"/>
      </rPr>
      <t>层</t>
    </r>
    <phoneticPr fontId="1" type="noConversion"/>
  </si>
  <si>
    <r>
      <rPr>
        <sz val="11"/>
        <color theme="1"/>
        <rFont val="宋体"/>
        <family val="3"/>
        <charset val="134"/>
      </rPr>
      <t>中</t>
    </r>
    <r>
      <rPr>
        <sz val="11"/>
        <color theme="1"/>
        <rFont val="Arial"/>
        <family val="2"/>
      </rPr>
      <t>/16</t>
    </r>
    <phoneticPr fontId="1" type="noConversion"/>
  </si>
  <si>
    <r>
      <rPr>
        <sz val="11"/>
        <color theme="1"/>
        <rFont val="宋体"/>
        <family val="3"/>
        <charset val="134"/>
      </rPr>
      <t>低</t>
    </r>
    <r>
      <rPr>
        <sz val="11"/>
        <color theme="1"/>
        <rFont val="Arial"/>
        <family val="2"/>
      </rPr>
      <t>/6</t>
    </r>
    <phoneticPr fontId="1" type="noConversion"/>
  </si>
  <si>
    <t>知秋园</t>
    <phoneticPr fontId="1" type="noConversion"/>
  </si>
  <si>
    <t>高/21</t>
    <rPh sb="0" eb="1">
      <t>di</t>
    </rPh>
    <phoneticPr fontId="1" type="noConversion"/>
  </si>
  <si>
    <t>中/24</t>
    <phoneticPr fontId="1" type="noConversion"/>
  </si>
  <si>
    <t>高/22</t>
    <rPh sb="0" eb="1">
      <t>di</t>
    </rPh>
    <phoneticPr fontId="1" type="noConversion"/>
  </si>
  <si>
    <t>高/24</t>
    <rPh sb="0" eb="1">
      <t>di</t>
    </rPh>
    <phoneticPr fontId="1" type="noConversion"/>
  </si>
  <si>
    <t>中/21</t>
    <phoneticPr fontId="1" type="noConversion"/>
  </si>
  <si>
    <t>低/21</t>
    <phoneticPr fontId="1" type="noConversion"/>
  </si>
  <si>
    <t>高/22</t>
    <phoneticPr fontId="1" type="noConversion"/>
  </si>
  <si>
    <t>低/24</t>
    <phoneticPr fontId="1" type="noConversion"/>
  </si>
  <si>
    <t>中/24</t>
    <phoneticPr fontId="1" type="noConversion"/>
  </si>
  <si>
    <t>低/22</t>
    <phoneticPr fontId="1" type="noConversion"/>
  </si>
  <si>
    <t>高/24</t>
    <phoneticPr fontId="1" type="noConversion"/>
  </si>
  <si>
    <r>
      <t>2022</t>
    </r>
    <r>
      <rPr>
        <sz val="11"/>
        <color theme="1"/>
        <rFont val="宋体"/>
        <family val="3"/>
        <charset val="134"/>
      </rPr>
      <t>年四季度</t>
    </r>
    <phoneticPr fontId="1" type="noConversion"/>
  </si>
  <si>
    <t>-</t>
  </si>
  <si>
    <t>二居室</t>
    <phoneticPr fontId="1" type="noConversion"/>
  </si>
  <si>
    <t>税费</t>
    <phoneticPr fontId="1" type="noConversion"/>
  </si>
  <si>
    <t>税费</t>
    <phoneticPr fontId="1" type="noConversion"/>
  </si>
  <si>
    <t>诺德彩园</t>
    <rPh sb="0" eb="1">
      <t>xing hong ya yaun</t>
    </rPh>
    <phoneticPr fontId="1" type="noConversion"/>
  </si>
  <si>
    <t>惠康家园</t>
    <phoneticPr fontId="1" type="noConversion"/>
  </si>
  <si>
    <t>石门营新区七区东苑</t>
    <phoneticPr fontId="1" type="noConversion"/>
  </si>
  <si>
    <t>梧桐苑</t>
    <phoneticPr fontId="1" type="noConversion"/>
  </si>
  <si>
    <t>租金</t>
    <phoneticPr fontId="1" type="noConversion"/>
  </si>
  <si>
    <t>物业费</t>
    <phoneticPr fontId="1" type="noConversion"/>
  </si>
  <si>
    <t>该小区装修为普通装修，装修用材环保，经过精心设计，提升居住体验，较好</t>
    <phoneticPr fontId="1" type="noConversion"/>
  </si>
  <si>
    <t>80-90</t>
    <phoneticPr fontId="1" type="noConversion"/>
  </si>
  <si>
    <t>50-70</t>
    <phoneticPr fontId="1" type="noConversion"/>
  </si>
  <si>
    <t>朝向好，能保证较长时间的采光，通风较好，综合分析朝向、采光、通风状况较好（南）</t>
    <phoneticPr fontId="13" type="noConversion"/>
  </si>
  <si>
    <t>主力户型为二居室，住宅套型较好</t>
    <rPh sb="5" eb="6">
      <t>san</t>
    </rPh>
    <phoneticPr fontId="1" type="noConversion"/>
  </si>
  <si>
    <r>
      <rPr>
        <sz val="10"/>
        <rFont val="仿宋_GB2312"/>
        <family val="3"/>
        <charset val="134"/>
      </rPr>
      <t>绿化率约为25</t>
    </r>
    <r>
      <rPr>
        <sz val="10"/>
        <rFont val="Arial"/>
        <family val="2"/>
      </rPr>
      <t>%</t>
    </r>
    <r>
      <rPr>
        <sz val="10"/>
        <rFont val="仿宋_GB2312"/>
        <family val="3"/>
        <charset val="134"/>
      </rPr>
      <t>，较好</t>
    </r>
    <rPh sb="9" eb="10">
      <t>jiao</t>
    </rPh>
    <phoneticPr fontId="1" type="noConversion"/>
  </si>
  <si>
    <t>估价对象周边有西长安壹号、合景领汇长安、惠康家园、永兴住宅小区、迎晖南苑、华润悦景湾等居住小区，居住小区规模较大，入住率较高，综合评价居住区成熟度较好。</t>
    <phoneticPr fontId="1" type="noConversion"/>
  </si>
  <si>
    <t>可比实例1周边有西长安壹号、合景领汇长安、诺德彩园、永兴住宅小区、迎晖南苑、华润悦景湾等居住小区，居住小区规模较大，入住率较高，综合评价居住区成熟度较好。</t>
    <phoneticPr fontId="1" type="noConversion"/>
  </si>
  <si>
    <t>可比实例2周边有石门营新区三区、石门营新区五区、石门营新区六区、紫金苑小区、紫金新园、云泽嘉苑等居住小区，居住小区规模较大，入住率较高，综合评价居住区成熟度较好。</t>
    <phoneticPr fontId="1" type="noConversion"/>
  </si>
  <si>
    <t>可比实例3周边有永升嘉园、泷悦长安、翡翠长安等居住小区，居住小区规模较大，入住率较高，综合评价居住区成熟度较好。</t>
    <phoneticPr fontId="1" type="noConversion"/>
  </si>
  <si>
    <t>估价对象所属项目西侧紧邻城市主干道——新城大街，周边有公交车站（桥户营、新石路口），停靠线路有M25路、M41路、M43路、903路等公交线路，距地铁S1号线（桥户营站）约300米，综合评价交通便捷度较好。</t>
    <phoneticPr fontId="1" type="noConversion"/>
  </si>
  <si>
    <t>以估价对象为中心3公里范围内有绿海运动公园等自然景观，绿化面积较大，自然与人环境较好。</t>
    <phoneticPr fontId="1" type="noConversion"/>
  </si>
  <si>
    <t>以可比实例1为中心3公里范围内有绿海运动公园等自然景观，绿化面积较大，自然与人环境较好。</t>
    <phoneticPr fontId="1" type="noConversion"/>
  </si>
  <si>
    <t>估价对象周边北京长安天街、物美超市等，商业设施齐备度较好</t>
    <phoneticPr fontId="1" type="noConversion"/>
  </si>
  <si>
    <t>可比实例1周边北京长安天街、物美超市等，商业设施齐备度较好</t>
    <phoneticPr fontId="1" type="noConversion"/>
  </si>
  <si>
    <t>可比实例1周边有公交车站（新华路口、新石路口、永定中学），停靠线路有M1路、M25路、M27路、M41路、M43路、903路等公交线路，距地铁S1号线（桥户营站）约600米，综合评价交通便捷度较好。</t>
    <rPh sb="5" eb="6">
      <t>dong</t>
    </rPh>
    <phoneticPr fontId="1" type="noConversion"/>
  </si>
  <si>
    <t>可比实例1所在区域周边3公里范围内有永兴嘉园商场、北京长安天街、物美超市等商业场所；首师大附中永定分校、北京八中、大峪第一小学、博雅学园幼儿园、门头沟第五幼儿园等教育设施；门头沟区妇幼保健院、永定镇社区卫生服务中心、等医疗设施；中国工商银行、招商银行、北京农商银行等配套设施，公共配套设施状况较好。</t>
    <phoneticPr fontId="1" type="noConversion"/>
  </si>
  <si>
    <t>估价对象所在区域周边3公里范围内有北京长安天街、物美超市等商业场所；首师大附中永定分校、北京八中、大峪第一小学、博雅学园幼儿园、门头沟第五幼儿园等教育设施；门头沟区妇幼保健院、永定镇社区卫生服务中心、等医疗设施；中国工商银行、招商银行、北京农商银行等配套设施，公共配套设施状况较好。</t>
    <phoneticPr fontId="1" type="noConversion"/>
  </si>
  <si>
    <t>可比实例3周边有公交车站（梧桐苑西、梧桐苑南），停靠线路有M24路、M25路、M43路、专218路、979路等公交线路，距地铁S1线（栗园庄）约1500米，综合评价交通便捷度较好。</t>
    <phoneticPr fontId="1" type="noConversion"/>
  </si>
  <si>
    <t>可比实例3所在区域周边3公里范围内有北京八中、首师大附中永定分校、门头沟第五幼儿园等教育设施；北京市门头沟区永定镇社区卫生服务中心等医疗设施；北京农商银行、中国邮政储蓄银行等配套设施，公共配套设施状况较好。</t>
    <phoneticPr fontId="1" type="noConversion"/>
  </si>
  <si>
    <t>以可比实例3为中心3公里范围内有绿海运动公园、北京冬奥公园、滨水公园等，绿化面积较大，自然与人环境较好</t>
    <phoneticPr fontId="1" type="noConversion"/>
  </si>
  <si>
    <t>可比实周边有物美超市、北京长安天街等，商业设施较齐备。</t>
    <phoneticPr fontId="1" type="noConversion"/>
  </si>
  <si>
    <t>可比实例2周边有公交车站（紫金路南站、紫金路、紫金北路等），停靠线路较少，有M1路、M27路、M42路、960路、965路、981路路等公交线路，地铁S1线（小园站）约700米，综合评价交通便捷度较好。</t>
    <phoneticPr fontId="1" type="noConversion"/>
  </si>
  <si>
    <t>可比实例2周边有金融街融悦汇、永辉超市等，商业设施较齐备。</t>
    <phoneticPr fontId="1" type="noConversion"/>
  </si>
  <si>
    <t>以可比实例2为中心3公里范围内有石门营文化公园、门头沟幸福广场等，绿化面积较大，自然与人环境较好。</t>
    <phoneticPr fontId="1" type="noConversion"/>
  </si>
  <si>
    <t>可比实例2所在区域周边3公里范围内有中国人民大学附属小学（京西小区）、大峪中学分校等教育设施；京煤集团总医院（上岸）综合医疗部等医疗设施；中北京农商银行、中国邮政储蓄银行等配套设施，公共配套设施状况较好。</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</si>
</sst>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00_ "/>
    <numFmt numFmtId="177" formatCode="yyyy&quot;年&quot;m&quot;月&quot;d&quot;日&quot;;@"/>
    <numFmt numFmtId="178" formatCode="0.0%"/>
    <numFmt numFmtId="179" formatCode="yyyy&quot;年&quot;m&quot;月&quot;;@"/>
    <numFmt numFmtId="180" formatCode="0_ "/>
    <numFmt numFmtId="181" formatCode="0.00_);[Red]\(0.00\)"/>
    <numFmt numFmtId="182" formatCode="0.00_);\(0.00\)"/>
  </numFmts>
  <fonts count="50">
    <font>
      <sz val="11"/>
      <color theme="1"/>
      <name val="DengXian"/>
      <family val="2"/>
      <scheme val="minor"/>
    </font>
    <font>
      <sz val="9"/>
      <name val="DengXian"/>
      <family val="3"/>
      <charset val="134"/>
      <scheme val="minor"/>
    </font>
    <font>
      <sz val="11"/>
      <color theme="1"/>
      <name val="DengXian"/>
      <family val="3"/>
      <charset val="134"/>
      <scheme val="minor"/>
    </font>
    <font>
      <sz val="11"/>
      <color rgb="FF666666"/>
      <name val="微软雅黑"/>
      <family val="2"/>
      <charset val="134"/>
    </font>
    <font>
      <sz val="10.5"/>
      <color theme="1"/>
      <name val="Arial"/>
      <family val="2"/>
    </font>
    <font>
      <sz val="12"/>
      <name val="宋体"/>
      <family val="3"/>
      <charset val="134"/>
    </font>
    <font>
      <b/>
      <sz val="10.5"/>
      <name val="宋体"/>
      <family val="3"/>
      <charset val="134"/>
    </font>
    <font>
      <sz val="10"/>
      <name val="Arial"/>
      <family val="2"/>
    </font>
    <font>
      <sz val="10"/>
      <name val="仿宋_GB2312"/>
      <family val="3"/>
      <charset val="134"/>
    </font>
    <font>
      <sz val="10"/>
      <name val="宋体"/>
      <family val="3"/>
      <charset val="134"/>
    </font>
    <font>
      <sz val="11"/>
      <color theme="1"/>
      <name val="Arial"/>
      <family val="2"/>
    </font>
    <font>
      <sz val="11"/>
      <color theme="1"/>
      <name val="仿宋_GB2312"/>
      <family val="3"/>
      <charset val="134"/>
    </font>
    <font>
      <sz val="10"/>
      <name val="仿宋_GB2312"/>
      <family val="3"/>
      <charset val="134"/>
    </font>
    <font>
      <sz val="9"/>
      <name val="DengXian"/>
      <family val="2"/>
      <charset val="134"/>
      <scheme val="minor"/>
    </font>
    <font>
      <sz val="10"/>
      <color rgb="FF000000"/>
      <name val="宋体"/>
      <family val="3"/>
      <charset val="134"/>
    </font>
    <font>
      <sz val="10"/>
      <color rgb="FF000000"/>
      <name val="Arial"/>
      <family val="2"/>
    </font>
    <font>
      <sz val="11"/>
      <color theme="1"/>
      <name val="宋体"/>
      <family val="3"/>
      <charset val="134"/>
    </font>
    <font>
      <sz val="11"/>
      <name val="Arial"/>
      <family val="2"/>
    </font>
    <font>
      <sz val="11"/>
      <name val="宋体"/>
      <family val="3"/>
      <charset val="134"/>
    </font>
    <font>
      <sz val="11"/>
      <color indexed="8"/>
      <name val="宋体"/>
      <family val="3"/>
      <charset val="134"/>
    </font>
    <font>
      <sz val="10"/>
      <name val="Arial"/>
      <family val="2"/>
    </font>
    <font>
      <sz val="10"/>
      <color rgb="FFFF0000"/>
      <name val="Arial"/>
      <family val="2"/>
    </font>
    <font>
      <sz val="9"/>
      <color rgb="FF000000"/>
      <name val="华文细黑"/>
      <family val="3"/>
      <charset val="134"/>
    </font>
    <font>
      <sz val="11"/>
      <color theme="1"/>
      <name val="DengXian"/>
      <family val="2"/>
      <scheme val="minor"/>
    </font>
    <font>
      <sz val="11"/>
      <name val="DengXian"/>
      <family val="3"/>
      <charset val="134"/>
      <scheme val="minor"/>
    </font>
    <font>
      <b/>
      <sz val="12"/>
      <color theme="1"/>
      <name val="DengXian"/>
      <family val="3"/>
      <charset val="134"/>
      <scheme val="minor"/>
    </font>
    <font>
      <sz val="10"/>
      <color rgb="FF000000"/>
      <name val="Times New Roman"/>
      <family val="1"/>
    </font>
    <font>
      <sz val="11"/>
      <color rgb="FFFF0000"/>
      <name val="DengXian"/>
      <family val="2"/>
      <scheme val="minor"/>
    </font>
    <font>
      <b/>
      <sz val="14"/>
      <name val="宋体"/>
      <family val="3"/>
      <charset val="134"/>
    </font>
    <font>
      <b/>
      <sz val="11"/>
      <color theme="1"/>
      <name val="DengXian"/>
      <family val="3"/>
      <charset val="134"/>
      <scheme val="minor"/>
    </font>
    <font>
      <sz val="9"/>
      <name val="宋体"/>
      <family val="3"/>
      <charset val="134"/>
    </font>
    <font>
      <b/>
      <sz val="11"/>
      <name val="DengXian"/>
      <family val="3"/>
      <charset val="134"/>
      <scheme val="minor"/>
    </font>
    <font>
      <sz val="11"/>
      <color theme="1"/>
      <name val="Tahoma"/>
      <family val="2"/>
      <charset val="134"/>
    </font>
    <font>
      <sz val="9"/>
      <name val="微软雅黑"/>
      <family val="2"/>
      <charset val="134"/>
    </font>
    <font>
      <sz val="10"/>
      <color rgb="FF000000"/>
      <name val="SimSun"/>
      <family val="3"/>
      <charset val="134"/>
    </font>
    <font>
      <sz val="10"/>
      <color theme="1"/>
      <name val="DengXian"/>
      <family val="3"/>
      <charset val="134"/>
      <scheme val="minor"/>
    </font>
    <font>
      <sz val="11"/>
      <color rgb="FFFF0000"/>
      <name val="DengXian"/>
      <family val="3"/>
      <charset val="134"/>
      <scheme val="minor"/>
    </font>
    <font>
      <b/>
      <sz val="11"/>
      <color rgb="FFFF0000"/>
      <name val="DengXian"/>
      <family val="3"/>
      <charset val="134"/>
      <scheme val="minor"/>
    </font>
    <font>
      <b/>
      <sz val="11"/>
      <color rgb="FFFF0000"/>
      <name val="Arial"/>
      <family val="2"/>
    </font>
    <font>
      <sz val="10"/>
      <color theme="1"/>
      <name val="Arial"/>
      <family val="2"/>
    </font>
    <font>
      <u/>
      <sz val="11"/>
      <color theme="10"/>
      <name val="DengXian"/>
      <family val="2"/>
      <scheme val="minor"/>
    </font>
    <font>
      <u/>
      <sz val="11"/>
      <color theme="11"/>
      <name val="DengXian"/>
      <family val="2"/>
      <scheme val="minor"/>
    </font>
    <font>
      <sz val="10"/>
      <color theme="1"/>
      <name val="仿宋_GB2312"/>
      <family val="3"/>
      <charset val="134"/>
    </font>
    <font>
      <sz val="11"/>
      <color theme="1"/>
      <name val="DengXian"/>
      <charset val="134"/>
      <scheme val="minor"/>
    </font>
    <font>
      <sz val="14"/>
      <name val="宋体"/>
      <family val="3"/>
      <charset val="134"/>
    </font>
    <font>
      <sz val="14"/>
      <color theme="1"/>
      <name val="宋体"/>
      <family val="3"/>
      <charset val="134"/>
    </font>
    <font>
      <sz val="16"/>
      <color theme="1"/>
      <name val="Arial"/>
      <family val="2"/>
    </font>
    <font>
      <sz val="16"/>
      <color theme="1"/>
      <name val="宋体"/>
      <family val="3"/>
      <charset val="134"/>
    </font>
    <font>
      <sz val="14"/>
      <color rgb="FFFF0000"/>
      <name val="宋体"/>
      <family val="3"/>
      <charset val="134"/>
    </font>
    <font>
      <sz val="11"/>
      <color rgb="FFFF0000"/>
      <name val="DengXian"/>
      <charset val="134"/>
      <scheme val="minor"/>
    </font>
  </fonts>
  <fills count="11">
    <fill>
      <patternFill patternType="none"/>
    </fill>
    <fill>
      <patternFill patternType="gray125"/>
    </fill>
    <fill>
      <patternFill patternType="solid">
        <fgColor theme="0" tint="-0.249977111117893"/>
        <bgColor indexed="64"/>
      </patternFill>
    </fill>
    <fill>
      <patternFill patternType="solid">
        <fgColor rgb="FFFF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s>
  <cellStyleXfs count="147">
    <xf numFmtId="0" fontId="0" fillId="0" borderId="0"/>
    <xf numFmtId="0" fontId="2" fillId="0" borderId="0"/>
    <xf numFmtId="0" fontId="2" fillId="0" borderId="0">
      <alignment vertical="center"/>
    </xf>
    <xf numFmtId="0" fontId="5" fillId="0" borderId="0"/>
    <xf numFmtId="0" fontId="2" fillId="0" borderId="0">
      <alignment vertical="center"/>
    </xf>
    <xf numFmtId="0" fontId="7" fillId="0" borderId="0"/>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7"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5" fillId="0" borderId="0">
      <alignment vertical="center"/>
    </xf>
    <xf numFmtId="0" fontId="5" fillId="0" borderId="0">
      <alignment vertical="center"/>
    </xf>
    <xf numFmtId="0" fontId="5" fillId="0" borderId="0">
      <alignment vertical="center"/>
    </xf>
    <xf numFmtId="0" fontId="19" fillId="0" borderId="0">
      <alignment vertical="center"/>
    </xf>
    <xf numFmtId="0" fontId="5" fillId="0" borderId="0">
      <alignment vertical="center"/>
    </xf>
    <xf numFmtId="0" fontId="5"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7"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pplyNumberFormat="0" applyFont="0" applyFill="0" applyBorder="0" applyAlignment="0" applyProtection="0">
      <alignment vertical="center"/>
    </xf>
    <xf numFmtId="0" fontId="20" fillId="0" borderId="0"/>
    <xf numFmtId="0" fontId="23" fillId="0" borderId="0"/>
    <xf numFmtId="0" fontId="32" fillId="0" borderId="0"/>
    <xf numFmtId="0" fontId="5" fillId="0" borderId="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cellStyleXfs>
  <cellXfs count="340">
    <xf numFmtId="0" fontId="0" fillId="0" borderId="0" xfId="0"/>
    <xf numFmtId="0" fontId="3" fillId="2" borderId="1" xfId="1" applyFont="1" applyFill="1" applyBorder="1" applyAlignment="1">
      <alignment horizontal="center" vertical="center" wrapText="1"/>
    </xf>
    <xf numFmtId="0" fontId="4" fillId="0" borderId="0" xfId="2" applyFont="1">
      <alignment vertical="center"/>
    </xf>
    <xf numFmtId="0" fontId="3" fillId="0" borderId="0" xfId="1" applyFont="1" applyBorder="1" applyAlignment="1">
      <alignment horizontal="left" vertical="center" wrapText="1"/>
    </xf>
    <xf numFmtId="0" fontId="2" fillId="0" borderId="0" xfId="1" applyBorder="1"/>
    <xf numFmtId="0" fontId="2" fillId="0" borderId="0" xfId="2">
      <alignment vertical="center"/>
    </xf>
    <xf numFmtId="14" fontId="3" fillId="2" borderId="1" xfId="1" applyNumberFormat="1" applyFont="1" applyFill="1" applyBorder="1" applyAlignment="1">
      <alignment horizontal="center" vertical="center" wrapText="1"/>
    </xf>
    <xf numFmtId="0" fontId="3" fillId="3" borderId="1" xfId="1" applyFont="1" applyFill="1" applyBorder="1" applyAlignment="1" applyProtection="1">
      <alignment horizontal="center" vertical="center" wrapText="1"/>
      <protection locked="0"/>
    </xf>
    <xf numFmtId="0" fontId="2" fillId="2" borderId="1" xfId="1" applyFill="1" applyBorder="1" applyAlignment="1">
      <alignment vertical="center"/>
    </xf>
    <xf numFmtId="0" fontId="3" fillId="2" borderId="2" xfId="1" applyFont="1" applyFill="1" applyBorder="1" applyAlignment="1">
      <alignment horizontal="center" vertical="center" wrapText="1"/>
    </xf>
    <xf numFmtId="0" fontId="0" fillId="4" borderId="1" xfId="1" applyFont="1" applyFill="1" applyBorder="1" applyProtection="1">
      <protection locked="0"/>
    </xf>
    <xf numFmtId="0" fontId="0" fillId="2" borderId="1" xfId="1" applyFont="1" applyFill="1" applyBorder="1"/>
    <xf numFmtId="0" fontId="2" fillId="0" borderId="1" xfId="1" applyBorder="1" applyProtection="1">
      <protection locked="0"/>
    </xf>
    <xf numFmtId="0" fontId="3" fillId="0" borderId="1" xfId="1" applyFont="1" applyBorder="1" applyAlignment="1" applyProtection="1">
      <alignment horizontal="left" vertical="center" wrapText="1"/>
      <protection locked="0"/>
    </xf>
    <xf numFmtId="0" fontId="0" fillId="0" borderId="0" xfId="0" applyAlignment="1">
      <alignment vertical="center"/>
    </xf>
    <xf numFmtId="0" fontId="6" fillId="0" borderId="0" xfId="0" applyFont="1" applyFill="1" applyBorder="1" applyAlignment="1">
      <alignment horizontal="center"/>
    </xf>
    <xf numFmtId="177"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8" xfId="0" applyFont="1" applyBorder="1" applyAlignment="1">
      <alignment vertical="center"/>
    </xf>
    <xf numFmtId="0" fontId="2" fillId="0" borderId="0" xfId="0" applyFont="1" applyAlignment="1">
      <alignment vertical="center"/>
    </xf>
    <xf numFmtId="0" fontId="7" fillId="5" borderId="1" xfId="3" applyFont="1" applyFill="1" applyBorder="1" applyAlignment="1">
      <alignment horizontal="center" vertical="center" wrapText="1"/>
    </xf>
    <xf numFmtId="0" fontId="17" fillId="0" borderId="0" xfId="2" applyFont="1" applyFill="1" applyBorder="1" applyAlignment="1">
      <alignment horizontal="center" vertical="center"/>
    </xf>
    <xf numFmtId="0" fontId="17" fillId="0" borderId="1" xfId="2" applyFont="1" applyBorder="1" applyAlignment="1">
      <alignment horizontal="center" vertical="center"/>
    </xf>
    <xf numFmtId="179" fontId="10" fillId="0" borderId="1" xfId="2" applyNumberFormat="1" applyFont="1" applyBorder="1" applyAlignment="1">
      <alignment horizontal="center" vertical="center"/>
    </xf>
    <xf numFmtId="0" fontId="7" fillId="0" borderId="1" xfId="2" applyFont="1" applyFill="1" applyBorder="1" applyAlignment="1">
      <alignment horizontal="center"/>
    </xf>
    <xf numFmtId="0" fontId="7" fillId="0" borderId="1" xfId="2" applyFont="1" applyFill="1" applyBorder="1" applyAlignment="1">
      <alignment horizontal="center" vertical="center"/>
    </xf>
    <xf numFmtId="0" fontId="16" fillId="0" borderId="1" xfId="2" applyFont="1" applyBorder="1" applyAlignment="1">
      <alignment horizontal="center" vertical="center"/>
    </xf>
    <xf numFmtId="0" fontId="16" fillId="0" borderId="0" xfId="2" applyFont="1" applyAlignment="1">
      <alignment horizontal="center" vertical="center"/>
    </xf>
    <xf numFmtId="0" fontId="7" fillId="0" borderId="1" xfId="3" applyFont="1" applyFill="1" applyBorder="1" applyAlignment="1">
      <alignment horizontal="center" vertical="center" wrapText="1"/>
    </xf>
    <xf numFmtId="14" fontId="10" fillId="0" borderId="1" xfId="2" applyNumberFormat="1" applyFont="1" applyBorder="1" applyAlignment="1">
      <alignment horizontal="center"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0" fillId="0" borderId="0" xfId="0"/>
    <xf numFmtId="0" fontId="17" fillId="0" borderId="10" xfId="2" applyFont="1" applyBorder="1" applyAlignment="1">
      <alignment horizontal="center" vertical="center"/>
    </xf>
    <xf numFmtId="0" fontId="8" fillId="0" borderId="10"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2" fillId="6" borderId="0" xfId="2" applyFill="1">
      <alignment vertical="center"/>
    </xf>
    <xf numFmtId="0" fontId="7" fillId="0" borderId="1" xfId="3" applyFont="1" applyFill="1" applyBorder="1" applyAlignment="1">
      <alignment horizontal="center" vertical="center" wrapText="1"/>
    </xf>
    <xf numFmtId="0" fontId="21" fillId="0" borderId="1" xfId="3" applyFont="1" applyFill="1" applyBorder="1" applyAlignment="1">
      <alignment horizontal="center" vertical="center" wrapText="1"/>
    </xf>
    <xf numFmtId="0" fontId="22" fillId="0" borderId="11" xfId="0" applyFont="1" applyBorder="1" applyAlignment="1">
      <alignment horizontal="center" wrapText="1"/>
    </xf>
    <xf numFmtId="0" fontId="22" fillId="0" borderId="12" xfId="0" applyFont="1" applyBorder="1" applyAlignment="1">
      <alignment horizontal="center" wrapText="1"/>
    </xf>
    <xf numFmtId="0" fontId="22" fillId="0" borderId="13" xfId="0" applyFont="1" applyBorder="1" applyAlignment="1">
      <alignment horizontal="center" wrapText="1"/>
    </xf>
    <xf numFmtId="0" fontId="22" fillId="0" borderId="14" xfId="0" applyFont="1" applyBorder="1" applyAlignment="1">
      <alignment horizontal="center" wrapText="1"/>
    </xf>
    <xf numFmtId="178" fontId="12" fillId="0" borderId="10" xfId="3" applyNumberFormat="1" applyFont="1" applyFill="1" applyBorder="1" applyAlignment="1">
      <alignment horizontal="center" vertical="center" wrapText="1"/>
    </xf>
    <xf numFmtId="10" fontId="2" fillId="0" borderId="0" xfId="2" applyNumberFormat="1">
      <alignment vertical="center"/>
    </xf>
    <xf numFmtId="176" fontId="10" fillId="0" borderId="0" xfId="2" applyNumberFormat="1" applyFont="1" applyBorder="1" applyAlignment="1">
      <alignment horizontal="center" vertical="center"/>
    </xf>
    <xf numFmtId="176" fontId="10" fillId="0" borderId="1" xfId="2" applyNumberFormat="1" applyFont="1" applyBorder="1" applyAlignment="1">
      <alignment horizontal="center" vertical="center"/>
    </xf>
    <xf numFmtId="0" fontId="10" fillId="0" borderId="0" xfId="2" applyFont="1" applyBorder="1" applyAlignment="1">
      <alignment horizontal="center" vertical="center"/>
    </xf>
    <xf numFmtId="0" fontId="10" fillId="0" borderId="0" xfId="2" applyFont="1" applyAlignment="1">
      <alignment horizontal="center" vertical="center"/>
    </xf>
    <xf numFmtId="0" fontId="16" fillId="0" borderId="0" xfId="2" applyFont="1" applyBorder="1" applyAlignment="1">
      <alignment horizontal="center" vertical="center"/>
    </xf>
    <xf numFmtId="0" fontId="2" fillId="0" borderId="0" xfId="2" applyAlignment="1">
      <alignment horizontal="left" vertical="center"/>
    </xf>
    <xf numFmtId="0" fontId="2" fillId="0" borderId="10" xfId="2" applyFont="1" applyBorder="1" applyAlignment="1">
      <alignment horizontal="center" vertical="center"/>
    </xf>
    <xf numFmtId="0" fontId="2" fillId="0" borderId="10" xfId="2" applyBorder="1">
      <alignment vertical="center"/>
    </xf>
    <xf numFmtId="2" fontId="2" fillId="0" borderId="10" xfId="2" applyNumberFormat="1" applyBorder="1" applyAlignment="1">
      <alignment horizontal="center" vertical="center"/>
    </xf>
    <xf numFmtId="0" fontId="2" fillId="4" borderId="10" xfId="2" applyFill="1" applyBorder="1">
      <alignment vertical="center"/>
    </xf>
    <xf numFmtId="2" fontId="2" fillId="4" borderId="10" xfId="2" applyNumberFormat="1" applyFill="1" applyBorder="1" applyAlignment="1">
      <alignment horizontal="center" vertical="center"/>
    </xf>
    <xf numFmtId="0" fontId="2" fillId="5" borderId="10" xfId="2" applyFill="1" applyBorder="1">
      <alignment vertical="center"/>
    </xf>
    <xf numFmtId="2" fontId="2" fillId="5" borderId="10" xfId="2" applyNumberFormat="1" applyFill="1" applyBorder="1" applyAlignment="1">
      <alignment horizontal="center" vertical="center"/>
    </xf>
    <xf numFmtId="0" fontId="7" fillId="0" borderId="0" xfId="2" applyFont="1" applyFill="1" applyBorder="1" applyAlignment="1">
      <alignment horizontal="center" vertical="center"/>
    </xf>
    <xf numFmtId="0" fontId="16" fillId="0" borderId="10" xfId="2" applyFont="1" applyBorder="1" applyAlignment="1">
      <alignment horizontal="center" vertical="center"/>
    </xf>
    <xf numFmtId="0" fontId="7" fillId="0" borderId="1" xfId="3" applyFont="1" applyFill="1" applyBorder="1" applyAlignment="1">
      <alignment horizontal="center" vertical="center" wrapText="1"/>
    </xf>
    <xf numFmtId="176" fontId="10" fillId="0" borderId="6" xfId="2" applyNumberFormat="1" applyFont="1" applyBorder="1" applyAlignment="1">
      <alignment horizontal="center" vertical="center"/>
    </xf>
    <xf numFmtId="0" fontId="21" fillId="5" borderId="1" xfId="3" applyFont="1" applyFill="1" applyBorder="1" applyAlignment="1">
      <alignment horizontal="center" vertical="center" wrapText="1"/>
    </xf>
    <xf numFmtId="0" fontId="10" fillId="0" borderId="10" xfId="2" applyFont="1" applyBorder="1" applyAlignment="1">
      <alignment horizontal="center" vertical="center"/>
    </xf>
    <xf numFmtId="0" fontId="10" fillId="0" borderId="1" xfId="2" applyFont="1" applyBorder="1" applyAlignment="1">
      <alignment horizontal="center" vertical="center"/>
    </xf>
    <xf numFmtId="0" fontId="24" fillId="0" borderId="0" xfId="2" applyFont="1">
      <alignment vertical="center"/>
    </xf>
    <xf numFmtId="0" fontId="25"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16" fillId="0" borderId="1" xfId="2"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vertical="center" wrapText="1"/>
    </xf>
    <xf numFmtId="0" fontId="7" fillId="5" borderId="1" xfId="0" applyFont="1" applyFill="1" applyBorder="1" applyAlignment="1">
      <alignment horizontal="center" vertical="center" wrapText="1"/>
    </xf>
    <xf numFmtId="0" fontId="9" fillId="5" borderId="1" xfId="0" applyFont="1" applyFill="1" applyBorder="1" applyAlignment="1">
      <alignment vertical="center" wrapText="1"/>
    </xf>
    <xf numFmtId="0" fontId="7" fillId="0" borderId="1" xfId="3" applyFont="1" applyFill="1" applyBorder="1" applyAlignment="1">
      <alignment horizontal="center" vertical="center" wrapText="1"/>
    </xf>
    <xf numFmtId="0" fontId="10" fillId="0" borderId="1" xfId="2" applyFont="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0" borderId="3" xfId="2" applyFont="1" applyBorder="1" applyAlignment="1">
      <alignment horizontal="center" vertical="center"/>
    </xf>
    <xf numFmtId="0" fontId="10" fillId="0" borderId="4" xfId="2" applyFont="1" applyBorder="1" applyAlignment="1">
      <alignment horizontal="center" vertical="center"/>
    </xf>
    <xf numFmtId="0" fontId="0" fillId="0" borderId="0" xfId="0" applyNumberFormat="1"/>
    <xf numFmtId="0" fontId="0" fillId="4" borderId="0" xfId="0" applyNumberFormat="1" applyFill="1"/>
    <xf numFmtId="0" fontId="10" fillId="5" borderId="1"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1" xfId="2" applyNumberFormat="1" applyFont="1" applyFill="1" applyBorder="1" applyAlignment="1">
      <alignment horizontal="center" vertical="center"/>
    </xf>
    <xf numFmtId="0" fontId="10" fillId="5" borderId="0" xfId="2" applyFont="1" applyFill="1" applyAlignment="1">
      <alignment horizontal="center" vertical="center"/>
    </xf>
    <xf numFmtId="0" fontId="0" fillId="5" borderId="0" xfId="0" applyFill="1"/>
    <xf numFmtId="0" fontId="10" fillId="0" borderId="0" xfId="2" applyFont="1" applyFill="1" applyAlignment="1">
      <alignment horizontal="center" vertical="center"/>
    </xf>
    <xf numFmtId="0" fontId="16" fillId="5" borderId="10" xfId="2" applyFont="1" applyFill="1" applyBorder="1" applyAlignment="1">
      <alignment horizontal="center" vertical="center"/>
    </xf>
    <xf numFmtId="176" fontId="10" fillId="5" borderId="10" xfId="2" applyNumberFormat="1" applyFont="1" applyFill="1" applyBorder="1" applyAlignment="1">
      <alignment horizontal="center" vertical="center"/>
    </xf>
    <xf numFmtId="176" fontId="10" fillId="0" borderId="10" xfId="2" applyNumberFormat="1" applyFont="1" applyBorder="1" applyAlignment="1">
      <alignment horizontal="center" vertical="center"/>
    </xf>
    <xf numFmtId="14" fontId="10" fillId="0" borderId="0" xfId="2" applyNumberFormat="1" applyFont="1" applyBorder="1" applyAlignment="1">
      <alignment horizontal="center" vertical="center"/>
    </xf>
    <xf numFmtId="0" fontId="0" fillId="0" borderId="0" xfId="0" applyBorder="1"/>
    <xf numFmtId="176" fontId="10" fillId="0" borderId="0" xfId="2" applyNumberFormat="1" applyFont="1" applyBorder="1" applyAlignment="1">
      <alignment vertical="center"/>
    </xf>
    <xf numFmtId="0" fontId="10" fillId="0" borderId="0" xfId="2" applyFont="1" applyBorder="1" applyAlignment="1">
      <alignment vertical="center"/>
    </xf>
    <xf numFmtId="179" fontId="10" fillId="0" borderId="10" xfId="2" applyNumberFormat="1" applyFont="1" applyBorder="1" applyAlignment="1">
      <alignment horizontal="center" vertical="center"/>
    </xf>
    <xf numFmtId="0" fontId="18" fillId="0" borderId="15" xfId="2" applyFont="1" applyBorder="1" applyAlignment="1">
      <alignment horizontal="center" vertical="center"/>
    </xf>
    <xf numFmtId="0" fontId="18" fillId="0" borderId="16" xfId="2" applyFont="1" applyBorder="1" applyAlignment="1">
      <alignment horizontal="center" vertical="center"/>
    </xf>
    <xf numFmtId="0" fontId="18" fillId="0" borderId="4" xfId="2" applyFont="1" applyBorder="1" applyAlignment="1">
      <alignment horizontal="center" vertical="center"/>
    </xf>
    <xf numFmtId="0" fontId="17" fillId="0" borderId="4" xfId="2" applyFont="1" applyFill="1" applyBorder="1" applyAlignment="1">
      <alignment horizontal="center" vertical="center"/>
    </xf>
    <xf numFmtId="0" fontId="17" fillId="5" borderId="10" xfId="2" applyFont="1" applyFill="1" applyBorder="1" applyAlignment="1">
      <alignment horizontal="center" vertical="center"/>
    </xf>
    <xf numFmtId="0" fontId="10" fillId="0" borderId="15" xfId="2" applyFont="1" applyBorder="1" applyAlignment="1">
      <alignment horizontal="center" vertical="center"/>
    </xf>
    <xf numFmtId="0" fontId="10" fillId="0" borderId="16" xfId="2" applyFont="1" applyBorder="1" applyAlignment="1">
      <alignment horizontal="center" vertical="center"/>
    </xf>
    <xf numFmtId="0" fontId="0" fillId="0" borderId="10" xfId="0" applyBorder="1" applyAlignment="1">
      <alignment horizontal="center" vertical="center"/>
    </xf>
    <xf numFmtId="180" fontId="29" fillId="0" borderId="10" xfId="0" applyNumberFormat="1" applyFont="1" applyBorder="1" applyAlignment="1">
      <alignment horizontal="center" vertical="center"/>
    </xf>
    <xf numFmtId="0" fontId="29" fillId="0" borderId="10" xfId="0" applyFont="1" applyBorder="1" applyAlignment="1">
      <alignment horizontal="center" vertical="center"/>
    </xf>
    <xf numFmtId="49" fontId="29" fillId="0" borderId="10" xfId="0" applyNumberFormat="1" applyFont="1" applyBorder="1" applyAlignment="1">
      <alignment horizontal="center" vertical="center" wrapText="1"/>
    </xf>
    <xf numFmtId="0" fontId="29" fillId="0" borderId="10" xfId="0" applyFont="1" applyBorder="1" applyAlignment="1">
      <alignment horizontal="center" vertical="center" wrapText="1"/>
    </xf>
    <xf numFmtId="0" fontId="31" fillId="0" borderId="10" xfId="0" applyFont="1" applyFill="1" applyBorder="1" applyAlignment="1">
      <alignment horizontal="center" vertical="center" wrapText="1"/>
    </xf>
    <xf numFmtId="180" fontId="31" fillId="0" borderId="10" xfId="0" applyNumberFormat="1" applyFont="1" applyFill="1" applyBorder="1" applyAlignment="1">
      <alignment horizontal="center" vertical="center"/>
    </xf>
    <xf numFmtId="180" fontId="0" fillId="0" borderId="10" xfId="0" applyNumberFormat="1" applyBorder="1" applyAlignment="1">
      <alignment horizontal="center" vertical="center"/>
    </xf>
    <xf numFmtId="49" fontId="2" fillId="0" borderId="10" xfId="0" applyNumberFormat="1" applyFont="1" applyBorder="1" applyAlignment="1">
      <alignment horizontal="center" vertical="center"/>
    </xf>
    <xf numFmtId="0" fontId="9" fillId="0" borderId="10" xfId="93" applyNumberFormat="1" applyFont="1" applyFill="1" applyBorder="1" applyAlignment="1" applyProtection="1">
      <alignment horizontal="center" vertical="center"/>
    </xf>
    <xf numFmtId="0" fontId="33" fillId="0" borderId="10" xfId="0" applyFont="1" applyFill="1" applyBorder="1" applyAlignment="1">
      <alignment horizontal="center" vertical="center" wrapText="1"/>
    </xf>
    <xf numFmtId="0" fontId="33" fillId="0" borderId="10" xfId="94" applyNumberFormat="1" applyFont="1" applyFill="1" applyBorder="1" applyAlignment="1" applyProtection="1">
      <alignment horizontal="center" vertical="center" shrinkToFit="1"/>
    </xf>
    <xf numFmtId="2" fontId="34" fillId="0" borderId="10" xfId="0" applyNumberFormat="1" applyFont="1" applyFill="1" applyBorder="1" applyAlignment="1">
      <alignment horizontal="center" vertical="center" wrapText="1"/>
    </xf>
    <xf numFmtId="181" fontId="33" fillId="0" borderId="10" xfId="0" applyNumberFormat="1" applyFont="1" applyFill="1" applyBorder="1" applyAlignment="1">
      <alignment horizontal="center" vertical="center" wrapText="1"/>
    </xf>
    <xf numFmtId="176" fontId="35" fillId="0" borderId="10" xfId="0" applyNumberFormat="1" applyFont="1" applyFill="1" applyBorder="1" applyAlignment="1">
      <alignment horizontal="center" vertical="center"/>
    </xf>
    <xf numFmtId="0" fontId="35" fillId="0" borderId="10" xfId="0" applyFont="1" applyFill="1" applyBorder="1" applyAlignment="1">
      <alignment horizontal="center" vertical="center"/>
    </xf>
    <xf numFmtId="0" fontId="9" fillId="0" borderId="10" xfId="0" applyNumberFormat="1" applyFont="1" applyFill="1" applyBorder="1" applyAlignment="1" applyProtection="1">
      <alignment horizontal="center" vertical="center" shrinkToFit="1"/>
    </xf>
    <xf numFmtId="180" fontId="0" fillId="4" borderId="10" xfId="0" applyNumberFormat="1" applyFill="1" applyBorder="1" applyAlignment="1">
      <alignment horizontal="center" vertical="center"/>
    </xf>
    <xf numFmtId="0" fontId="0" fillId="4" borderId="10" xfId="0" applyFill="1" applyBorder="1" applyAlignment="1">
      <alignment horizontal="center" vertical="center"/>
    </xf>
    <xf numFmtId="49" fontId="2" fillId="4" borderId="10" xfId="0" applyNumberFormat="1" applyFont="1" applyFill="1" applyBorder="1" applyAlignment="1">
      <alignment horizontal="center" vertical="center"/>
    </xf>
    <xf numFmtId="0" fontId="9" fillId="4" borderId="10" xfId="93" applyNumberFormat="1" applyFont="1" applyFill="1" applyBorder="1" applyAlignment="1" applyProtection="1">
      <alignment horizontal="center" vertical="center"/>
    </xf>
    <xf numFmtId="0" fontId="33" fillId="4" borderId="10" xfId="0" applyFont="1" applyFill="1" applyBorder="1" applyAlignment="1">
      <alignment horizontal="center" vertical="center" wrapText="1"/>
    </xf>
    <xf numFmtId="0" fontId="33" fillId="4" borderId="10" xfId="94" applyNumberFormat="1" applyFont="1" applyFill="1" applyBorder="1" applyAlignment="1" applyProtection="1">
      <alignment horizontal="center" vertical="center" shrinkToFit="1"/>
    </xf>
    <xf numFmtId="0" fontId="0" fillId="4" borderId="0" xfId="0" applyFill="1"/>
    <xf numFmtId="181" fontId="33" fillId="4" borderId="10" xfId="0" applyNumberFormat="1" applyFont="1" applyFill="1" applyBorder="1" applyAlignment="1">
      <alignment horizontal="center" vertical="center" wrapText="1"/>
    </xf>
    <xf numFmtId="176" fontId="35" fillId="4" borderId="10" xfId="0" applyNumberFormat="1" applyFont="1" applyFill="1" applyBorder="1" applyAlignment="1">
      <alignment horizontal="center" vertical="center"/>
    </xf>
    <xf numFmtId="0" fontId="35" fillId="4" borderId="10" xfId="0" applyFont="1" applyFill="1" applyBorder="1" applyAlignment="1">
      <alignment horizontal="center" vertical="center"/>
    </xf>
    <xf numFmtId="180" fontId="0" fillId="5" borderId="10" xfId="0" applyNumberFormat="1" applyFill="1" applyBorder="1" applyAlignment="1">
      <alignment horizontal="center" vertical="center"/>
    </xf>
    <xf numFmtId="0" fontId="0" fillId="5" borderId="10" xfId="0" applyFill="1" applyBorder="1" applyAlignment="1">
      <alignment horizontal="center" vertical="center"/>
    </xf>
    <xf numFmtId="49" fontId="2" fillId="5" borderId="10" xfId="0" applyNumberFormat="1" applyFont="1" applyFill="1" applyBorder="1" applyAlignment="1">
      <alignment horizontal="center" vertical="center"/>
    </xf>
    <xf numFmtId="0" fontId="9" fillId="5" borderId="10" xfId="93" applyNumberFormat="1" applyFont="1" applyFill="1" applyBorder="1" applyAlignment="1" applyProtection="1">
      <alignment horizontal="center" vertical="center"/>
    </xf>
    <xf numFmtId="0" fontId="33" fillId="5" borderId="10" xfId="0" applyFont="1" applyFill="1" applyBorder="1" applyAlignment="1">
      <alignment horizontal="center" vertical="center" wrapText="1"/>
    </xf>
    <xf numFmtId="0" fontId="33" fillId="5" borderId="10" xfId="94" applyNumberFormat="1" applyFont="1" applyFill="1" applyBorder="1" applyAlignment="1" applyProtection="1">
      <alignment horizontal="center" vertical="center" shrinkToFit="1"/>
    </xf>
    <xf numFmtId="0" fontId="9" fillId="5" borderId="10" xfId="0" applyNumberFormat="1" applyFont="1" applyFill="1" applyBorder="1" applyAlignment="1" applyProtection="1">
      <alignment horizontal="center" vertical="center" shrinkToFit="1"/>
    </xf>
    <xf numFmtId="0" fontId="21" fillId="0" borderId="10" xfId="3" applyFont="1" applyFill="1" applyBorder="1" applyAlignment="1">
      <alignment horizontal="center" vertical="center" wrapText="1"/>
    </xf>
    <xf numFmtId="0" fontId="8" fillId="5" borderId="1" xfId="3" applyFont="1" applyFill="1" applyBorder="1" applyAlignment="1">
      <alignment horizontal="center" vertical="center" wrapText="1"/>
    </xf>
    <xf numFmtId="0" fontId="12" fillId="5" borderId="1" xfId="3" applyFont="1" applyFill="1" applyBorder="1" applyAlignment="1">
      <alignment horizontal="center" vertical="center" wrapText="1"/>
    </xf>
    <xf numFmtId="0" fontId="12" fillId="5" borderId="10" xfId="3" applyFont="1" applyFill="1" applyBorder="1" applyAlignment="1">
      <alignment horizontal="center" vertical="center" wrapText="1"/>
    </xf>
    <xf numFmtId="0" fontId="8" fillId="5" borderId="10"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7" fillId="5" borderId="10" xfId="2" applyFont="1" applyFill="1" applyBorder="1" applyAlignment="1">
      <alignment horizontal="center" vertical="center"/>
    </xf>
    <xf numFmtId="0" fontId="17" fillId="0" borderId="15" xfId="2" applyFont="1" applyFill="1" applyBorder="1" applyAlignment="1">
      <alignment horizontal="center" vertical="center"/>
    </xf>
    <xf numFmtId="0" fontId="2" fillId="5" borderId="0" xfId="2" applyFill="1">
      <alignment vertical="center"/>
    </xf>
    <xf numFmtId="0" fontId="14"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7" fillId="5" borderId="1" xfId="0" applyFont="1" applyFill="1" applyBorder="1" applyAlignment="1">
      <alignment vertical="center" wrapText="1"/>
    </xf>
    <xf numFmtId="0" fontId="24" fillId="5" borderId="0" xfId="2" applyFont="1" applyFill="1">
      <alignment vertical="center"/>
    </xf>
    <xf numFmtId="10" fontId="2" fillId="5" borderId="0" xfId="2" applyNumberFormat="1" applyFill="1">
      <alignment vertical="center"/>
    </xf>
    <xf numFmtId="0" fontId="36" fillId="5" borderId="0" xfId="2" applyFont="1" applyFill="1">
      <alignment vertical="center"/>
    </xf>
    <xf numFmtId="0" fontId="10" fillId="0" borderId="1" xfId="2" applyFont="1" applyFill="1" applyBorder="1" applyAlignment="1">
      <alignment horizontal="center" vertical="center"/>
    </xf>
    <xf numFmtId="0" fontId="18" fillId="0" borderId="16" xfId="2" applyFont="1" applyFill="1" applyBorder="1" applyAlignment="1">
      <alignment horizontal="center" vertical="center"/>
    </xf>
    <xf numFmtId="0" fontId="10" fillId="0" borderId="16" xfId="2" applyFont="1" applyFill="1" applyBorder="1" applyAlignment="1">
      <alignment horizontal="center" vertical="center"/>
    </xf>
    <xf numFmtId="0" fontId="17" fillId="0" borderId="0" xfId="2" applyFont="1" applyFill="1" applyAlignment="1">
      <alignment horizontal="center" vertical="center"/>
    </xf>
    <xf numFmtId="0" fontId="18" fillId="7" borderId="10" xfId="2" applyFont="1" applyFill="1" applyBorder="1" applyAlignment="1">
      <alignment horizontal="center" vertical="center"/>
    </xf>
    <xf numFmtId="176" fontId="17" fillId="7" borderId="1" xfId="2" applyNumberFormat="1" applyFont="1" applyFill="1" applyBorder="1" applyAlignment="1">
      <alignment horizontal="center" vertical="center"/>
    </xf>
    <xf numFmtId="176" fontId="17" fillId="5" borderId="1" xfId="2" applyNumberFormat="1" applyFont="1" applyFill="1" applyBorder="1" applyAlignment="1">
      <alignment horizontal="center" vertical="center"/>
    </xf>
    <xf numFmtId="0" fontId="16" fillId="7" borderId="10" xfId="2" applyFont="1" applyFill="1" applyBorder="1" applyAlignment="1">
      <alignment horizontal="center" vertical="center"/>
    </xf>
    <xf numFmtId="176" fontId="10" fillId="7" borderId="10" xfId="2" applyNumberFormat="1" applyFont="1" applyFill="1" applyBorder="1" applyAlignment="1">
      <alignment horizontal="center" vertical="center"/>
    </xf>
    <xf numFmtId="0" fontId="16" fillId="7" borderId="0" xfId="2" applyFont="1" applyFill="1" applyAlignment="1">
      <alignment horizontal="center" vertical="center"/>
    </xf>
    <xf numFmtId="0" fontId="10" fillId="7" borderId="0" xfId="2" applyFont="1" applyFill="1" applyAlignment="1">
      <alignment horizontal="center" vertical="center"/>
    </xf>
    <xf numFmtId="0" fontId="17" fillId="5" borderId="0" xfId="2" applyFont="1" applyFill="1" applyBorder="1" applyAlignment="1">
      <alignment horizontal="center" vertical="center"/>
    </xf>
    <xf numFmtId="0" fontId="10" fillId="5" borderId="0" xfId="2" applyFont="1" applyFill="1" applyBorder="1" applyAlignment="1">
      <alignment horizontal="center" vertical="center"/>
    </xf>
    <xf numFmtId="0" fontId="10" fillId="5" borderId="10" xfId="2" applyFont="1" applyFill="1" applyBorder="1" applyAlignment="1">
      <alignment horizontal="center" vertical="center"/>
    </xf>
    <xf numFmtId="0" fontId="7" fillId="5" borderId="0" xfId="2" applyFont="1" applyFill="1" applyBorder="1" applyAlignment="1">
      <alignment horizontal="center" vertical="center"/>
    </xf>
    <xf numFmtId="0" fontId="10" fillId="5" borderId="3" xfId="2" applyFont="1" applyFill="1" applyBorder="1" applyAlignment="1">
      <alignment horizontal="center" vertical="center"/>
    </xf>
    <xf numFmtId="0" fontId="18"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8" borderId="0" xfId="2" applyFont="1" applyFill="1" applyAlignment="1">
      <alignment horizontal="center" vertical="center"/>
    </xf>
    <xf numFmtId="0" fontId="18" fillId="8" borderId="0" xfId="2" applyFont="1" applyFill="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16" fillId="8" borderId="0" xfId="2" applyFont="1" applyFill="1" applyAlignment="1">
      <alignment horizontal="center" vertical="center"/>
    </xf>
    <xf numFmtId="0" fontId="10" fillId="8" borderId="1" xfId="2" applyFont="1" applyFill="1" applyBorder="1" applyAlignment="1">
      <alignment horizontal="center" vertical="center"/>
    </xf>
    <xf numFmtId="0" fontId="16" fillId="8" borderId="10" xfId="2" applyFont="1" applyFill="1" applyBorder="1" applyAlignment="1">
      <alignment horizontal="center" vertical="center"/>
    </xf>
    <xf numFmtId="176" fontId="17" fillId="5" borderId="6" xfId="2" applyNumberFormat="1" applyFont="1" applyFill="1" applyBorder="1" applyAlignment="1">
      <alignment horizontal="center" vertical="center"/>
    </xf>
    <xf numFmtId="176" fontId="17" fillId="0" borderId="1" xfId="2" applyNumberFormat="1" applyFont="1" applyBorder="1" applyAlignment="1">
      <alignment horizontal="center" vertical="center"/>
    </xf>
    <xf numFmtId="176" fontId="17" fillId="0" borderId="6" xfId="2" applyNumberFormat="1" applyFont="1" applyBorder="1" applyAlignment="1">
      <alignment horizontal="center" vertical="center"/>
    </xf>
    <xf numFmtId="176" fontId="10" fillId="5" borderId="0" xfId="2" applyNumberFormat="1" applyFont="1" applyFill="1" applyAlignment="1">
      <alignment horizontal="center" vertical="center"/>
    </xf>
    <xf numFmtId="0" fontId="0" fillId="7" borderId="0" xfId="0" applyFill="1" applyAlignment="1">
      <alignment vertical="center"/>
    </xf>
    <xf numFmtId="0" fontId="37" fillId="7" borderId="0" xfId="0" applyFont="1" applyFill="1" applyAlignment="1">
      <alignment vertical="center"/>
    </xf>
    <xf numFmtId="0" fontId="16" fillId="5" borderId="0" xfId="2" applyFont="1" applyFill="1" applyBorder="1" applyAlignment="1">
      <alignment horizontal="center" vertical="center"/>
    </xf>
    <xf numFmtId="176" fontId="7" fillId="5" borderId="0" xfId="2" applyNumberFormat="1" applyFont="1" applyFill="1" applyBorder="1" applyAlignment="1">
      <alignment horizontal="center" vertical="center"/>
    </xf>
    <xf numFmtId="0" fontId="17" fillId="5" borderId="0" xfId="2" applyFont="1" applyFill="1" applyAlignment="1">
      <alignment horizontal="center" vertical="center"/>
    </xf>
    <xf numFmtId="0" fontId="17" fillId="5" borderId="1" xfId="2" applyFont="1" applyFill="1" applyBorder="1" applyAlignment="1">
      <alignment horizontal="center" vertical="center"/>
    </xf>
    <xf numFmtId="176" fontId="17" fillId="7" borderId="10" xfId="2" applyNumberFormat="1" applyFont="1" applyFill="1" applyBorder="1" applyAlignment="1">
      <alignment horizontal="center" vertical="center"/>
    </xf>
    <xf numFmtId="0" fontId="38" fillId="0" borderId="0" xfId="2" applyFont="1" applyAlignment="1">
      <alignment horizontal="center" vertical="center"/>
    </xf>
    <xf numFmtId="176" fontId="10" fillId="9" borderId="0" xfId="2" applyNumberFormat="1" applyFont="1" applyFill="1" applyAlignment="1">
      <alignment horizontal="center" vertical="center"/>
    </xf>
    <xf numFmtId="0" fontId="10" fillId="5" borderId="9" xfId="2" applyFont="1" applyFill="1" applyBorder="1" applyAlignment="1">
      <alignment horizontal="center" vertical="center"/>
    </xf>
    <xf numFmtId="0" fontId="38" fillId="5" borderId="0" xfId="2" applyFont="1" applyFill="1" applyAlignment="1">
      <alignment horizontal="center" vertical="center"/>
    </xf>
    <xf numFmtId="0" fontId="16" fillId="5" borderId="1" xfId="2" applyFont="1" applyFill="1" applyBorder="1" applyAlignment="1">
      <alignment horizontal="center" vertical="center"/>
    </xf>
    <xf numFmtId="0" fontId="7" fillId="0" borderId="1" xfId="3" applyFont="1" applyFill="1" applyBorder="1" applyAlignment="1">
      <alignment horizontal="center" vertical="center" wrapText="1"/>
    </xf>
    <xf numFmtId="176" fontId="7" fillId="5" borderId="10" xfId="2" applyNumberFormat="1" applyFont="1" applyFill="1" applyBorder="1" applyAlignment="1">
      <alignment horizontal="center" vertical="center"/>
    </xf>
    <xf numFmtId="0" fontId="7" fillId="5" borderId="10" xfId="2" applyFont="1" applyFill="1" applyBorder="1" applyAlignment="1">
      <alignment horizontal="center" vertical="center"/>
    </xf>
    <xf numFmtId="0" fontId="7" fillId="0" borderId="10" xfId="2" applyFont="1" applyFill="1" applyBorder="1" applyAlignment="1">
      <alignment horizontal="center" vertical="center"/>
    </xf>
    <xf numFmtId="0" fontId="10" fillId="0" borderId="10" xfId="2" applyFont="1" applyBorder="1" applyAlignment="1">
      <alignment horizontal="center" vertical="center"/>
    </xf>
    <xf numFmtId="0" fontId="10" fillId="5" borderId="10" xfId="2" applyFont="1" applyFill="1" applyBorder="1" applyAlignment="1">
      <alignment horizontal="center" vertical="center"/>
    </xf>
    <xf numFmtId="0" fontId="10" fillId="0" borderId="1" xfId="2" applyFont="1" applyBorder="1" applyAlignment="1">
      <alignment horizontal="center" vertical="center"/>
    </xf>
    <xf numFmtId="0" fontId="0" fillId="0" borderId="0" xfId="0" applyFont="1" applyAlignment="1">
      <alignment horizontal="center" vertical="center" wrapText="1"/>
    </xf>
    <xf numFmtId="0" fontId="14" fillId="0" borderId="10" xfId="0" applyFont="1" applyBorder="1" applyAlignment="1">
      <alignment horizontal="center" vertical="center" wrapText="1"/>
    </xf>
    <xf numFmtId="0" fontId="0" fillId="10" borderId="10" xfId="0" applyFont="1" applyFill="1" applyBorder="1" applyAlignment="1">
      <alignment horizontal="center" vertical="center" wrapText="1"/>
    </xf>
    <xf numFmtId="0" fontId="16" fillId="10" borderId="10" xfId="0" applyFont="1" applyFill="1" applyBorder="1" applyAlignment="1">
      <alignment horizontal="center" vertical="center" wrapText="1"/>
    </xf>
    <xf numFmtId="176" fontId="7" fillId="5" borderId="10" xfId="2" applyNumberFormat="1" applyFont="1" applyFill="1" applyBorder="1" applyAlignment="1">
      <alignment vertical="center"/>
    </xf>
    <xf numFmtId="0" fontId="7" fillId="5" borderId="10" xfId="2" applyFont="1" applyFill="1" applyBorder="1" applyAlignment="1">
      <alignment vertical="center"/>
    </xf>
    <xf numFmtId="0" fontId="10" fillId="5" borderId="10" xfId="2" applyFont="1" applyFill="1" applyBorder="1" applyAlignment="1">
      <alignment vertical="center"/>
    </xf>
    <xf numFmtId="176" fontId="10" fillId="5" borderId="10" xfId="2" applyNumberFormat="1" applyFont="1" applyFill="1" applyBorder="1" applyAlignment="1">
      <alignment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2" fillId="0" borderId="10" xfId="3" applyFont="1" applyFill="1" applyBorder="1" applyAlignment="1">
      <alignment horizontal="center" vertical="center" wrapText="1"/>
    </xf>
    <xf numFmtId="0" fontId="39" fillId="0" borderId="1" xfId="3" applyFont="1" applyFill="1" applyBorder="1" applyAlignment="1">
      <alignment horizontal="center" vertical="center" wrapText="1"/>
    </xf>
    <xf numFmtId="178" fontId="8" fillId="0" borderId="10" xfId="3" applyNumberFormat="1" applyFont="1" applyFill="1" applyBorder="1" applyAlignment="1">
      <alignment horizontal="center" vertical="center" wrapText="1"/>
    </xf>
    <xf numFmtId="49" fontId="42" fillId="0" borderId="10" xfId="3" applyNumberFormat="1" applyFont="1" applyFill="1" applyBorder="1" applyAlignment="1">
      <alignment horizontal="center" vertical="center" wrapText="1"/>
    </xf>
    <xf numFmtId="0" fontId="39" fillId="0" borderId="10" xfId="3" applyFont="1" applyFill="1" applyBorder="1" applyAlignment="1">
      <alignment horizontal="center" vertical="center" wrapText="1"/>
    </xf>
    <xf numFmtId="14" fontId="0" fillId="0" borderId="0" xfId="0" applyNumberFormat="1"/>
    <xf numFmtId="0" fontId="10" fillId="0" borderId="10" xfId="2" applyFont="1" applyFill="1" applyBorder="1" applyAlignment="1">
      <alignment horizontal="center" vertical="center"/>
    </xf>
    <xf numFmtId="176" fontId="0" fillId="0" borderId="10" xfId="0" applyNumberFormat="1" applyBorder="1"/>
    <xf numFmtId="0" fontId="43" fillId="0" borderId="0" xfId="0" applyFont="1" applyAlignment="1">
      <alignment horizontal="left" vertical="center"/>
    </xf>
    <xf numFmtId="0" fontId="0" fillId="0" borderId="0" xfId="0" applyAlignment="1">
      <alignment horizontal="left"/>
    </xf>
    <xf numFmtId="0" fontId="44" fillId="0" borderId="10" xfId="0" applyFont="1" applyBorder="1" applyAlignment="1">
      <alignment horizontal="left" vertical="center" wrapText="1"/>
    </xf>
    <xf numFmtId="182" fontId="44" fillId="0" borderId="10" xfId="0" applyNumberFormat="1" applyFont="1" applyBorder="1" applyAlignment="1">
      <alignment horizontal="left" vertical="center" wrapText="1"/>
    </xf>
    <xf numFmtId="0" fontId="45" fillId="0" borderId="0" xfId="0" applyFont="1" applyAlignment="1">
      <alignment vertical="center"/>
    </xf>
    <xf numFmtId="49" fontId="44" fillId="0" borderId="10" xfId="0" applyNumberFormat="1" applyFont="1" applyBorder="1" applyAlignment="1">
      <alignment horizontal="left" vertical="center" shrinkToFit="1"/>
    </xf>
    <xf numFmtId="0" fontId="45" fillId="0" borderId="10" xfId="0" applyFont="1" applyBorder="1" applyAlignment="1">
      <alignment horizontal="left" vertical="center"/>
    </xf>
    <xf numFmtId="0" fontId="46" fillId="0" borderId="10" xfId="0" applyFont="1" applyBorder="1" applyAlignment="1">
      <alignment horizontal="left" vertical="center"/>
    </xf>
    <xf numFmtId="0" fontId="45" fillId="0" borderId="10" xfId="0" applyFont="1" applyBorder="1" applyAlignment="1">
      <alignment vertical="center"/>
    </xf>
    <xf numFmtId="0" fontId="48" fillId="4" borderId="10" xfId="0" applyFont="1" applyFill="1" applyBorder="1" applyAlignment="1">
      <alignment vertical="center"/>
    </xf>
    <xf numFmtId="0" fontId="44" fillId="0" borderId="10" xfId="0" applyFont="1" applyBorder="1" applyAlignment="1">
      <alignment horizontal="left" vertical="center" shrinkToFit="1"/>
    </xf>
    <xf numFmtId="49" fontId="44" fillId="0" borderId="10" xfId="0" applyNumberFormat="1" applyFont="1" applyBorder="1" applyAlignment="1">
      <alignment horizontal="center" vertical="center" shrinkToFit="1"/>
    </xf>
    <xf numFmtId="0" fontId="44" fillId="0" borderId="10" xfId="0" applyFont="1" applyBorder="1" applyAlignment="1">
      <alignment horizontal="center" vertical="center" shrinkToFit="1"/>
    </xf>
    <xf numFmtId="0" fontId="44" fillId="0" borderId="10" xfId="0" applyFont="1" applyBorder="1" applyAlignment="1">
      <alignment horizontal="center" vertical="center"/>
    </xf>
    <xf numFmtId="0" fontId="44" fillId="0" borderId="17" xfId="0" applyFont="1" applyBorder="1" applyAlignment="1">
      <alignment horizontal="center" vertical="center"/>
    </xf>
    <xf numFmtId="0" fontId="0" fillId="0" borderId="0" xfId="0" applyAlignment="1"/>
    <xf numFmtId="0" fontId="27" fillId="0" borderId="0" xfId="0" applyFont="1" applyAlignment="1"/>
    <xf numFmtId="0" fontId="49" fillId="0" borderId="0" xfId="0" applyFont="1"/>
    <xf numFmtId="0" fontId="49" fillId="0" borderId="0" xfId="0" applyFont="1" applyAlignment="1"/>
    <xf numFmtId="0" fontId="27" fillId="4" borderId="10" xfId="0" applyFont="1" applyFill="1" applyBorder="1" applyAlignment="1">
      <alignment horizontal="center" vertical="center" wrapText="1"/>
    </xf>
    <xf numFmtId="0" fontId="43" fillId="4" borderId="0" xfId="0" applyFont="1" applyFill="1" applyAlignment="1">
      <alignment horizontal="left"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0" xfId="2" applyFont="1" applyBorder="1" applyAlignment="1">
      <alignment horizontal="center" vertical="center"/>
    </xf>
    <xf numFmtId="0" fontId="7" fillId="0" borderId="10" xfId="2" applyFont="1" applyFill="1" applyBorder="1" applyAlignment="1">
      <alignment horizontal="center" vertical="center"/>
    </xf>
    <xf numFmtId="0" fontId="10" fillId="5"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7" fillId="5" borderId="10" xfId="2" applyFont="1" applyFill="1" applyBorder="1" applyAlignment="1">
      <alignment horizontal="center" vertical="center"/>
    </xf>
    <xf numFmtId="0" fontId="0" fillId="5" borderId="10" xfId="0" applyFill="1" applyBorder="1" applyAlignment="1">
      <alignment horizontal="center" vertical="center"/>
    </xf>
    <xf numFmtId="0" fontId="17" fillId="0" borderId="10" xfId="2" applyFont="1" applyBorder="1" applyAlignment="1">
      <alignment horizontal="center" vertical="center"/>
    </xf>
    <xf numFmtId="0" fontId="0" fillId="0" borderId="10" xfId="0" applyBorder="1" applyAlignment="1">
      <alignment horizontal="center" vertical="center"/>
    </xf>
    <xf numFmtId="0" fontId="10" fillId="0" borderId="1" xfId="2" applyFont="1" applyBorder="1" applyAlignment="1">
      <alignment horizontal="center" vertical="center"/>
    </xf>
    <xf numFmtId="176" fontId="10" fillId="0" borderId="10" xfId="2" applyNumberFormat="1" applyFont="1" applyBorder="1" applyAlignment="1">
      <alignment horizontal="center" vertical="center"/>
    </xf>
    <xf numFmtId="0" fontId="6" fillId="0" borderId="0" xfId="0" applyFont="1" applyFill="1" applyBorder="1" applyAlignment="1">
      <alignment horizontal="center"/>
    </xf>
    <xf numFmtId="176" fontId="7" fillId="0" borderId="1" xfId="3" applyNumberFormat="1" applyFont="1" applyFill="1" applyBorder="1" applyAlignment="1">
      <alignment horizontal="center" vertical="center" wrapText="1"/>
    </xf>
    <xf numFmtId="0" fontId="7" fillId="0" borderId="1" xfId="3" applyFont="1" applyFill="1" applyBorder="1" applyAlignment="1">
      <alignment vertical="center" wrapText="1"/>
    </xf>
    <xf numFmtId="0" fontId="7" fillId="0" borderId="1" xfId="3" applyFont="1" applyFill="1" applyBorder="1" applyAlignment="1">
      <alignment horizontal="center" vertical="center" wrapText="1"/>
    </xf>
    <xf numFmtId="4" fontId="7" fillId="0" borderId="1" xfId="3"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4" fontId="7" fillId="0" borderId="3" xfId="3" applyNumberFormat="1" applyFont="1" applyFill="1" applyBorder="1" applyAlignment="1">
      <alignment horizontal="center" vertical="center" wrapText="1"/>
    </xf>
    <xf numFmtId="4" fontId="7" fillId="0" borderId="4" xfId="3" applyNumberFormat="1" applyFont="1" applyFill="1" applyBorder="1" applyAlignment="1">
      <alignment horizontal="center" vertical="center" wrapText="1"/>
    </xf>
    <xf numFmtId="176" fontId="7" fillId="0" borderId="3" xfId="3" applyNumberFormat="1" applyFont="1" applyFill="1" applyBorder="1" applyAlignment="1">
      <alignment horizontal="center" vertical="center" wrapText="1"/>
    </xf>
    <xf numFmtId="176" fontId="7" fillId="0" borderId="4" xfId="3" applyNumberFormat="1" applyFont="1" applyFill="1" applyBorder="1" applyAlignment="1">
      <alignment horizontal="center" vertical="center" wrapText="1"/>
    </xf>
    <xf numFmtId="0" fontId="7" fillId="0" borderId="3"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9" fillId="0" borderId="3" xfId="3" applyFont="1" applyFill="1" applyBorder="1" applyAlignment="1">
      <alignment horizontal="center"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7" fillId="0" borderId="10" xfId="2" applyFont="1" applyFill="1" applyBorder="1" applyAlignment="1">
      <alignment horizontal="center" vertical="center"/>
    </xf>
    <xf numFmtId="176" fontId="7" fillId="5" borderId="10" xfId="2" applyNumberFormat="1" applyFont="1" applyFill="1" applyBorder="1" applyAlignment="1">
      <alignment horizontal="center" vertical="center"/>
    </xf>
    <xf numFmtId="0" fontId="10" fillId="0" borderId="10" xfId="2" applyFont="1" applyBorder="1" applyAlignment="1">
      <alignment horizontal="center" vertical="center"/>
    </xf>
    <xf numFmtId="176" fontId="10" fillId="7" borderId="7" xfId="2" applyNumberFormat="1" applyFont="1" applyFill="1" applyBorder="1" applyAlignment="1">
      <alignment horizontal="center" vertical="center"/>
    </xf>
    <xf numFmtId="176" fontId="10" fillId="7" borderId="8" xfId="2" applyNumberFormat="1" applyFont="1" applyFill="1" applyBorder="1" applyAlignment="1">
      <alignment horizontal="center" vertical="center"/>
    </xf>
    <xf numFmtId="176" fontId="10" fillId="7" borderId="19" xfId="2" applyNumberFormat="1" applyFont="1" applyFill="1" applyBorder="1" applyAlignment="1">
      <alignment horizontal="center" vertical="center"/>
    </xf>
    <xf numFmtId="176" fontId="7" fillId="5" borderId="0" xfId="2" applyNumberFormat="1" applyFont="1" applyFill="1" applyBorder="1" applyAlignment="1">
      <alignment horizontal="center" vertical="center"/>
    </xf>
    <xf numFmtId="0" fontId="7" fillId="5" borderId="0" xfId="2" applyFont="1" applyFill="1" applyBorder="1" applyAlignment="1">
      <alignment horizontal="center" vertical="center"/>
    </xf>
    <xf numFmtId="0" fontId="7" fillId="5" borderId="10" xfId="2" applyFont="1" applyFill="1" applyBorder="1" applyAlignment="1">
      <alignment horizontal="center" vertical="center"/>
    </xf>
    <xf numFmtId="0" fontId="10" fillId="5" borderId="10" xfId="2" applyFont="1" applyFill="1" applyBorder="1" applyAlignment="1">
      <alignment horizontal="center" vertical="center"/>
    </xf>
    <xf numFmtId="0" fontId="0" fillId="5" borderId="10" xfId="0" applyFill="1" applyBorder="1" applyAlignment="1">
      <alignment horizontal="center" vertical="center"/>
    </xf>
    <xf numFmtId="0" fontId="17" fillId="5" borderId="15" xfId="2" applyFont="1" applyFill="1" applyBorder="1" applyAlignment="1">
      <alignment horizontal="center" vertical="center"/>
    </xf>
    <xf numFmtId="0" fontId="17" fillId="5" borderId="16" xfId="2" applyFont="1" applyFill="1" applyBorder="1" applyAlignment="1">
      <alignment horizontal="center" vertical="center"/>
    </xf>
    <xf numFmtId="0" fontId="10" fillId="8" borderId="10" xfId="2" applyFont="1" applyFill="1" applyBorder="1" applyAlignment="1">
      <alignment horizontal="center" vertical="center"/>
    </xf>
    <xf numFmtId="176" fontId="10" fillId="5" borderId="0" xfId="2" applyNumberFormat="1" applyFont="1" applyFill="1" applyBorder="1" applyAlignment="1">
      <alignment horizontal="center" vertical="center"/>
    </xf>
    <xf numFmtId="0" fontId="10" fillId="5" borderId="0" xfId="2" applyFont="1" applyFill="1" applyBorder="1" applyAlignment="1">
      <alignment horizontal="center" vertical="center"/>
    </xf>
    <xf numFmtId="0" fontId="18" fillId="5" borderId="10" xfId="2" applyFont="1" applyFill="1" applyBorder="1" applyAlignment="1">
      <alignment horizontal="center" vertical="center"/>
    </xf>
    <xf numFmtId="0" fontId="17" fillId="5" borderId="10" xfId="2" applyFont="1" applyFill="1" applyBorder="1" applyAlignment="1">
      <alignment horizontal="center" vertical="center"/>
    </xf>
    <xf numFmtId="0" fontId="10" fillId="8" borderId="15" xfId="2" applyFont="1" applyFill="1" applyBorder="1" applyAlignment="1">
      <alignment horizontal="center" vertical="center"/>
    </xf>
    <xf numFmtId="0" fontId="10" fillId="8" borderId="4" xfId="2" applyFont="1" applyFill="1" applyBorder="1" applyAlignment="1">
      <alignment horizontal="center" vertical="center"/>
    </xf>
    <xf numFmtId="0" fontId="0" fillId="0" borderId="10" xfId="0" applyBorder="1" applyAlignment="1">
      <alignment horizontal="center" vertical="center"/>
    </xf>
    <xf numFmtId="0" fontId="7" fillId="5" borderId="5" xfId="2" applyFont="1" applyFill="1" applyBorder="1" applyAlignment="1">
      <alignment horizontal="center" vertical="center"/>
    </xf>
    <xf numFmtId="0" fontId="7" fillId="5" borderId="18" xfId="2" applyFont="1" applyFill="1" applyBorder="1" applyAlignment="1">
      <alignment horizontal="center" vertical="center"/>
    </xf>
    <xf numFmtId="0" fontId="10" fillId="0" borderId="1" xfId="2" applyFont="1" applyBorder="1" applyAlignment="1">
      <alignment horizontal="center" vertical="center"/>
    </xf>
    <xf numFmtId="0" fontId="10" fillId="8" borderId="1" xfId="2" applyFont="1" applyFill="1" applyBorder="1" applyAlignment="1">
      <alignment horizontal="center" vertical="center"/>
    </xf>
    <xf numFmtId="0" fontId="17" fillId="0" borderId="15" xfId="2" applyFont="1" applyFill="1" applyBorder="1" applyAlignment="1">
      <alignment horizontal="center" vertical="center"/>
    </xf>
    <xf numFmtId="0" fontId="17" fillId="0" borderId="16" xfId="2" applyFont="1" applyFill="1" applyBorder="1" applyAlignment="1">
      <alignment horizontal="center" vertical="center"/>
    </xf>
    <xf numFmtId="0" fontId="18" fillId="0" borderId="10" xfId="2" applyFont="1" applyBorder="1" applyAlignment="1">
      <alignment horizontal="center" vertical="center"/>
    </xf>
    <xf numFmtId="0" fontId="17" fillId="0" borderId="10" xfId="2" applyFont="1" applyBorder="1" applyAlignment="1">
      <alignment horizontal="center" vertical="center"/>
    </xf>
    <xf numFmtId="176" fontId="10" fillId="7" borderId="4" xfId="2" applyNumberFormat="1" applyFont="1" applyFill="1" applyBorder="1" applyAlignment="1">
      <alignment horizontal="center" vertical="center"/>
    </xf>
    <xf numFmtId="0" fontId="0" fillId="0" borderId="0" xfId="0" applyAlignment="1"/>
    <xf numFmtId="176" fontId="0" fillId="0" borderId="10" xfId="0" applyNumberFormat="1" applyBorder="1" applyAlignment="1">
      <alignment horizontal="center"/>
    </xf>
    <xf numFmtId="14" fontId="0" fillId="0" borderId="0" xfId="0" applyNumberFormat="1"/>
    <xf numFmtId="0" fontId="0" fillId="0" borderId="0" xfId="0" applyNumberFormat="1"/>
    <xf numFmtId="0" fontId="2" fillId="0" borderId="0" xfId="2" applyAlignment="1">
      <alignment horizontal="center" vertical="center"/>
    </xf>
    <xf numFmtId="0" fontId="45" fillId="0" borderId="10" xfId="0" applyFont="1" applyBorder="1" applyAlignment="1">
      <alignment horizontal="left" vertical="center"/>
    </xf>
    <xf numFmtId="49" fontId="44" fillId="0" borderId="10" xfId="0" applyNumberFormat="1" applyFont="1" applyBorder="1" applyAlignment="1">
      <alignment horizontal="left" vertical="center" shrinkToFit="1"/>
    </xf>
    <xf numFmtId="0" fontId="45" fillId="0" borderId="10" xfId="0" applyFont="1" applyBorder="1" applyAlignment="1">
      <alignment horizontal="center" vertical="center"/>
    </xf>
    <xf numFmtId="49" fontId="44" fillId="0" borderId="10" xfId="0" applyNumberFormat="1" applyFont="1" applyBorder="1" applyAlignment="1">
      <alignment horizontal="center" vertical="center" shrinkToFit="1"/>
    </xf>
    <xf numFmtId="180" fontId="28" fillId="0" borderId="15" xfId="0" applyNumberFormat="1" applyFont="1" applyFill="1" applyBorder="1" applyAlignment="1">
      <alignment horizontal="center" vertical="center" wrapText="1"/>
    </xf>
    <xf numFmtId="0" fontId="28" fillId="0" borderId="16" xfId="0" applyFont="1" applyFill="1" applyBorder="1" applyAlignment="1">
      <alignment horizontal="center" vertical="center" wrapText="1"/>
    </xf>
    <xf numFmtId="0" fontId="28" fillId="0" borderId="16" xfId="0" applyNumberFormat="1" applyFont="1" applyFill="1" applyBorder="1" applyAlignment="1">
      <alignment horizontal="center" vertical="center" wrapText="1"/>
    </xf>
    <xf numFmtId="0" fontId="28" fillId="0" borderId="4" xfId="0" applyFont="1" applyFill="1" applyBorder="1" applyAlignment="1">
      <alignment horizontal="center" vertical="center" wrapText="1"/>
    </xf>
    <xf numFmtId="0" fontId="16" fillId="0" borderId="10" xfId="2" applyFont="1" applyBorder="1" applyAlignment="1">
      <alignment horizontal="center" vertical="center" wrapText="1"/>
    </xf>
    <xf numFmtId="14" fontId="10" fillId="0" borderId="10" xfId="2" applyNumberFormat="1" applyFont="1" applyBorder="1" applyAlignment="1">
      <alignment horizontal="center" vertical="center"/>
    </xf>
    <xf numFmtId="176" fontId="0" fillId="0" borderId="17" xfId="0" applyNumberFormat="1" applyBorder="1" applyAlignment="1">
      <alignment horizontal="center" wrapText="1"/>
    </xf>
    <xf numFmtId="176" fontId="0" fillId="0" borderId="5" xfId="0" applyNumberFormat="1" applyBorder="1" applyAlignment="1">
      <alignment horizontal="center" wrapText="1"/>
    </xf>
    <xf numFmtId="0" fontId="43" fillId="6" borderId="0" xfId="0" applyFont="1" applyFill="1" applyAlignment="1">
      <alignment horizontal="left" vertical="center"/>
    </xf>
    <xf numFmtId="176" fontId="10" fillId="0" borderId="17" xfId="2" applyNumberFormat="1" applyFont="1" applyBorder="1" applyAlignment="1">
      <alignment horizontal="center" vertical="center"/>
    </xf>
    <xf numFmtId="176" fontId="10" fillId="0" borderId="5" xfId="2" applyNumberFormat="1" applyFont="1" applyBorder="1" applyAlignment="1">
      <alignment horizontal="center" vertical="center"/>
    </xf>
    <xf numFmtId="176" fontId="10" fillId="0" borderId="18" xfId="2" applyNumberFormat="1" applyFont="1" applyBorder="1" applyAlignment="1">
      <alignment horizontal="center" vertical="center"/>
    </xf>
    <xf numFmtId="176" fontId="10" fillId="0" borderId="18" xfId="2" applyNumberFormat="1" applyFont="1" applyBorder="1" applyAlignment="1">
      <alignment vertical="center"/>
    </xf>
    <xf numFmtId="176" fontId="0" fillId="0" borderId="17" xfId="0" applyNumberFormat="1" applyBorder="1" applyAlignment="1"/>
    <xf numFmtId="176" fontId="0" fillId="0" borderId="18" xfId="0" applyNumberFormat="1" applyBorder="1" applyAlignment="1"/>
    <xf numFmtId="0" fontId="0" fillId="0" borderId="5" xfId="0" applyBorder="1" applyAlignment="1"/>
    <xf numFmtId="0" fontId="0" fillId="0" borderId="18" xfId="0" applyBorder="1" applyAlignment="1"/>
    <xf numFmtId="0" fontId="16" fillId="0" borderId="5" xfId="2" applyFont="1" applyBorder="1" applyAlignment="1">
      <alignment horizontal="center" vertical="center"/>
    </xf>
    <xf numFmtId="0" fontId="16" fillId="0" borderId="18" xfId="2" applyFont="1" applyBorder="1" applyAlignment="1">
      <alignment horizontal="center" vertical="center"/>
    </xf>
    <xf numFmtId="176" fontId="16" fillId="0" borderId="17" xfId="2" applyNumberFormat="1" applyFont="1" applyBorder="1" applyAlignment="1">
      <alignment horizontal="center" vertical="center"/>
    </xf>
    <xf numFmtId="0" fontId="16" fillId="5" borderId="0" xfId="2" applyFont="1" applyFill="1" applyAlignment="1">
      <alignment horizontal="center" vertical="center"/>
    </xf>
  </cellXfs>
  <cellStyles count="147">
    <cellStyle name="常规" xfId="0" builtinId="0"/>
    <cellStyle name="常规 10" xfId="7"/>
    <cellStyle name="常规 10 2" xfId="8"/>
    <cellStyle name="常规 11" xfId="9"/>
    <cellStyle name="常规 11 2" xfId="10"/>
    <cellStyle name="常规 12" xfId="11"/>
    <cellStyle name="常规 12 2" xfId="12"/>
    <cellStyle name="常规 13" xfId="13"/>
    <cellStyle name="常规 13 2" xfId="14"/>
    <cellStyle name="常规 14" xfId="15"/>
    <cellStyle name="常规 14 2" xfId="16"/>
    <cellStyle name="常规 15" xfId="17"/>
    <cellStyle name="常规 15 2" xfId="18"/>
    <cellStyle name="常规 16" xfId="19"/>
    <cellStyle name="常规 16 2" xfId="20"/>
    <cellStyle name="常规 17" xfId="21"/>
    <cellStyle name="常规 17 2" xfId="22"/>
    <cellStyle name="常规 18" xfId="23"/>
    <cellStyle name="常规 18 2" xfId="24"/>
    <cellStyle name="常规 19" xfId="25"/>
    <cellStyle name="常规 19 2" xfId="26"/>
    <cellStyle name="常规 2" xfId="2"/>
    <cellStyle name="常规 2 10 2" xfId="27"/>
    <cellStyle name="常规 2 10 2 2" xfId="28"/>
    <cellStyle name="常规 2 2" xfId="29"/>
    <cellStyle name="常规 2 3" xfId="30"/>
    <cellStyle name="常规 2 34" xfId="90"/>
    <cellStyle name="常规 2 4" xfId="31"/>
    <cellStyle name="常规 2 5" xfId="92"/>
    <cellStyle name="常规 2 6" xfId="94"/>
    <cellStyle name="常规 20" xfId="32"/>
    <cellStyle name="常规 20 2" xfId="33"/>
    <cellStyle name="常规 21" xfId="34"/>
    <cellStyle name="常规 21 2" xfId="35"/>
    <cellStyle name="常规 22" xfId="36"/>
    <cellStyle name="常规 22 2" xfId="37"/>
    <cellStyle name="常规 23" xfId="38"/>
    <cellStyle name="常规 23 2" xfId="39"/>
    <cellStyle name="常规 24" xfId="40"/>
    <cellStyle name="常规 24 2" xfId="41"/>
    <cellStyle name="常规 25" xfId="42"/>
    <cellStyle name="常规 25 2" xfId="43"/>
    <cellStyle name="常规 26" xfId="44"/>
    <cellStyle name="常规 27" xfId="45"/>
    <cellStyle name="常规 28" xfId="46"/>
    <cellStyle name="常规 29" xfId="47"/>
    <cellStyle name="常规 3" xfId="3"/>
    <cellStyle name="常规 3 2" xfId="48"/>
    <cellStyle name="常规 3 3" xfId="49"/>
    <cellStyle name="常规 3 4" xfId="50"/>
    <cellStyle name="常规 30" xfId="51"/>
    <cellStyle name="常规 31" xfId="52"/>
    <cellStyle name="常规 32" xfId="53"/>
    <cellStyle name="常规 33" xfId="54"/>
    <cellStyle name="常规 34" xfId="55"/>
    <cellStyle name="常规 35" xfId="56"/>
    <cellStyle name="常规 36" xfId="4"/>
    <cellStyle name="常规 37" xfId="57"/>
    <cellStyle name="常规 38" xfId="58"/>
    <cellStyle name="常规 39" xfId="59"/>
    <cellStyle name="常规 4" xfId="5"/>
    <cellStyle name="常规 4 2" xfId="60"/>
    <cellStyle name="常规 4 3" xfId="61"/>
    <cellStyle name="常规 40" xfId="62"/>
    <cellStyle name="常规 40 2" xfId="63"/>
    <cellStyle name="常规 41" xfId="64"/>
    <cellStyle name="常规 42" xfId="65"/>
    <cellStyle name="常规 43" xfId="66"/>
    <cellStyle name="常规 44" xfId="67"/>
    <cellStyle name="常规 45" xfId="68"/>
    <cellStyle name="常规 46" xfId="69"/>
    <cellStyle name="常规 47" xfId="70"/>
    <cellStyle name="常规 48" xfId="71"/>
    <cellStyle name="常规 49" xfId="91"/>
    <cellStyle name="常规 5" xfId="6"/>
    <cellStyle name="常规 5 2" xfId="72"/>
    <cellStyle name="常规 5 3" xfId="93"/>
    <cellStyle name="常规 51" xfId="73"/>
    <cellStyle name="常规 51 2" xfId="74"/>
    <cellStyle name="常规 51 3" xfId="75"/>
    <cellStyle name="常规 52" xfId="76"/>
    <cellStyle name="常规 52 2" xfId="77"/>
    <cellStyle name="常规 55" xfId="78"/>
    <cellStyle name="常规 59" xfId="79"/>
    <cellStyle name="常规 6" xfId="80"/>
    <cellStyle name="常规 6 2" xfId="81"/>
    <cellStyle name="常规 7" xfId="82"/>
    <cellStyle name="常规 70" xfId="83"/>
    <cellStyle name="常规 70 2" xfId="84"/>
    <cellStyle name="常规 8" xfId="85"/>
    <cellStyle name="常规 8 2" xfId="86"/>
    <cellStyle name="常规 88" xfId="87"/>
    <cellStyle name="常规 89" xfId="88"/>
    <cellStyle name="常规 9" xfId="1"/>
    <cellStyle name="常规 9 2" xfId="89"/>
    <cellStyle name="超链接" xfId="95" builtinId="8" hidden="1"/>
    <cellStyle name="超链接" xfId="97" builtinId="8" hidden="1"/>
    <cellStyle name="超链接" xfId="99" builtinId="8" hidden="1"/>
    <cellStyle name="超链接" xfId="101" builtinId="8" hidden="1"/>
    <cellStyle name="超链接" xfId="103" builtinId="8" hidden="1"/>
    <cellStyle name="超链接" xfId="105" builtinId="8" hidden="1"/>
    <cellStyle name="超链接" xfId="107" builtinId="8" hidden="1"/>
    <cellStyle name="超链接" xfId="109" builtinId="8" hidden="1"/>
    <cellStyle name="超链接" xfId="111" builtinId="8" hidden="1"/>
    <cellStyle name="超链接" xfId="113" builtinId="8" hidden="1"/>
    <cellStyle name="超链接" xfId="115" builtinId="8" hidden="1"/>
    <cellStyle name="超链接" xfId="117" builtinId="8" hidden="1"/>
    <cellStyle name="超链接" xfId="119" builtinId="8" hidden="1"/>
    <cellStyle name="超链接" xfId="121" builtinId="8" hidden="1"/>
    <cellStyle name="超链接" xfId="123" builtinId="8" hidden="1"/>
    <cellStyle name="超链接" xfId="125" builtinId="8" hidden="1"/>
    <cellStyle name="超链接" xfId="127" builtinId="8" hidden="1"/>
    <cellStyle name="超链接" xfId="129" builtinId="8" hidden="1"/>
    <cellStyle name="超链接" xfId="131" builtinId="8" hidden="1"/>
    <cellStyle name="超链接" xfId="133" builtinId="8" hidden="1"/>
    <cellStyle name="超链接" xfId="135" builtinId="8" hidden="1"/>
    <cellStyle name="超链接" xfId="137" builtinId="8" hidden="1"/>
    <cellStyle name="超链接" xfId="139" builtinId="8" hidden="1"/>
    <cellStyle name="超链接" xfId="141" builtinId="8" hidden="1"/>
    <cellStyle name="超链接" xfId="143" builtinId="8" hidden="1"/>
    <cellStyle name="超链接" xfId="145" builtinId="8" hidden="1"/>
    <cellStyle name="已访问的超链接" xfId="96" builtinId="9" hidden="1"/>
    <cellStyle name="已访问的超链接" xfId="98" builtinId="9" hidden="1"/>
    <cellStyle name="已访问的超链接" xfId="100" builtinId="9" hidden="1"/>
    <cellStyle name="已访问的超链接" xfId="102" builtinId="9" hidden="1"/>
    <cellStyle name="已访问的超链接" xfId="104" builtinId="9" hidden="1"/>
    <cellStyle name="已访问的超链接" xfId="106" builtinId="9" hidden="1"/>
    <cellStyle name="已访问的超链接" xfId="108" builtinId="9" hidden="1"/>
    <cellStyle name="已访问的超链接" xfId="110" builtinId="9" hidden="1"/>
    <cellStyle name="已访问的超链接" xfId="112" builtinId="9" hidden="1"/>
    <cellStyle name="已访问的超链接" xfId="114" builtinId="9" hidden="1"/>
    <cellStyle name="已访问的超链接" xfId="116" builtinId="9" hidden="1"/>
    <cellStyle name="已访问的超链接" xfId="118" builtinId="9" hidden="1"/>
    <cellStyle name="已访问的超链接" xfId="120" builtinId="9" hidden="1"/>
    <cellStyle name="已访问的超链接" xfId="122" builtinId="9" hidden="1"/>
    <cellStyle name="已访问的超链接" xfId="124" builtinId="9" hidden="1"/>
    <cellStyle name="已访问的超链接" xfId="126" builtinId="9" hidden="1"/>
    <cellStyle name="已访问的超链接" xfId="128" builtinId="9" hidden="1"/>
    <cellStyle name="已访问的超链接" xfId="130" builtinId="9" hidden="1"/>
    <cellStyle name="已访问的超链接" xfId="132" builtinId="9" hidden="1"/>
    <cellStyle name="已访问的超链接" xfId="134" builtinId="9" hidden="1"/>
    <cellStyle name="已访问的超链接" xfId="136" builtinId="9" hidden="1"/>
    <cellStyle name="已访问的超链接" xfId="138" builtinId="9" hidden="1"/>
    <cellStyle name="已访问的超链接" xfId="140" builtinId="9" hidden="1"/>
    <cellStyle name="已访问的超链接" xfId="142" builtinId="9" hidden="1"/>
    <cellStyle name="已访问的超链接" xfId="144" builtinId="9" hidden="1"/>
    <cellStyle name="已访问的超链接" xfId="146" builtinId="9" hidden="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8" Type="http://schemas.openxmlformats.org/officeDocument/2006/relationships/image" Target="../media/image17.png"/><Relationship Id="rId13" Type="http://schemas.openxmlformats.org/officeDocument/2006/relationships/image" Target="../media/image22.png"/><Relationship Id="rId3" Type="http://schemas.openxmlformats.org/officeDocument/2006/relationships/image" Target="../media/image12.png"/><Relationship Id="rId7" Type="http://schemas.openxmlformats.org/officeDocument/2006/relationships/image" Target="../media/image16.png"/><Relationship Id="rId12" Type="http://schemas.openxmlformats.org/officeDocument/2006/relationships/image" Target="../media/image21.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11" Type="http://schemas.openxmlformats.org/officeDocument/2006/relationships/image" Target="../media/image20.png"/><Relationship Id="rId5" Type="http://schemas.openxmlformats.org/officeDocument/2006/relationships/image" Target="../media/image14.png"/><Relationship Id="rId10" Type="http://schemas.openxmlformats.org/officeDocument/2006/relationships/image" Target="../media/image19.png"/><Relationship Id="rId4" Type="http://schemas.openxmlformats.org/officeDocument/2006/relationships/image" Target="../media/image13.png"/><Relationship Id="rId9"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11</xdr:row>
      <xdr:rowOff>139700</xdr:rowOff>
    </xdr:from>
    <xdr:to>
      <xdr:col>5</xdr:col>
      <xdr:colOff>82550</xdr:colOff>
      <xdr:row>37</xdr:row>
      <xdr:rowOff>29170</xdr:rowOff>
    </xdr:to>
    <xdr:pic>
      <xdr:nvPicPr>
        <xdr:cNvPr id="2" name="图片 1">
          <a:extLst>
            <a:ext uri="{FF2B5EF4-FFF2-40B4-BE49-F238E27FC236}">
              <a16:creationId xmlns:a16="http://schemas.microsoft.com/office/drawing/2014/main" xmlns="" id="{B9ADAF2A-CC75-4DFE-ABE1-9FE547AB89E9}"/>
            </a:ext>
          </a:extLst>
        </xdr:cNvPr>
        <xdr:cNvPicPr>
          <a:picLocks noChangeAspect="1"/>
        </xdr:cNvPicPr>
      </xdr:nvPicPr>
      <xdr:blipFill>
        <a:blip xmlns:r="http://schemas.openxmlformats.org/officeDocument/2006/relationships" r:embed="rId1"/>
        <a:stretch>
          <a:fillRect/>
        </a:stretch>
      </xdr:blipFill>
      <xdr:spPr>
        <a:xfrm>
          <a:off x="508000" y="3492500"/>
          <a:ext cx="6064250" cy="4842470"/>
        </a:xfrm>
        <a:prstGeom prst="rect">
          <a:avLst/>
        </a:prstGeom>
      </xdr:spPr>
    </xdr:pic>
    <xdr:clientData/>
  </xdr:twoCellAnchor>
  <xdr:twoCellAnchor editAs="oneCell">
    <xdr:from>
      <xdr:col>1</xdr:col>
      <xdr:colOff>0</xdr:colOff>
      <xdr:row>39</xdr:row>
      <xdr:rowOff>0</xdr:rowOff>
    </xdr:from>
    <xdr:to>
      <xdr:col>6</xdr:col>
      <xdr:colOff>148333</xdr:colOff>
      <xdr:row>59</xdr:row>
      <xdr:rowOff>37643</xdr:rowOff>
    </xdr:to>
    <xdr:pic>
      <xdr:nvPicPr>
        <xdr:cNvPr id="3" name="图片 2">
          <a:extLst>
            <a:ext uri="{FF2B5EF4-FFF2-40B4-BE49-F238E27FC236}">
              <a16:creationId xmlns:a16="http://schemas.microsoft.com/office/drawing/2014/main" xmlns="" id="{794607BF-823A-4FCE-85DD-852CD94BDBC6}"/>
            </a:ext>
          </a:extLst>
        </xdr:cNvPr>
        <xdr:cNvPicPr>
          <a:picLocks noChangeAspect="1"/>
        </xdr:cNvPicPr>
      </xdr:nvPicPr>
      <xdr:blipFill>
        <a:blip xmlns:r="http://schemas.openxmlformats.org/officeDocument/2006/relationships" r:embed="rId2"/>
        <a:stretch>
          <a:fillRect/>
        </a:stretch>
      </xdr:blipFill>
      <xdr:spPr>
        <a:xfrm>
          <a:off x="469900" y="8686800"/>
          <a:ext cx="7120633" cy="3847643"/>
        </a:xfrm>
        <a:prstGeom prst="rect">
          <a:avLst/>
        </a:prstGeom>
      </xdr:spPr>
    </xdr:pic>
    <xdr:clientData/>
  </xdr:twoCellAnchor>
  <xdr:twoCellAnchor editAs="oneCell">
    <xdr:from>
      <xdr:col>1</xdr:col>
      <xdr:colOff>0</xdr:colOff>
      <xdr:row>60</xdr:row>
      <xdr:rowOff>0</xdr:rowOff>
    </xdr:from>
    <xdr:to>
      <xdr:col>6</xdr:col>
      <xdr:colOff>243571</xdr:colOff>
      <xdr:row>84</xdr:row>
      <xdr:rowOff>132792</xdr:rowOff>
    </xdr:to>
    <xdr:pic>
      <xdr:nvPicPr>
        <xdr:cNvPr id="4" name="图片 3">
          <a:extLst>
            <a:ext uri="{FF2B5EF4-FFF2-40B4-BE49-F238E27FC236}">
              <a16:creationId xmlns:a16="http://schemas.microsoft.com/office/drawing/2014/main" xmlns="" id="{FA4A309B-3189-4344-83AE-1EE7035147CA}"/>
            </a:ext>
          </a:extLst>
        </xdr:cNvPr>
        <xdr:cNvPicPr>
          <a:picLocks noChangeAspect="1"/>
        </xdr:cNvPicPr>
      </xdr:nvPicPr>
      <xdr:blipFill>
        <a:blip xmlns:r="http://schemas.openxmlformats.org/officeDocument/2006/relationships" r:embed="rId3"/>
        <a:stretch>
          <a:fillRect/>
        </a:stretch>
      </xdr:blipFill>
      <xdr:spPr>
        <a:xfrm>
          <a:off x="469900" y="12687300"/>
          <a:ext cx="7215871" cy="47047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437445</xdr:colOff>
      <xdr:row>17</xdr:row>
      <xdr:rowOff>747888</xdr:rowOff>
    </xdr:from>
    <xdr:to>
      <xdr:col>19</xdr:col>
      <xdr:colOff>5910</xdr:colOff>
      <xdr:row>19</xdr:row>
      <xdr:rowOff>319690</xdr:rowOff>
    </xdr:to>
    <xdr:pic>
      <xdr:nvPicPr>
        <xdr:cNvPr id="2" name="图片 1"/>
        <xdr:cNvPicPr>
          <a:picLocks noChangeAspect="1"/>
        </xdr:cNvPicPr>
      </xdr:nvPicPr>
      <xdr:blipFill>
        <a:blip xmlns:r="http://schemas.openxmlformats.org/officeDocument/2006/relationships" r:embed="rId1"/>
        <a:stretch>
          <a:fillRect/>
        </a:stretch>
      </xdr:blipFill>
      <xdr:spPr>
        <a:xfrm>
          <a:off x="8847667" y="12530666"/>
          <a:ext cx="5156465" cy="1441524"/>
        </a:xfrm>
        <a:prstGeom prst="rect">
          <a:avLst/>
        </a:prstGeom>
      </xdr:spPr>
    </xdr:pic>
    <xdr:clientData/>
  </xdr:twoCellAnchor>
  <xdr:twoCellAnchor editAs="oneCell">
    <xdr:from>
      <xdr:col>13</xdr:col>
      <xdr:colOff>246944</xdr:colOff>
      <xdr:row>1</xdr:row>
      <xdr:rowOff>84667</xdr:rowOff>
    </xdr:from>
    <xdr:to>
      <xdr:col>23</xdr:col>
      <xdr:colOff>553490</xdr:colOff>
      <xdr:row>9</xdr:row>
      <xdr:rowOff>1627</xdr:rowOff>
    </xdr:to>
    <xdr:pic>
      <xdr:nvPicPr>
        <xdr:cNvPr id="5" name="图片 4"/>
        <xdr:cNvPicPr>
          <a:picLocks noChangeAspect="1"/>
        </xdr:cNvPicPr>
      </xdr:nvPicPr>
      <xdr:blipFill>
        <a:blip xmlns:r="http://schemas.openxmlformats.org/officeDocument/2006/relationships" r:embed="rId2"/>
        <a:stretch>
          <a:fillRect/>
        </a:stretch>
      </xdr:blipFill>
      <xdr:spPr>
        <a:xfrm>
          <a:off x="10519833" y="261056"/>
          <a:ext cx="6515435" cy="41785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400892</xdr:colOff>
      <xdr:row>10</xdr:row>
      <xdr:rowOff>179916</xdr:rowOff>
    </xdr:from>
    <xdr:to>
      <xdr:col>17</xdr:col>
      <xdr:colOff>32773</xdr:colOff>
      <xdr:row>35</xdr:row>
      <xdr:rowOff>71215</xdr:rowOff>
    </xdr:to>
    <xdr:pic>
      <xdr:nvPicPr>
        <xdr:cNvPr id="2" name="图片 1">
          <a:extLst>
            <a:ext uri="{FF2B5EF4-FFF2-40B4-BE49-F238E27FC236}">
              <a16:creationId xmlns:a16="http://schemas.microsoft.com/office/drawing/2014/main" xmlns="" id="{A5FFD58E-F092-4ECD-B5CA-35068F0A74D0}"/>
            </a:ext>
          </a:extLst>
        </xdr:cNvPr>
        <xdr:cNvPicPr>
          <a:picLocks noChangeAspect="1"/>
        </xdr:cNvPicPr>
      </xdr:nvPicPr>
      <xdr:blipFill>
        <a:blip xmlns:r="http://schemas.openxmlformats.org/officeDocument/2006/relationships" r:embed="rId1"/>
        <a:stretch>
          <a:fillRect/>
        </a:stretch>
      </xdr:blipFill>
      <xdr:spPr>
        <a:xfrm>
          <a:off x="6888475" y="2021416"/>
          <a:ext cx="6436965" cy="44315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360828</xdr:colOff>
      <xdr:row>10</xdr:row>
      <xdr:rowOff>157315</xdr:rowOff>
    </xdr:from>
    <xdr:to>
      <xdr:col>18</xdr:col>
      <xdr:colOff>285750</xdr:colOff>
      <xdr:row>31</xdr:row>
      <xdr:rowOff>78692</xdr:rowOff>
    </xdr:to>
    <xdr:pic>
      <xdr:nvPicPr>
        <xdr:cNvPr id="2" name="图片 1">
          <a:extLst>
            <a:ext uri="{FF2B5EF4-FFF2-40B4-BE49-F238E27FC236}">
              <a16:creationId xmlns:a16="http://schemas.microsoft.com/office/drawing/2014/main" xmlns="" id="{1309DF5C-7707-49C5-B85B-ECA7A131FD3B}"/>
            </a:ext>
          </a:extLst>
        </xdr:cNvPr>
        <xdr:cNvPicPr>
          <a:picLocks noChangeAspect="1"/>
        </xdr:cNvPicPr>
      </xdr:nvPicPr>
      <xdr:blipFill>
        <a:blip xmlns:r="http://schemas.openxmlformats.org/officeDocument/2006/relationships" r:embed="rId1"/>
        <a:stretch>
          <a:fillRect/>
        </a:stretch>
      </xdr:blipFill>
      <xdr:spPr>
        <a:xfrm>
          <a:off x="6774328" y="1998815"/>
          <a:ext cx="7555505" cy="37419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204610</xdr:colOff>
      <xdr:row>15</xdr:row>
      <xdr:rowOff>38805</xdr:rowOff>
    </xdr:from>
    <xdr:to>
      <xdr:col>18</xdr:col>
      <xdr:colOff>162650</xdr:colOff>
      <xdr:row>75</xdr:row>
      <xdr:rowOff>141674</xdr:rowOff>
    </xdr:to>
    <xdr:pic>
      <xdr:nvPicPr>
        <xdr:cNvPr id="2" name="图片 1">
          <a:extLst>
            <a:ext uri="{FF2B5EF4-FFF2-40B4-BE49-F238E27FC236}">
              <a16:creationId xmlns:a16="http://schemas.microsoft.com/office/drawing/2014/main" xmlns="" id="{D09E5400-FCC2-4A86-AEEE-D38D01C4C37B}"/>
            </a:ext>
          </a:extLst>
        </xdr:cNvPr>
        <xdr:cNvPicPr>
          <a:picLocks noChangeAspect="1"/>
        </xdr:cNvPicPr>
      </xdr:nvPicPr>
      <xdr:blipFill>
        <a:blip xmlns:r="http://schemas.openxmlformats.org/officeDocument/2006/relationships" r:embed="rId1"/>
        <a:stretch>
          <a:fillRect/>
        </a:stretch>
      </xdr:blipFill>
      <xdr:spPr>
        <a:xfrm>
          <a:off x="6117166" y="2726972"/>
          <a:ext cx="7578040" cy="66998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57</xdr:row>
      <xdr:rowOff>0</xdr:rowOff>
    </xdr:from>
    <xdr:to>
      <xdr:col>12</xdr:col>
      <xdr:colOff>552575</xdr:colOff>
      <xdr:row>104</xdr:row>
      <xdr:rowOff>139844</xdr:rowOff>
    </xdr:to>
    <xdr:pic>
      <xdr:nvPicPr>
        <xdr:cNvPr id="2" name="图片 1"/>
        <xdr:cNvPicPr>
          <a:picLocks noChangeAspect="1"/>
        </xdr:cNvPicPr>
      </xdr:nvPicPr>
      <xdr:blipFill>
        <a:blip xmlns:r="http://schemas.openxmlformats.org/officeDocument/2006/relationships" r:embed="rId1"/>
        <a:stretch>
          <a:fillRect/>
        </a:stretch>
      </xdr:blipFill>
      <xdr:spPr>
        <a:xfrm>
          <a:off x="6654800" y="1600200"/>
          <a:ext cx="2438525" cy="28068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14</xdr:col>
      <xdr:colOff>265451</xdr:colOff>
      <xdr:row>34</xdr:row>
      <xdr:rowOff>151931</xdr:rowOff>
    </xdr:to>
    <xdr:pic>
      <xdr:nvPicPr>
        <xdr:cNvPr id="2" name="图片 1">
          <a:extLst>
            <a:ext uri="{FF2B5EF4-FFF2-40B4-BE49-F238E27FC236}">
              <a16:creationId xmlns:a16="http://schemas.microsoft.com/office/drawing/2014/main" xmlns="" id="{00000000-0008-0000-0B00-000002000000}"/>
            </a:ext>
          </a:extLst>
        </xdr:cNvPr>
        <xdr:cNvPicPr>
          <a:picLocks noChangeAspect="1"/>
        </xdr:cNvPicPr>
      </xdr:nvPicPr>
      <xdr:blipFill>
        <a:blip xmlns:r="http://schemas.openxmlformats.org/officeDocument/2006/relationships" r:embed="rId1"/>
        <a:stretch>
          <a:fillRect/>
        </a:stretch>
      </xdr:blipFill>
      <xdr:spPr>
        <a:xfrm>
          <a:off x="0" y="2228850"/>
          <a:ext cx="10000001" cy="3752381"/>
        </a:xfrm>
        <a:prstGeom prst="rect">
          <a:avLst/>
        </a:prstGeom>
      </xdr:spPr>
    </xdr:pic>
    <xdr:clientData/>
  </xdr:twoCellAnchor>
  <xdr:twoCellAnchor editAs="oneCell">
    <xdr:from>
      <xdr:col>0</xdr:col>
      <xdr:colOff>0</xdr:colOff>
      <xdr:row>35</xdr:row>
      <xdr:rowOff>0</xdr:rowOff>
    </xdr:from>
    <xdr:to>
      <xdr:col>15</xdr:col>
      <xdr:colOff>255840</xdr:colOff>
      <xdr:row>58</xdr:row>
      <xdr:rowOff>18555</xdr:rowOff>
    </xdr:to>
    <xdr:pic>
      <xdr:nvPicPr>
        <xdr:cNvPr id="3" name="图片 2">
          <a:extLst>
            <a:ext uri="{FF2B5EF4-FFF2-40B4-BE49-F238E27FC236}">
              <a16:creationId xmlns:a16="http://schemas.microsoft.com/office/drawing/2014/main" xmlns="" id="{00000000-0008-0000-0B00-000003000000}"/>
            </a:ext>
          </a:extLst>
        </xdr:cNvPr>
        <xdr:cNvPicPr>
          <a:picLocks noChangeAspect="1"/>
        </xdr:cNvPicPr>
      </xdr:nvPicPr>
      <xdr:blipFill>
        <a:blip xmlns:r="http://schemas.openxmlformats.org/officeDocument/2006/relationships" r:embed="rId2"/>
        <a:stretch>
          <a:fillRect/>
        </a:stretch>
      </xdr:blipFill>
      <xdr:spPr>
        <a:xfrm>
          <a:off x="0" y="6000750"/>
          <a:ext cx="10685715" cy="3961905"/>
        </a:xfrm>
        <a:prstGeom prst="rect">
          <a:avLst/>
        </a:prstGeom>
      </xdr:spPr>
    </xdr:pic>
    <xdr:clientData/>
  </xdr:twoCellAnchor>
  <xdr:twoCellAnchor editAs="oneCell">
    <xdr:from>
      <xdr:col>0</xdr:col>
      <xdr:colOff>0</xdr:colOff>
      <xdr:row>59</xdr:row>
      <xdr:rowOff>0</xdr:rowOff>
    </xdr:from>
    <xdr:to>
      <xdr:col>14</xdr:col>
      <xdr:colOff>46403</xdr:colOff>
      <xdr:row>81</xdr:row>
      <xdr:rowOff>28100</xdr:rowOff>
    </xdr:to>
    <xdr:pic>
      <xdr:nvPicPr>
        <xdr:cNvPr id="4" name="图片 3">
          <a:extLst>
            <a:ext uri="{FF2B5EF4-FFF2-40B4-BE49-F238E27FC236}">
              <a16:creationId xmlns:a16="http://schemas.microsoft.com/office/drawing/2014/main" xmlns="" id="{00000000-0008-0000-0B00-000004000000}"/>
            </a:ext>
          </a:extLst>
        </xdr:cNvPr>
        <xdr:cNvPicPr>
          <a:picLocks noChangeAspect="1"/>
        </xdr:cNvPicPr>
      </xdr:nvPicPr>
      <xdr:blipFill>
        <a:blip xmlns:r="http://schemas.openxmlformats.org/officeDocument/2006/relationships" r:embed="rId3"/>
        <a:stretch>
          <a:fillRect/>
        </a:stretch>
      </xdr:blipFill>
      <xdr:spPr>
        <a:xfrm>
          <a:off x="0" y="10115550"/>
          <a:ext cx="9780953" cy="3800000"/>
        </a:xfrm>
        <a:prstGeom prst="rect">
          <a:avLst/>
        </a:prstGeom>
      </xdr:spPr>
    </xdr:pic>
    <xdr:clientData/>
  </xdr:twoCellAnchor>
  <xdr:twoCellAnchor editAs="oneCell">
    <xdr:from>
      <xdr:col>0</xdr:col>
      <xdr:colOff>0</xdr:colOff>
      <xdr:row>82</xdr:row>
      <xdr:rowOff>0</xdr:rowOff>
    </xdr:from>
    <xdr:to>
      <xdr:col>15</xdr:col>
      <xdr:colOff>303459</xdr:colOff>
      <xdr:row>104</xdr:row>
      <xdr:rowOff>132862</xdr:rowOff>
    </xdr:to>
    <xdr:pic>
      <xdr:nvPicPr>
        <xdr:cNvPr id="5" name="图片 4">
          <a:extLst>
            <a:ext uri="{FF2B5EF4-FFF2-40B4-BE49-F238E27FC236}">
              <a16:creationId xmlns:a16="http://schemas.microsoft.com/office/drawing/2014/main" xmlns="" id="{00000000-0008-0000-0B00-000005000000}"/>
            </a:ext>
          </a:extLst>
        </xdr:cNvPr>
        <xdr:cNvPicPr>
          <a:picLocks noChangeAspect="1"/>
        </xdr:cNvPicPr>
      </xdr:nvPicPr>
      <xdr:blipFill>
        <a:blip xmlns:r="http://schemas.openxmlformats.org/officeDocument/2006/relationships" r:embed="rId4"/>
        <a:stretch>
          <a:fillRect/>
        </a:stretch>
      </xdr:blipFill>
      <xdr:spPr>
        <a:xfrm>
          <a:off x="0" y="14058900"/>
          <a:ext cx="10733334" cy="3904762"/>
        </a:xfrm>
        <a:prstGeom prst="rect">
          <a:avLst/>
        </a:prstGeom>
      </xdr:spPr>
    </xdr:pic>
    <xdr:clientData/>
  </xdr:twoCellAnchor>
  <xdr:twoCellAnchor editAs="oneCell">
    <xdr:from>
      <xdr:col>6</xdr:col>
      <xdr:colOff>95250</xdr:colOff>
      <xdr:row>13</xdr:row>
      <xdr:rowOff>0</xdr:rowOff>
    </xdr:from>
    <xdr:to>
      <xdr:col>21</xdr:col>
      <xdr:colOff>236804</xdr:colOff>
      <xdr:row>38</xdr:row>
      <xdr:rowOff>56607</xdr:rowOff>
    </xdr:to>
    <xdr:pic>
      <xdr:nvPicPr>
        <xdr:cNvPr id="7" name="图片 6">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5"/>
        <a:stretch>
          <a:fillRect/>
        </a:stretch>
      </xdr:blipFill>
      <xdr:spPr>
        <a:xfrm>
          <a:off x="9877425" y="2228850"/>
          <a:ext cx="10571429" cy="4342857"/>
        </a:xfrm>
        <a:prstGeom prst="rect">
          <a:avLst/>
        </a:prstGeom>
      </xdr:spPr>
    </xdr:pic>
    <xdr:clientData/>
  </xdr:twoCellAnchor>
  <xdr:twoCellAnchor editAs="oneCell">
    <xdr:from>
      <xdr:col>6</xdr:col>
      <xdr:colOff>0</xdr:colOff>
      <xdr:row>58</xdr:row>
      <xdr:rowOff>142875</xdr:rowOff>
    </xdr:from>
    <xdr:to>
      <xdr:col>21</xdr:col>
      <xdr:colOff>189173</xdr:colOff>
      <xdr:row>84</xdr:row>
      <xdr:rowOff>85175</xdr:rowOff>
    </xdr:to>
    <xdr:pic>
      <xdr:nvPicPr>
        <xdr:cNvPr id="8" name="图片 7">
          <a:extLst>
            <a:ext uri="{FF2B5EF4-FFF2-40B4-BE49-F238E27FC236}">
              <a16:creationId xmlns:a16="http://schemas.microsoft.com/office/drawing/2014/main" xmlns="" id="{00000000-0008-0000-0B00-000008000000}"/>
            </a:ext>
          </a:extLst>
        </xdr:cNvPr>
        <xdr:cNvPicPr>
          <a:picLocks noChangeAspect="1"/>
        </xdr:cNvPicPr>
      </xdr:nvPicPr>
      <xdr:blipFill>
        <a:blip xmlns:r="http://schemas.openxmlformats.org/officeDocument/2006/relationships" r:embed="rId6"/>
        <a:stretch>
          <a:fillRect/>
        </a:stretch>
      </xdr:blipFill>
      <xdr:spPr>
        <a:xfrm>
          <a:off x="9782175" y="10086975"/>
          <a:ext cx="10619048" cy="4400000"/>
        </a:xfrm>
        <a:prstGeom prst="rect">
          <a:avLst/>
        </a:prstGeom>
      </xdr:spPr>
    </xdr:pic>
    <xdr:clientData/>
  </xdr:twoCellAnchor>
  <xdr:twoCellAnchor editAs="oneCell">
    <xdr:from>
      <xdr:col>6</xdr:col>
      <xdr:colOff>704850</xdr:colOff>
      <xdr:row>105</xdr:row>
      <xdr:rowOff>85725</xdr:rowOff>
    </xdr:from>
    <xdr:to>
      <xdr:col>22</xdr:col>
      <xdr:colOff>198697</xdr:colOff>
      <xdr:row>133</xdr:row>
      <xdr:rowOff>56554</xdr:rowOff>
    </xdr:to>
    <xdr:pic>
      <xdr:nvPicPr>
        <xdr:cNvPr id="9" name="图片 8">
          <a:extLst>
            <a:ext uri="{FF2B5EF4-FFF2-40B4-BE49-F238E27FC236}">
              <a16:creationId xmlns:a16="http://schemas.microsoft.com/office/drawing/2014/main" xmlns="" id="{00000000-0008-0000-0B00-000009000000}"/>
            </a:ext>
          </a:extLst>
        </xdr:cNvPr>
        <xdr:cNvPicPr>
          <a:picLocks noChangeAspect="1"/>
        </xdr:cNvPicPr>
      </xdr:nvPicPr>
      <xdr:blipFill>
        <a:blip xmlns:r="http://schemas.openxmlformats.org/officeDocument/2006/relationships" r:embed="rId7"/>
        <a:stretch>
          <a:fillRect/>
        </a:stretch>
      </xdr:blipFill>
      <xdr:spPr>
        <a:xfrm>
          <a:off x="10487025" y="18087975"/>
          <a:ext cx="10628572" cy="4771429"/>
        </a:xfrm>
        <a:prstGeom prst="rect">
          <a:avLst/>
        </a:prstGeom>
      </xdr:spPr>
    </xdr:pic>
    <xdr:clientData/>
  </xdr:twoCellAnchor>
  <xdr:twoCellAnchor editAs="oneCell">
    <xdr:from>
      <xdr:col>0</xdr:col>
      <xdr:colOff>0</xdr:colOff>
      <xdr:row>105</xdr:row>
      <xdr:rowOff>0</xdr:rowOff>
    </xdr:from>
    <xdr:to>
      <xdr:col>14</xdr:col>
      <xdr:colOff>179736</xdr:colOff>
      <xdr:row>127</xdr:row>
      <xdr:rowOff>37624</xdr:rowOff>
    </xdr:to>
    <xdr:pic>
      <xdr:nvPicPr>
        <xdr:cNvPr id="10" name="图片 9">
          <a:extLst>
            <a:ext uri="{FF2B5EF4-FFF2-40B4-BE49-F238E27FC236}">
              <a16:creationId xmlns:a16="http://schemas.microsoft.com/office/drawing/2014/main" xmlns="" id="{00000000-0008-0000-0B00-00000A000000}"/>
            </a:ext>
          </a:extLst>
        </xdr:cNvPr>
        <xdr:cNvPicPr>
          <a:picLocks noChangeAspect="1"/>
        </xdr:cNvPicPr>
      </xdr:nvPicPr>
      <xdr:blipFill>
        <a:blip xmlns:r="http://schemas.openxmlformats.org/officeDocument/2006/relationships" r:embed="rId8"/>
        <a:stretch>
          <a:fillRect/>
        </a:stretch>
      </xdr:blipFill>
      <xdr:spPr>
        <a:xfrm>
          <a:off x="0" y="18002250"/>
          <a:ext cx="9914286" cy="3809524"/>
        </a:xfrm>
        <a:prstGeom prst="rect">
          <a:avLst/>
        </a:prstGeom>
      </xdr:spPr>
    </xdr:pic>
    <xdr:clientData/>
  </xdr:twoCellAnchor>
  <xdr:twoCellAnchor editAs="oneCell">
    <xdr:from>
      <xdr:col>0</xdr:col>
      <xdr:colOff>0</xdr:colOff>
      <xdr:row>127</xdr:row>
      <xdr:rowOff>0</xdr:rowOff>
    </xdr:from>
    <xdr:to>
      <xdr:col>15</xdr:col>
      <xdr:colOff>227269</xdr:colOff>
      <xdr:row>138</xdr:row>
      <xdr:rowOff>95003</xdr:rowOff>
    </xdr:to>
    <xdr:pic>
      <xdr:nvPicPr>
        <xdr:cNvPr id="11" name="图片 10">
          <a:extLst>
            <a:ext uri="{FF2B5EF4-FFF2-40B4-BE49-F238E27FC236}">
              <a16:creationId xmlns:a16="http://schemas.microsoft.com/office/drawing/2014/main" xmlns="" id="{00000000-0008-0000-0B00-00000B000000}"/>
            </a:ext>
          </a:extLst>
        </xdr:cNvPr>
        <xdr:cNvPicPr>
          <a:picLocks noChangeAspect="1"/>
        </xdr:cNvPicPr>
      </xdr:nvPicPr>
      <xdr:blipFill>
        <a:blip xmlns:r="http://schemas.openxmlformats.org/officeDocument/2006/relationships" r:embed="rId9"/>
        <a:stretch>
          <a:fillRect/>
        </a:stretch>
      </xdr:blipFill>
      <xdr:spPr>
        <a:xfrm>
          <a:off x="0" y="21774150"/>
          <a:ext cx="10657144" cy="1980953"/>
        </a:xfrm>
        <a:prstGeom prst="rect">
          <a:avLst/>
        </a:prstGeom>
      </xdr:spPr>
    </xdr:pic>
    <xdr:clientData/>
  </xdr:twoCellAnchor>
  <xdr:twoCellAnchor editAs="oneCell">
    <xdr:from>
      <xdr:col>0</xdr:col>
      <xdr:colOff>0</xdr:colOff>
      <xdr:row>140</xdr:row>
      <xdr:rowOff>0</xdr:rowOff>
    </xdr:from>
    <xdr:to>
      <xdr:col>15</xdr:col>
      <xdr:colOff>389173</xdr:colOff>
      <xdr:row>167</xdr:row>
      <xdr:rowOff>56565</xdr:rowOff>
    </xdr:to>
    <xdr:pic>
      <xdr:nvPicPr>
        <xdr:cNvPr id="12" name="图片 11">
          <a:extLst>
            <a:ext uri="{FF2B5EF4-FFF2-40B4-BE49-F238E27FC236}">
              <a16:creationId xmlns:a16="http://schemas.microsoft.com/office/drawing/2014/main" xmlns="" id="{00000000-0008-0000-0B00-00000C000000}"/>
            </a:ext>
          </a:extLst>
        </xdr:cNvPr>
        <xdr:cNvPicPr>
          <a:picLocks noChangeAspect="1"/>
        </xdr:cNvPicPr>
      </xdr:nvPicPr>
      <xdr:blipFill>
        <a:blip xmlns:r="http://schemas.openxmlformats.org/officeDocument/2006/relationships" r:embed="rId10"/>
        <a:stretch>
          <a:fillRect/>
        </a:stretch>
      </xdr:blipFill>
      <xdr:spPr>
        <a:xfrm>
          <a:off x="0" y="24003000"/>
          <a:ext cx="10819048" cy="4685715"/>
        </a:xfrm>
        <a:prstGeom prst="rect">
          <a:avLst/>
        </a:prstGeom>
      </xdr:spPr>
    </xdr:pic>
    <xdr:clientData/>
  </xdr:twoCellAnchor>
  <xdr:twoCellAnchor editAs="oneCell">
    <xdr:from>
      <xdr:col>0</xdr:col>
      <xdr:colOff>0</xdr:colOff>
      <xdr:row>168</xdr:row>
      <xdr:rowOff>0</xdr:rowOff>
    </xdr:from>
    <xdr:to>
      <xdr:col>15</xdr:col>
      <xdr:colOff>246316</xdr:colOff>
      <xdr:row>191</xdr:row>
      <xdr:rowOff>18555</xdr:rowOff>
    </xdr:to>
    <xdr:pic>
      <xdr:nvPicPr>
        <xdr:cNvPr id="13" name="图片 12">
          <a:extLst>
            <a:ext uri="{FF2B5EF4-FFF2-40B4-BE49-F238E27FC236}">
              <a16:creationId xmlns:a16="http://schemas.microsoft.com/office/drawing/2014/main" xmlns="" id="{00000000-0008-0000-0B00-00000D000000}"/>
            </a:ext>
          </a:extLst>
        </xdr:cNvPr>
        <xdr:cNvPicPr>
          <a:picLocks noChangeAspect="1"/>
        </xdr:cNvPicPr>
      </xdr:nvPicPr>
      <xdr:blipFill>
        <a:blip xmlns:r="http://schemas.openxmlformats.org/officeDocument/2006/relationships" r:embed="rId11"/>
        <a:stretch>
          <a:fillRect/>
        </a:stretch>
      </xdr:blipFill>
      <xdr:spPr>
        <a:xfrm>
          <a:off x="0" y="28803600"/>
          <a:ext cx="10676191" cy="3961905"/>
        </a:xfrm>
        <a:prstGeom prst="rect">
          <a:avLst/>
        </a:prstGeom>
      </xdr:spPr>
    </xdr:pic>
    <xdr:clientData/>
  </xdr:twoCellAnchor>
  <xdr:twoCellAnchor editAs="oneCell">
    <xdr:from>
      <xdr:col>0</xdr:col>
      <xdr:colOff>0</xdr:colOff>
      <xdr:row>192</xdr:row>
      <xdr:rowOff>0</xdr:rowOff>
    </xdr:from>
    <xdr:to>
      <xdr:col>15</xdr:col>
      <xdr:colOff>408221</xdr:colOff>
      <xdr:row>196</xdr:row>
      <xdr:rowOff>114200</xdr:rowOff>
    </xdr:to>
    <xdr:pic>
      <xdr:nvPicPr>
        <xdr:cNvPr id="14" name="图片 13">
          <a:extLst>
            <a:ext uri="{FF2B5EF4-FFF2-40B4-BE49-F238E27FC236}">
              <a16:creationId xmlns:a16="http://schemas.microsoft.com/office/drawing/2014/main" xmlns="" id="{00000000-0008-0000-0B00-00000E000000}"/>
            </a:ext>
          </a:extLst>
        </xdr:cNvPr>
        <xdr:cNvPicPr>
          <a:picLocks noChangeAspect="1"/>
        </xdr:cNvPicPr>
      </xdr:nvPicPr>
      <xdr:blipFill>
        <a:blip xmlns:r="http://schemas.openxmlformats.org/officeDocument/2006/relationships" r:embed="rId12"/>
        <a:stretch>
          <a:fillRect/>
        </a:stretch>
      </xdr:blipFill>
      <xdr:spPr>
        <a:xfrm>
          <a:off x="0" y="32918400"/>
          <a:ext cx="10838096" cy="800000"/>
        </a:xfrm>
        <a:prstGeom prst="rect">
          <a:avLst/>
        </a:prstGeom>
      </xdr:spPr>
    </xdr:pic>
    <xdr:clientData/>
  </xdr:twoCellAnchor>
  <xdr:twoCellAnchor editAs="oneCell">
    <xdr:from>
      <xdr:col>7</xdr:col>
      <xdr:colOff>0</xdr:colOff>
      <xdr:row>143</xdr:row>
      <xdr:rowOff>0</xdr:rowOff>
    </xdr:from>
    <xdr:to>
      <xdr:col>22</xdr:col>
      <xdr:colOff>274888</xdr:colOff>
      <xdr:row>170</xdr:row>
      <xdr:rowOff>85136</xdr:rowOff>
    </xdr:to>
    <xdr:pic>
      <xdr:nvPicPr>
        <xdr:cNvPr id="15" name="图片 14">
          <a:extLst>
            <a:ext uri="{FF2B5EF4-FFF2-40B4-BE49-F238E27FC236}">
              <a16:creationId xmlns:a16="http://schemas.microsoft.com/office/drawing/2014/main" xmlns="" id="{00000000-0008-0000-0B00-00000F000000}"/>
            </a:ext>
          </a:extLst>
        </xdr:cNvPr>
        <xdr:cNvPicPr>
          <a:picLocks noChangeAspect="1"/>
        </xdr:cNvPicPr>
      </xdr:nvPicPr>
      <xdr:blipFill>
        <a:blip xmlns:r="http://schemas.openxmlformats.org/officeDocument/2006/relationships" r:embed="rId13"/>
        <a:stretch>
          <a:fillRect/>
        </a:stretch>
      </xdr:blipFill>
      <xdr:spPr>
        <a:xfrm>
          <a:off x="11306175" y="24517350"/>
          <a:ext cx="10704763" cy="47142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ll%20Users/Documents/&#30005;&#23376;&#29256;&#27979;&#31639;&#34920;/&#24050;&#23457;/&#26032;&#21271;&#20140;&#24066;&#38376;&#22836;&#27807;&#21306;&#27704;&#23450;&#38215;&#26361;&#21508;&#24196;&#26725;&#20849;&#26377;&#20135;&#264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可比案例4"/>
      <sheetName val="Sheet1"/>
    </sheetNames>
    <sheetDataSet>
      <sheetData sheetId="0"/>
      <sheetData sheetId="1"/>
      <sheetData sheetId="2" refreshError="1"/>
      <sheetData sheetId="3" refreshError="1"/>
      <sheetData sheetId="4"/>
      <sheetData sheetId="5"/>
      <sheetData sheetId="6"/>
      <sheetData sheetId="7" refreshError="1"/>
      <sheetData sheetId="8"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DengXian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DengXian"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opLeftCell="A4" zoomScale="90" zoomScaleNormal="90" workbookViewId="0">
      <selection activeCell="B6" sqref="B6"/>
    </sheetView>
  </sheetViews>
  <sheetFormatPr defaultColWidth="22.90625" defaultRowHeight="14"/>
  <cols>
    <col min="1" max="2" width="22.90625" style="5"/>
    <col min="3" max="3" width="15.453125" style="5" customWidth="1"/>
    <col min="4" max="4" width="38.36328125" style="5" customWidth="1"/>
    <col min="5" max="7" width="13.453125" style="5" customWidth="1"/>
    <col min="8" max="16384" width="22.90625" style="5"/>
  </cols>
  <sheetData>
    <row r="1" spans="1:8">
      <c r="A1" s="32" t="s">
        <v>62</v>
      </c>
      <c r="B1" s="73" t="s">
        <v>192</v>
      </c>
      <c r="C1" s="73" t="s">
        <v>193</v>
      </c>
      <c r="D1" s="73" t="s">
        <v>194</v>
      </c>
    </row>
    <row r="2" spans="1:8" ht="89.25" customHeight="1">
      <c r="A2" s="33">
        <v>1</v>
      </c>
      <c r="B2" s="73" t="s">
        <v>195</v>
      </c>
      <c r="C2" s="72">
        <f>F2</f>
        <v>5046101</v>
      </c>
      <c r="D2" s="74" t="s">
        <v>201</v>
      </c>
      <c r="E2" s="5">
        <v>302766045</v>
      </c>
      <c r="F2" s="5">
        <f>ROUND(E2/60,0)</f>
        <v>5046101</v>
      </c>
    </row>
    <row r="3" spans="1:8">
      <c r="A3" s="33">
        <v>2</v>
      </c>
      <c r="B3" s="73" t="s">
        <v>196</v>
      </c>
      <c r="C3" s="73">
        <f>C4+C5+C6</f>
        <v>2239638</v>
      </c>
      <c r="D3" s="74" t="s">
        <v>63</v>
      </c>
    </row>
    <row r="4" spans="1:8" ht="65">
      <c r="A4" s="33">
        <v>2.1</v>
      </c>
      <c r="B4" s="73" t="s">
        <v>197</v>
      </c>
      <c r="C4" s="75">
        <f>F4</f>
        <v>927648</v>
      </c>
      <c r="D4" s="74" t="s">
        <v>202</v>
      </c>
      <c r="E4" s="38">
        <v>51535.99</v>
      </c>
      <c r="F4" s="5">
        <f>ROUND(E4*1.5*12,0)</f>
        <v>927648</v>
      </c>
    </row>
    <row r="5" spans="1:8" ht="76.5" customHeight="1">
      <c r="A5" s="33">
        <v>2.2000000000000002</v>
      </c>
      <c r="B5" s="73" t="s">
        <v>198</v>
      </c>
      <c r="C5" s="75">
        <f>ROUND(E5,0)</f>
        <v>15552</v>
      </c>
      <c r="D5" s="76" t="s">
        <v>212</v>
      </c>
      <c r="E5" s="5">
        <v>15552</v>
      </c>
    </row>
    <row r="6" spans="1:8" ht="78">
      <c r="A6" s="33">
        <v>2.2999999999999998</v>
      </c>
      <c r="B6" s="73" t="s">
        <v>203</v>
      </c>
      <c r="C6" s="72">
        <f>ROUND(F6,0)</f>
        <v>1296438</v>
      </c>
      <c r="D6" s="74" t="s">
        <v>204</v>
      </c>
      <c r="E6" s="67">
        <f>2.11*G6+1.7*H6</f>
        <v>108036.48509999999</v>
      </c>
      <c r="F6" s="5">
        <f>E6*12</f>
        <v>1296437.8211999999</v>
      </c>
      <c r="G6" s="5">
        <v>49817.81</v>
      </c>
      <c r="H6" s="5">
        <v>1718.18</v>
      </c>
    </row>
    <row r="7" spans="1:8">
      <c r="A7" s="33">
        <v>3</v>
      </c>
      <c r="B7" s="73" t="s">
        <v>205</v>
      </c>
      <c r="C7" s="73">
        <f>C8+C9+C10</f>
        <v>453730</v>
      </c>
      <c r="D7" s="74" t="s">
        <v>64</v>
      </c>
    </row>
    <row r="8" spans="1:8" ht="52">
      <c r="A8" s="33">
        <v>3.1</v>
      </c>
      <c r="B8" s="73" t="s">
        <v>199</v>
      </c>
      <c r="C8" s="73">
        <f>F8</f>
        <v>77304</v>
      </c>
      <c r="D8" s="74" t="s">
        <v>206</v>
      </c>
      <c r="E8" s="5">
        <v>1.5</v>
      </c>
      <c r="F8" s="5">
        <f>ROUND(E8*E4,0)</f>
        <v>77304</v>
      </c>
    </row>
    <row r="9" spans="1:8" ht="117">
      <c r="A9" s="33">
        <v>3.2</v>
      </c>
      <c r="B9" s="73" t="s">
        <v>207</v>
      </c>
      <c r="C9" s="75">
        <f>ROUND(G9,0)</f>
        <v>151005</v>
      </c>
      <c r="D9" s="74" t="s">
        <v>208</v>
      </c>
      <c r="E9" s="5">
        <f>C2*0.7</f>
        <v>3532270.6999999997</v>
      </c>
      <c r="F9" s="5">
        <f>4.75%*0.9</f>
        <v>4.2750000000000003E-2</v>
      </c>
      <c r="G9" s="5">
        <f>E9*F9</f>
        <v>151004.57242499999</v>
      </c>
    </row>
    <row r="10" spans="1:8" ht="77.5">
      <c r="A10" s="33">
        <v>3.3</v>
      </c>
      <c r="B10" s="73" t="s">
        <v>209</v>
      </c>
      <c r="C10" s="75">
        <f>ROUND((C2+C3+C8+C9)*3%,0)</f>
        <v>225421</v>
      </c>
      <c r="D10" s="74" t="s">
        <v>210</v>
      </c>
    </row>
    <row r="11" spans="1:8">
      <c r="A11" s="33">
        <v>4</v>
      </c>
      <c r="B11" s="73" t="s">
        <v>200</v>
      </c>
      <c r="C11" s="72">
        <f>C2+C3+C7</f>
        <v>7739469</v>
      </c>
      <c r="D11" s="74" t="s">
        <v>65</v>
      </c>
    </row>
    <row r="12" spans="1:8">
      <c r="A12" s="33">
        <v>5</v>
      </c>
      <c r="B12" s="73" t="s">
        <v>211</v>
      </c>
      <c r="C12" s="72">
        <f>ROUND(C11/E4/12,0)</f>
        <v>13</v>
      </c>
      <c r="D12" s="74" t="s">
        <v>191</v>
      </c>
    </row>
    <row r="15" spans="1:8">
      <c r="E15" s="5">
        <v>138.75</v>
      </c>
      <c r="F15" s="5">
        <f>E15/F9</f>
        <v>3245.614035087719</v>
      </c>
    </row>
    <row r="16" spans="1:8">
      <c r="E16" s="5">
        <v>4631.17</v>
      </c>
    </row>
    <row r="17" spans="5:6">
      <c r="E17" s="5">
        <f>E16*0.7</f>
        <v>3241.819</v>
      </c>
      <c r="F17" s="5">
        <f>E17*F9</f>
        <v>138.58776225</v>
      </c>
    </row>
    <row r="41" spans="2:5">
      <c r="B41" s="5">
        <v>659348240.59000003</v>
      </c>
      <c r="C41" s="5">
        <f>B41/60</f>
        <v>10989137.343166668</v>
      </c>
      <c r="D41" s="5">
        <f>C41*0.35</f>
        <v>3846198.0701083336</v>
      </c>
      <c r="E41" s="5">
        <f>12*B42</f>
        <v>774192.96</v>
      </c>
    </row>
    <row r="42" spans="2:5">
      <c r="B42" s="5">
        <v>64516.08</v>
      </c>
    </row>
    <row r="43" spans="2:5">
      <c r="B43" s="5">
        <v>40.19</v>
      </c>
    </row>
    <row r="47" spans="2:5">
      <c r="B47" s="5">
        <v>4631.17</v>
      </c>
      <c r="C47" s="46">
        <v>4.7500000000000001E-2</v>
      </c>
      <c r="D47" s="46">
        <v>4.9000000000000002E-2</v>
      </c>
    </row>
    <row r="48" spans="2:5">
      <c r="B48" s="5">
        <f>B47*0.7</f>
        <v>3241.819</v>
      </c>
      <c r="C48" s="5">
        <f>D47*0.9</f>
        <v>4.41E-2</v>
      </c>
      <c r="D48" s="5">
        <f>B48*C48</f>
        <v>142.96421789999999</v>
      </c>
    </row>
  </sheetData>
  <phoneticPr fontId="1"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6"/>
  <sheetViews>
    <sheetView workbookViewId="0">
      <selection activeCell="E54" sqref="E54"/>
    </sheetView>
  </sheetViews>
  <sheetFormatPr defaultColWidth="9" defaultRowHeight="14"/>
  <cols>
    <col min="1" max="1" width="9" style="225"/>
    <col min="2" max="2" width="19.26953125" style="225" bestFit="1" customWidth="1"/>
    <col min="3" max="3" width="13" style="225" bestFit="1" customWidth="1"/>
    <col min="4" max="16384" width="9" style="225"/>
  </cols>
  <sheetData>
    <row r="1" spans="1:5">
      <c r="A1" s="224" t="s">
        <v>89</v>
      </c>
      <c r="B1" s="224" t="s">
        <v>93</v>
      </c>
      <c r="C1" s="224" t="s">
        <v>921</v>
      </c>
      <c r="D1" s="224" t="s">
        <v>94</v>
      </c>
      <c r="E1" s="224" t="s">
        <v>95</v>
      </c>
    </row>
    <row r="2" spans="1:5" hidden="1">
      <c r="A2" s="224" t="s">
        <v>955</v>
      </c>
      <c r="B2" s="224" t="s">
        <v>1121</v>
      </c>
      <c r="C2" s="224">
        <v>71.492403932082198</v>
      </c>
      <c r="D2" s="224">
        <v>2022</v>
      </c>
      <c r="E2" s="224" t="s">
        <v>102</v>
      </c>
    </row>
    <row r="3" spans="1:5" hidden="1">
      <c r="A3" s="224" t="s">
        <v>955</v>
      </c>
      <c r="B3" s="224" t="s">
        <v>956</v>
      </c>
      <c r="C3" s="224">
        <v>80.242995738507503</v>
      </c>
      <c r="D3" s="224">
        <v>2022</v>
      </c>
      <c r="E3" s="224" t="s">
        <v>105</v>
      </c>
    </row>
    <row r="4" spans="1:5" hidden="1">
      <c r="A4" s="224" t="s">
        <v>955</v>
      </c>
      <c r="B4" s="224" t="s">
        <v>1122</v>
      </c>
      <c r="C4" s="224">
        <v>83.658672509712602</v>
      </c>
      <c r="D4" s="224">
        <v>2022</v>
      </c>
      <c r="E4" s="224" t="s">
        <v>105</v>
      </c>
    </row>
    <row r="5" spans="1:5" hidden="1">
      <c r="A5" s="224" t="s">
        <v>955</v>
      </c>
      <c r="B5" s="224" t="s">
        <v>957</v>
      </c>
      <c r="C5" s="224">
        <v>71.412688691424506</v>
      </c>
      <c r="D5" s="224">
        <v>2021</v>
      </c>
      <c r="E5" s="224" t="s">
        <v>106</v>
      </c>
    </row>
    <row r="6" spans="1:5" hidden="1">
      <c r="A6" s="224" t="s">
        <v>955</v>
      </c>
      <c r="B6" s="224" t="s">
        <v>957</v>
      </c>
      <c r="C6" s="224">
        <v>72.596905043113694</v>
      </c>
      <c r="D6" s="224">
        <v>2021</v>
      </c>
      <c r="E6" s="224" t="s">
        <v>97</v>
      </c>
    </row>
    <row r="7" spans="1:5" hidden="1">
      <c r="A7" s="224" t="s">
        <v>955</v>
      </c>
      <c r="B7" s="224" t="s">
        <v>957</v>
      </c>
      <c r="C7" s="224">
        <v>88.022407350826398</v>
      </c>
      <c r="D7" s="224">
        <v>2021</v>
      </c>
      <c r="E7" s="224" t="s">
        <v>98</v>
      </c>
    </row>
    <row r="8" spans="1:5" hidden="1">
      <c r="A8" s="224" t="s">
        <v>955</v>
      </c>
      <c r="B8" s="224" t="s">
        <v>957</v>
      </c>
      <c r="C8" s="224">
        <v>95.720998999749895</v>
      </c>
      <c r="D8" s="224">
        <v>2021</v>
      </c>
      <c r="E8" s="224" t="s">
        <v>99</v>
      </c>
    </row>
    <row r="9" spans="1:5" hidden="1">
      <c r="A9" s="224" t="s">
        <v>955</v>
      </c>
      <c r="B9" s="224" t="s">
        <v>957</v>
      </c>
      <c r="C9" s="224">
        <v>87.441860465116207</v>
      </c>
      <c r="D9" s="224">
        <v>2022</v>
      </c>
      <c r="E9" s="224" t="s">
        <v>100</v>
      </c>
    </row>
    <row r="10" spans="1:5" hidden="1">
      <c r="A10" s="224" t="s">
        <v>955</v>
      </c>
      <c r="B10" s="224" t="s">
        <v>957</v>
      </c>
      <c r="C10" s="224">
        <v>74.445991952955694</v>
      </c>
      <c r="D10" s="224">
        <v>2022</v>
      </c>
      <c r="E10" s="224" t="s">
        <v>108</v>
      </c>
    </row>
    <row r="11" spans="1:5" hidden="1">
      <c r="A11" s="224" t="s">
        <v>955</v>
      </c>
      <c r="B11" s="224" t="s">
        <v>957</v>
      </c>
      <c r="C11" s="224">
        <v>74.488427366645496</v>
      </c>
      <c r="D11" s="224">
        <v>2022</v>
      </c>
      <c r="E11" s="224" t="s">
        <v>107</v>
      </c>
    </row>
    <row r="12" spans="1:5" hidden="1">
      <c r="A12" s="224" t="s">
        <v>955</v>
      </c>
      <c r="B12" s="224" t="s">
        <v>957</v>
      </c>
      <c r="C12" s="224">
        <v>77.842464736007898</v>
      </c>
      <c r="D12" s="224">
        <v>2022</v>
      </c>
      <c r="E12" s="224" t="s">
        <v>101</v>
      </c>
    </row>
    <row r="13" spans="1:5" hidden="1">
      <c r="A13" s="224" t="s">
        <v>955</v>
      </c>
      <c r="B13" s="224" t="s">
        <v>1123</v>
      </c>
      <c r="C13" s="224">
        <v>77.382157337109504</v>
      </c>
      <c r="D13" s="224">
        <v>2022</v>
      </c>
      <c r="E13" s="224" t="s">
        <v>102</v>
      </c>
    </row>
    <row r="14" spans="1:5" hidden="1">
      <c r="A14" s="224" t="s">
        <v>955</v>
      </c>
      <c r="B14" s="224" t="s">
        <v>957</v>
      </c>
      <c r="C14" s="224">
        <v>75.452069594248499</v>
      </c>
      <c r="D14" s="224">
        <v>2022</v>
      </c>
      <c r="E14" s="224" t="s">
        <v>103</v>
      </c>
    </row>
    <row r="15" spans="1:5" hidden="1">
      <c r="A15" s="224" t="s">
        <v>955</v>
      </c>
      <c r="B15" s="224" t="s">
        <v>957</v>
      </c>
      <c r="C15" s="224">
        <v>80.994099886966097</v>
      </c>
      <c r="D15" s="224">
        <v>2022</v>
      </c>
      <c r="E15" s="224" t="s">
        <v>104</v>
      </c>
    </row>
    <row r="16" spans="1:5" hidden="1">
      <c r="A16" s="224" t="s">
        <v>955</v>
      </c>
      <c r="B16" s="224" t="s">
        <v>957</v>
      </c>
      <c r="C16" s="224">
        <v>81.053635025040904</v>
      </c>
      <c r="D16" s="224">
        <v>2022</v>
      </c>
      <c r="E16" s="224" t="s">
        <v>105</v>
      </c>
    </row>
    <row r="17" spans="1:5" hidden="1">
      <c r="A17" s="224" t="s">
        <v>955</v>
      </c>
      <c r="B17" s="224" t="s">
        <v>1124</v>
      </c>
      <c r="C17" s="224">
        <v>65.620003244987601</v>
      </c>
      <c r="D17" s="224">
        <v>2021</v>
      </c>
      <c r="E17" s="224" t="s">
        <v>106</v>
      </c>
    </row>
    <row r="18" spans="1:5" hidden="1">
      <c r="A18" s="224" t="s">
        <v>955</v>
      </c>
      <c r="B18" s="224" t="s">
        <v>958</v>
      </c>
      <c r="C18" s="224">
        <v>58.533765130815901</v>
      </c>
      <c r="D18" s="224">
        <v>2021</v>
      </c>
      <c r="E18" s="224" t="s">
        <v>97</v>
      </c>
    </row>
    <row r="19" spans="1:5" hidden="1">
      <c r="A19" s="224" t="s">
        <v>955</v>
      </c>
      <c r="B19" s="224" t="s">
        <v>958</v>
      </c>
      <c r="C19" s="224">
        <v>63.095012257429602</v>
      </c>
      <c r="D19" s="224">
        <v>2021</v>
      </c>
      <c r="E19" s="224" t="s">
        <v>98</v>
      </c>
    </row>
    <row r="20" spans="1:5" hidden="1">
      <c r="A20" s="224" t="s">
        <v>955</v>
      </c>
      <c r="B20" s="224" t="s">
        <v>958</v>
      </c>
      <c r="C20" s="224">
        <v>49.971444888634998</v>
      </c>
      <c r="D20" s="224">
        <v>2021</v>
      </c>
      <c r="E20" s="224" t="s">
        <v>99</v>
      </c>
    </row>
    <row r="21" spans="1:5" hidden="1">
      <c r="A21" s="224" t="s">
        <v>955</v>
      </c>
      <c r="B21" s="224" t="s">
        <v>958</v>
      </c>
      <c r="C21" s="224">
        <v>60.666564275840798</v>
      </c>
      <c r="D21" s="224">
        <v>2022</v>
      </c>
      <c r="E21" s="224" t="s">
        <v>100</v>
      </c>
    </row>
    <row r="22" spans="1:5" hidden="1">
      <c r="A22" s="224" t="s">
        <v>955</v>
      </c>
      <c r="B22" s="224" t="s">
        <v>958</v>
      </c>
      <c r="C22" s="224">
        <v>79.613272857483807</v>
      </c>
      <c r="D22" s="224">
        <v>2022</v>
      </c>
      <c r="E22" s="224" t="s">
        <v>108</v>
      </c>
    </row>
    <row r="23" spans="1:5" hidden="1">
      <c r="A23" s="224" t="s">
        <v>955</v>
      </c>
      <c r="B23" s="224" t="s">
        <v>958</v>
      </c>
      <c r="C23" s="224">
        <v>76.077768385460701</v>
      </c>
      <c r="D23" s="224">
        <v>2022</v>
      </c>
      <c r="E23" s="224" t="s">
        <v>107</v>
      </c>
    </row>
    <row r="24" spans="1:5" hidden="1">
      <c r="A24" s="224" t="s">
        <v>955</v>
      </c>
      <c r="B24" s="224" t="s">
        <v>958</v>
      </c>
      <c r="C24" s="224">
        <v>76.212755478945994</v>
      </c>
      <c r="D24" s="224">
        <v>2022</v>
      </c>
      <c r="E24" s="224" t="s">
        <v>102</v>
      </c>
    </row>
    <row r="25" spans="1:5" hidden="1">
      <c r="A25" s="224" t="s">
        <v>955</v>
      </c>
      <c r="B25" s="224" t="s">
        <v>958</v>
      </c>
      <c r="C25" s="224">
        <v>101.752550353125</v>
      </c>
      <c r="D25" s="224">
        <v>2022</v>
      </c>
      <c r="E25" s="224" t="s">
        <v>104</v>
      </c>
    </row>
    <row r="26" spans="1:5" hidden="1">
      <c r="A26" s="224" t="s">
        <v>955</v>
      </c>
      <c r="B26" s="224" t="s">
        <v>958</v>
      </c>
      <c r="C26" s="224">
        <v>104.14276722955999</v>
      </c>
      <c r="D26" s="224">
        <v>2022</v>
      </c>
      <c r="E26" s="224" t="s">
        <v>105</v>
      </c>
    </row>
    <row r="27" spans="1:5" hidden="1">
      <c r="A27" s="224" t="s">
        <v>955</v>
      </c>
      <c r="B27" s="224" t="s">
        <v>1125</v>
      </c>
      <c r="C27" s="224">
        <v>69.603960396039597</v>
      </c>
      <c r="D27" s="224">
        <v>2021</v>
      </c>
      <c r="E27" s="224" t="s">
        <v>106</v>
      </c>
    </row>
    <row r="28" spans="1:5" hidden="1">
      <c r="A28" s="224" t="s">
        <v>955</v>
      </c>
      <c r="B28" s="224" t="s">
        <v>959</v>
      </c>
      <c r="C28" s="224">
        <v>66.104470850611506</v>
      </c>
      <c r="D28" s="224">
        <v>2021</v>
      </c>
      <c r="E28" s="224" t="s">
        <v>97</v>
      </c>
    </row>
    <row r="29" spans="1:5" hidden="1">
      <c r="A29" s="224" t="s">
        <v>955</v>
      </c>
      <c r="B29" s="224" t="s">
        <v>959</v>
      </c>
      <c r="C29" s="224">
        <v>76.210318548166001</v>
      </c>
      <c r="D29" s="224">
        <v>2021</v>
      </c>
      <c r="E29" s="224" t="s">
        <v>98</v>
      </c>
    </row>
    <row r="30" spans="1:5" hidden="1">
      <c r="A30" s="224" t="s">
        <v>955</v>
      </c>
      <c r="B30" s="224" t="s">
        <v>959</v>
      </c>
      <c r="C30" s="224">
        <v>73.708766472947502</v>
      </c>
      <c r="D30" s="224">
        <v>2021</v>
      </c>
      <c r="E30" s="224" t="s">
        <v>99</v>
      </c>
    </row>
    <row r="31" spans="1:5" hidden="1">
      <c r="A31" s="224" t="s">
        <v>955</v>
      </c>
      <c r="B31" s="224" t="s">
        <v>959</v>
      </c>
      <c r="C31" s="224">
        <v>77.555564849235793</v>
      </c>
      <c r="D31" s="224">
        <v>2022</v>
      </c>
      <c r="E31" s="224" t="s">
        <v>100</v>
      </c>
    </row>
    <row r="32" spans="1:5" hidden="1">
      <c r="A32" s="224" t="s">
        <v>955</v>
      </c>
      <c r="B32" s="224" t="s">
        <v>959</v>
      </c>
      <c r="C32" s="224">
        <v>69.692299045915306</v>
      </c>
      <c r="D32" s="224">
        <v>2022</v>
      </c>
      <c r="E32" s="224" t="s">
        <v>108</v>
      </c>
    </row>
    <row r="33" spans="1:5" hidden="1">
      <c r="A33" s="224" t="s">
        <v>955</v>
      </c>
      <c r="B33" s="224" t="s">
        <v>959</v>
      </c>
      <c r="C33" s="224">
        <v>74.755884705053106</v>
      </c>
      <c r="D33" s="224">
        <v>2022</v>
      </c>
      <c r="E33" s="224" t="s">
        <v>107</v>
      </c>
    </row>
    <row r="34" spans="1:5" hidden="1">
      <c r="A34" s="224" t="s">
        <v>955</v>
      </c>
      <c r="B34" s="224" t="s">
        <v>959</v>
      </c>
      <c r="C34" s="224">
        <v>71.039469029420104</v>
      </c>
      <c r="D34" s="224">
        <v>2022</v>
      </c>
      <c r="E34" s="224" t="s">
        <v>101</v>
      </c>
    </row>
    <row r="35" spans="1:5" hidden="1">
      <c r="A35" s="224" t="s">
        <v>955</v>
      </c>
      <c r="B35" s="224" t="s">
        <v>959</v>
      </c>
      <c r="C35" s="224">
        <v>69.5</v>
      </c>
      <c r="D35" s="224">
        <v>2022</v>
      </c>
      <c r="E35" s="224" t="s">
        <v>102</v>
      </c>
    </row>
    <row r="36" spans="1:5" hidden="1">
      <c r="A36" s="224" t="s">
        <v>955</v>
      </c>
      <c r="B36" s="224" t="s">
        <v>959</v>
      </c>
      <c r="C36" s="224">
        <v>75.840550525058603</v>
      </c>
      <c r="D36" s="224">
        <v>2022</v>
      </c>
      <c r="E36" s="224" t="s">
        <v>103</v>
      </c>
    </row>
    <row r="37" spans="1:5" hidden="1">
      <c r="A37" s="224" t="s">
        <v>955</v>
      </c>
      <c r="B37" s="224" t="s">
        <v>959</v>
      </c>
      <c r="C37" s="224">
        <v>72.776026249758701</v>
      </c>
      <c r="D37" s="224">
        <v>2022</v>
      </c>
      <c r="E37" s="224" t="s">
        <v>104</v>
      </c>
    </row>
    <row r="38" spans="1:5" hidden="1">
      <c r="A38" s="224" t="s">
        <v>955</v>
      </c>
      <c r="B38" s="224" t="s">
        <v>959</v>
      </c>
      <c r="C38" s="224">
        <v>73.219568685793007</v>
      </c>
      <c r="D38" s="224">
        <v>2022</v>
      </c>
      <c r="E38" s="224" t="s">
        <v>105</v>
      </c>
    </row>
    <row r="39" spans="1:5" hidden="1">
      <c r="A39" s="224" t="s">
        <v>955</v>
      </c>
      <c r="B39" s="224" t="s">
        <v>960</v>
      </c>
      <c r="C39" s="224">
        <v>64.896004953724599</v>
      </c>
      <c r="D39" s="224">
        <v>2021</v>
      </c>
      <c r="E39" s="224" t="s">
        <v>106</v>
      </c>
    </row>
    <row r="40" spans="1:5" hidden="1">
      <c r="A40" s="224" t="s">
        <v>955</v>
      </c>
      <c r="B40" s="224" t="s">
        <v>960</v>
      </c>
      <c r="C40" s="224">
        <v>69.970243059227101</v>
      </c>
      <c r="D40" s="224">
        <v>2021</v>
      </c>
      <c r="E40" s="224" t="s">
        <v>97</v>
      </c>
    </row>
    <row r="41" spans="1:5" hidden="1">
      <c r="A41" s="224" t="s">
        <v>955</v>
      </c>
      <c r="B41" s="224" t="s">
        <v>960</v>
      </c>
      <c r="C41" s="224">
        <v>78.5310556401719</v>
      </c>
      <c r="D41" s="224">
        <v>2021</v>
      </c>
      <c r="E41" s="224" t="s">
        <v>98</v>
      </c>
    </row>
    <row r="42" spans="1:5" hidden="1">
      <c r="A42" s="224" t="s">
        <v>955</v>
      </c>
      <c r="B42" s="224" t="s">
        <v>960</v>
      </c>
      <c r="C42" s="224">
        <v>71.801593329507597</v>
      </c>
      <c r="D42" s="224">
        <v>2021</v>
      </c>
      <c r="E42" s="224" t="s">
        <v>99</v>
      </c>
    </row>
    <row r="43" spans="1:5" hidden="1">
      <c r="A43" s="224" t="s">
        <v>955</v>
      </c>
      <c r="B43" s="224" t="s">
        <v>960</v>
      </c>
      <c r="C43" s="224">
        <v>73.646197797964803</v>
      </c>
      <c r="D43" s="224">
        <v>2022</v>
      </c>
      <c r="E43" s="224" t="s">
        <v>108</v>
      </c>
    </row>
    <row r="44" spans="1:5" hidden="1">
      <c r="A44" s="224" t="s">
        <v>955</v>
      </c>
      <c r="B44" s="224" t="s">
        <v>960</v>
      </c>
      <c r="C44" s="224">
        <v>71.184668059451795</v>
      </c>
      <c r="D44" s="224">
        <v>2022</v>
      </c>
      <c r="E44" s="224" t="s">
        <v>107</v>
      </c>
    </row>
    <row r="45" spans="1:5" hidden="1">
      <c r="A45" s="224" t="s">
        <v>955</v>
      </c>
      <c r="B45" s="224" t="s">
        <v>960</v>
      </c>
      <c r="C45" s="224">
        <v>68.098867405189097</v>
      </c>
      <c r="D45" s="224">
        <v>2022</v>
      </c>
      <c r="E45" s="224" t="s">
        <v>101</v>
      </c>
    </row>
    <row r="46" spans="1:5" hidden="1">
      <c r="A46" s="224" t="s">
        <v>955</v>
      </c>
      <c r="B46" s="224" t="s">
        <v>960</v>
      </c>
      <c r="C46" s="224">
        <v>71.114245193714396</v>
      </c>
      <c r="D46" s="224">
        <v>2022</v>
      </c>
      <c r="E46" s="224" t="s">
        <v>102</v>
      </c>
    </row>
    <row r="47" spans="1:5" hidden="1">
      <c r="A47" s="224" t="s">
        <v>955</v>
      </c>
      <c r="B47" s="224" t="s">
        <v>960</v>
      </c>
      <c r="C47" s="224">
        <v>69.770695379426002</v>
      </c>
      <c r="D47" s="224">
        <v>2022</v>
      </c>
      <c r="E47" s="224" t="s">
        <v>103</v>
      </c>
    </row>
    <row r="48" spans="1:5" hidden="1">
      <c r="A48" s="224" t="s">
        <v>955</v>
      </c>
      <c r="B48" s="224" t="s">
        <v>960</v>
      </c>
      <c r="C48" s="224">
        <v>66.808042755532796</v>
      </c>
      <c r="D48" s="224">
        <v>2022</v>
      </c>
      <c r="E48" s="224" t="s">
        <v>104</v>
      </c>
    </row>
    <row r="49" spans="1:6" hidden="1">
      <c r="A49" s="224" t="s">
        <v>955</v>
      </c>
      <c r="B49" s="224" t="s">
        <v>960</v>
      </c>
      <c r="C49" s="224">
        <v>74.617804656172495</v>
      </c>
      <c r="D49" s="224">
        <v>2022</v>
      </c>
      <c r="E49" s="224" t="s">
        <v>105</v>
      </c>
    </row>
    <row r="50" spans="1:6">
      <c r="A50" s="244" t="s">
        <v>955</v>
      </c>
      <c r="B50" s="244" t="s">
        <v>1126</v>
      </c>
      <c r="C50" s="244">
        <v>59.3814826080595</v>
      </c>
      <c r="D50" s="244">
        <v>2021</v>
      </c>
      <c r="E50" s="244" t="s">
        <v>106</v>
      </c>
      <c r="F50" s="225">
        <v>9</v>
      </c>
    </row>
    <row r="51" spans="1:6">
      <c r="A51" s="244" t="s">
        <v>955</v>
      </c>
      <c r="B51" s="244" t="s">
        <v>961</v>
      </c>
      <c r="C51" s="244">
        <v>60.005775339301103</v>
      </c>
      <c r="D51" s="244">
        <v>2021</v>
      </c>
      <c r="E51" s="244" t="s">
        <v>97</v>
      </c>
      <c r="F51" s="225">
        <v>10</v>
      </c>
    </row>
    <row r="52" spans="1:6">
      <c r="A52" s="244" t="s">
        <v>955</v>
      </c>
      <c r="B52" s="244" t="s">
        <v>961</v>
      </c>
      <c r="C52" s="244">
        <v>66.250978260156202</v>
      </c>
      <c r="D52" s="244">
        <v>2021</v>
      </c>
      <c r="E52" s="244" t="s">
        <v>98</v>
      </c>
      <c r="F52" s="225">
        <v>11</v>
      </c>
    </row>
    <row r="53" spans="1:6">
      <c r="A53" s="244" t="s">
        <v>955</v>
      </c>
      <c r="B53" s="244" t="s">
        <v>961</v>
      </c>
      <c r="C53" s="244">
        <v>58.571428571428498</v>
      </c>
      <c r="D53" s="244">
        <v>2021</v>
      </c>
      <c r="E53" s="244" t="s">
        <v>99</v>
      </c>
      <c r="F53" s="225">
        <v>12</v>
      </c>
    </row>
    <row r="54" spans="1:6">
      <c r="A54" s="244" t="s">
        <v>955</v>
      </c>
      <c r="B54" s="244" t="s">
        <v>961</v>
      </c>
      <c r="C54" s="244">
        <v>64.258135686707107</v>
      </c>
      <c r="D54" s="244">
        <v>2022</v>
      </c>
      <c r="E54" s="244" t="s">
        <v>100</v>
      </c>
      <c r="F54" s="225">
        <v>1</v>
      </c>
    </row>
    <row r="55" spans="1:6">
      <c r="A55" s="244" t="s">
        <v>955</v>
      </c>
      <c r="B55" s="244" t="s">
        <v>961</v>
      </c>
      <c r="C55" s="244">
        <v>62.380952380952301</v>
      </c>
      <c r="D55" s="244">
        <v>2022</v>
      </c>
      <c r="E55" s="244" t="s">
        <v>108</v>
      </c>
      <c r="F55" s="225">
        <v>2</v>
      </c>
    </row>
    <row r="56" spans="1:6">
      <c r="A56" s="244" t="s">
        <v>955</v>
      </c>
      <c r="B56" s="244" t="s">
        <v>961</v>
      </c>
      <c r="C56" s="244">
        <v>82.391304347826093</v>
      </c>
      <c r="D56" s="244">
        <v>2022</v>
      </c>
      <c r="E56" s="244" t="s">
        <v>107</v>
      </c>
      <c r="F56" s="225">
        <v>3</v>
      </c>
    </row>
    <row r="57" spans="1:6">
      <c r="A57" s="244" t="s">
        <v>955</v>
      </c>
      <c r="B57" s="244" t="s">
        <v>961</v>
      </c>
      <c r="C57" s="244">
        <v>62.654320987654302</v>
      </c>
      <c r="D57" s="244">
        <v>2022</v>
      </c>
      <c r="E57" s="244" t="s">
        <v>101</v>
      </c>
      <c r="F57" s="225">
        <v>4</v>
      </c>
    </row>
    <row r="58" spans="1:6">
      <c r="A58" s="244" t="s">
        <v>955</v>
      </c>
      <c r="B58" s="244" t="s">
        <v>1141</v>
      </c>
      <c r="C58" s="244">
        <v>80.4355240555075</v>
      </c>
      <c r="D58" s="244">
        <v>2022</v>
      </c>
      <c r="E58" s="244" t="s">
        <v>103</v>
      </c>
      <c r="F58" s="225">
        <v>6</v>
      </c>
    </row>
    <row r="59" spans="1:6">
      <c r="A59" s="244" t="s">
        <v>955</v>
      </c>
      <c r="B59" s="244" t="s">
        <v>961</v>
      </c>
      <c r="C59" s="244">
        <v>74.568960622545106</v>
      </c>
      <c r="D59" s="244">
        <v>2022</v>
      </c>
      <c r="E59" s="244" t="s">
        <v>105</v>
      </c>
      <c r="F59" s="225">
        <v>8</v>
      </c>
    </row>
    <row r="60" spans="1:6" ht="17.5" hidden="1" customHeight="1">
      <c r="A60" s="224" t="s">
        <v>955</v>
      </c>
      <c r="B60" s="224" t="s">
        <v>1127</v>
      </c>
      <c r="C60" s="224">
        <v>22.828776477146</v>
      </c>
      <c r="D60" s="224">
        <v>2022</v>
      </c>
      <c r="E60" s="224" t="s">
        <v>105</v>
      </c>
    </row>
    <row r="61" spans="1:6" ht="1" hidden="1" customHeight="1">
      <c r="A61" s="224" t="s">
        <v>955</v>
      </c>
      <c r="B61" s="224" t="s">
        <v>962</v>
      </c>
      <c r="C61" s="224">
        <v>47.303914265226602</v>
      </c>
      <c r="D61" s="224">
        <v>2021</v>
      </c>
      <c r="E61" s="224" t="s">
        <v>106</v>
      </c>
    </row>
    <row r="62" spans="1:6" hidden="1">
      <c r="A62" s="224" t="s">
        <v>955</v>
      </c>
      <c r="B62" s="224" t="s">
        <v>962</v>
      </c>
      <c r="C62" s="224">
        <v>45.864809182772397</v>
      </c>
      <c r="D62" s="224">
        <v>2021</v>
      </c>
      <c r="E62" s="224" t="s">
        <v>97</v>
      </c>
    </row>
    <row r="63" spans="1:6" hidden="1">
      <c r="A63" s="224" t="s">
        <v>955</v>
      </c>
      <c r="B63" s="224" t="s">
        <v>962</v>
      </c>
      <c r="C63" s="224">
        <v>49.1415602366055</v>
      </c>
      <c r="D63" s="224">
        <v>2021</v>
      </c>
      <c r="E63" s="224" t="s">
        <v>98</v>
      </c>
    </row>
    <row r="64" spans="1:6" hidden="1">
      <c r="A64" s="224" t="s">
        <v>955</v>
      </c>
      <c r="B64" s="224" t="s">
        <v>962</v>
      </c>
      <c r="C64" s="224">
        <v>50.918698210640002</v>
      </c>
      <c r="D64" s="224">
        <v>2021</v>
      </c>
      <c r="E64" s="224" t="s">
        <v>99</v>
      </c>
    </row>
    <row r="65" spans="1:5" hidden="1">
      <c r="A65" s="224" t="s">
        <v>955</v>
      </c>
      <c r="B65" s="224" t="s">
        <v>962</v>
      </c>
      <c r="C65" s="224">
        <v>48.504895895088602</v>
      </c>
      <c r="D65" s="224">
        <v>2022</v>
      </c>
      <c r="E65" s="224" t="s">
        <v>100</v>
      </c>
    </row>
    <row r="66" spans="1:5" hidden="1">
      <c r="A66" s="224" t="s">
        <v>955</v>
      </c>
      <c r="B66" s="224" t="s">
        <v>962</v>
      </c>
      <c r="C66" s="224">
        <v>48.9152327789607</v>
      </c>
      <c r="D66" s="224">
        <v>2022</v>
      </c>
      <c r="E66" s="224" t="s">
        <v>108</v>
      </c>
    </row>
    <row r="67" spans="1:5" hidden="1">
      <c r="A67" s="224" t="s">
        <v>955</v>
      </c>
      <c r="B67" s="224" t="s">
        <v>962</v>
      </c>
      <c r="C67" s="224">
        <v>48.287822627265598</v>
      </c>
      <c r="D67" s="224">
        <v>2022</v>
      </c>
      <c r="E67" s="224" t="s">
        <v>107</v>
      </c>
    </row>
    <row r="68" spans="1:5" hidden="1">
      <c r="A68" s="224" t="s">
        <v>955</v>
      </c>
      <c r="B68" s="224" t="s">
        <v>962</v>
      </c>
      <c r="C68" s="224">
        <v>49.637266132111399</v>
      </c>
      <c r="D68" s="224">
        <v>2022</v>
      </c>
      <c r="E68" s="224" t="s">
        <v>101</v>
      </c>
    </row>
    <row r="69" spans="1:5" hidden="1">
      <c r="A69" s="224" t="s">
        <v>955</v>
      </c>
      <c r="B69" s="224" t="s">
        <v>962</v>
      </c>
      <c r="C69" s="224">
        <v>50.940730274410598</v>
      </c>
      <c r="D69" s="224">
        <v>2022</v>
      </c>
      <c r="E69" s="224" t="s">
        <v>102</v>
      </c>
    </row>
    <row r="70" spans="1:5" hidden="1">
      <c r="A70" s="224" t="s">
        <v>955</v>
      </c>
      <c r="B70" s="224" t="s">
        <v>962</v>
      </c>
      <c r="C70" s="224">
        <v>51.414322468296596</v>
      </c>
      <c r="D70" s="224">
        <v>2022</v>
      </c>
      <c r="E70" s="224" t="s">
        <v>103</v>
      </c>
    </row>
    <row r="71" spans="1:5" hidden="1">
      <c r="A71" s="224" t="s">
        <v>955</v>
      </c>
      <c r="B71" s="224" t="s">
        <v>962</v>
      </c>
      <c r="C71" s="224">
        <v>53.474641889276</v>
      </c>
      <c r="D71" s="224">
        <v>2022</v>
      </c>
      <c r="E71" s="224" t="s">
        <v>104</v>
      </c>
    </row>
    <row r="72" spans="1:5" hidden="1">
      <c r="A72" s="224" t="s">
        <v>955</v>
      </c>
      <c r="B72" s="224" t="s">
        <v>962</v>
      </c>
      <c r="C72" s="224">
        <v>52.764086907991199</v>
      </c>
      <c r="D72" s="224">
        <v>2022</v>
      </c>
      <c r="E72" s="224" t="s">
        <v>105</v>
      </c>
    </row>
    <row r="73" spans="1:5" hidden="1">
      <c r="A73" s="224" t="s">
        <v>955</v>
      </c>
      <c r="B73" s="224" t="s">
        <v>963</v>
      </c>
      <c r="C73" s="224">
        <v>52.380717296114298</v>
      </c>
      <c r="D73" s="224">
        <v>2021</v>
      </c>
      <c r="E73" s="224" t="s">
        <v>106</v>
      </c>
    </row>
    <row r="74" spans="1:5" hidden="1">
      <c r="A74" s="224" t="s">
        <v>955</v>
      </c>
      <c r="B74" s="224" t="s">
        <v>963</v>
      </c>
      <c r="C74" s="224">
        <v>51.537000426406102</v>
      </c>
      <c r="D74" s="224">
        <v>2021</v>
      </c>
      <c r="E74" s="224" t="s">
        <v>97</v>
      </c>
    </row>
    <row r="75" spans="1:5" hidden="1">
      <c r="A75" s="224" t="s">
        <v>955</v>
      </c>
      <c r="B75" s="224" t="s">
        <v>963</v>
      </c>
      <c r="C75" s="224">
        <v>44.827974124161699</v>
      </c>
      <c r="D75" s="224">
        <v>2021</v>
      </c>
      <c r="E75" s="224" t="s">
        <v>98</v>
      </c>
    </row>
    <row r="76" spans="1:5" hidden="1">
      <c r="A76" s="224" t="s">
        <v>955</v>
      </c>
      <c r="B76" s="224" t="s">
        <v>963</v>
      </c>
      <c r="C76" s="224">
        <v>47.696603071195902</v>
      </c>
      <c r="D76" s="224">
        <v>2022</v>
      </c>
      <c r="E76" s="224" t="s">
        <v>100</v>
      </c>
    </row>
    <row r="77" spans="1:5" hidden="1">
      <c r="A77" s="224" t="s">
        <v>955</v>
      </c>
      <c r="B77" s="224" t="s">
        <v>963</v>
      </c>
      <c r="C77" s="224">
        <v>54.745596868884498</v>
      </c>
      <c r="D77" s="224">
        <v>2022</v>
      </c>
      <c r="E77" s="224" t="s">
        <v>108</v>
      </c>
    </row>
    <row r="78" spans="1:5" hidden="1">
      <c r="A78" s="224" t="s">
        <v>955</v>
      </c>
      <c r="B78" s="224" t="s">
        <v>963</v>
      </c>
      <c r="C78" s="224">
        <v>50.191110522319498</v>
      </c>
      <c r="D78" s="224">
        <v>2022</v>
      </c>
      <c r="E78" s="224" t="s">
        <v>107</v>
      </c>
    </row>
    <row r="79" spans="1:5" hidden="1">
      <c r="A79" s="224" t="s">
        <v>955</v>
      </c>
      <c r="B79" s="224" t="s">
        <v>963</v>
      </c>
      <c r="C79" s="224">
        <v>51.373907566333301</v>
      </c>
      <c r="D79" s="224">
        <v>2022</v>
      </c>
      <c r="E79" s="224" t="s">
        <v>101</v>
      </c>
    </row>
    <row r="80" spans="1:5" hidden="1">
      <c r="A80" s="224" t="s">
        <v>955</v>
      </c>
      <c r="B80" s="224" t="s">
        <v>963</v>
      </c>
      <c r="C80" s="224">
        <v>51.050297095991297</v>
      </c>
      <c r="D80" s="224">
        <v>2022</v>
      </c>
      <c r="E80" s="224" t="s">
        <v>102</v>
      </c>
    </row>
    <row r="81" spans="1:6" hidden="1">
      <c r="A81" s="224" t="s">
        <v>955</v>
      </c>
      <c r="B81" s="224" t="s">
        <v>963</v>
      </c>
      <c r="C81" s="224">
        <v>53.172715423696701</v>
      </c>
      <c r="D81" s="224">
        <v>2022</v>
      </c>
      <c r="E81" s="224" t="s">
        <v>103</v>
      </c>
    </row>
    <row r="82" spans="1:6" hidden="1">
      <c r="A82" s="224" t="s">
        <v>955</v>
      </c>
      <c r="B82" s="224" t="s">
        <v>963</v>
      </c>
      <c r="C82" s="224">
        <v>53.3163834751808</v>
      </c>
      <c r="D82" s="224">
        <v>2022</v>
      </c>
      <c r="E82" s="224" t="s">
        <v>104</v>
      </c>
    </row>
    <row r="83" spans="1:6" hidden="1">
      <c r="A83" s="224" t="s">
        <v>955</v>
      </c>
      <c r="B83" s="224" t="s">
        <v>963</v>
      </c>
      <c r="C83" s="224">
        <v>51.078320090805903</v>
      </c>
      <c r="D83" s="224">
        <v>2022</v>
      </c>
      <c r="E83" s="224" t="s">
        <v>105</v>
      </c>
    </row>
    <row r="84" spans="1:6">
      <c r="A84" s="327" t="s">
        <v>955</v>
      </c>
      <c r="B84" s="327" t="s">
        <v>964</v>
      </c>
      <c r="C84" s="327">
        <v>49.035945818168599</v>
      </c>
      <c r="D84" s="327">
        <v>2021</v>
      </c>
      <c r="E84" s="327" t="s">
        <v>106</v>
      </c>
      <c r="F84" s="225">
        <v>9</v>
      </c>
    </row>
    <row r="85" spans="1:6">
      <c r="A85" s="327" t="s">
        <v>955</v>
      </c>
      <c r="B85" s="327" t="s">
        <v>964</v>
      </c>
      <c r="C85" s="327">
        <v>50.386294927779602</v>
      </c>
      <c r="D85" s="327">
        <v>2021</v>
      </c>
      <c r="E85" s="327" t="s">
        <v>97</v>
      </c>
      <c r="F85" s="225">
        <v>10</v>
      </c>
    </row>
    <row r="86" spans="1:6">
      <c r="A86" s="327" t="s">
        <v>955</v>
      </c>
      <c r="B86" s="327" t="s">
        <v>964</v>
      </c>
      <c r="C86" s="327">
        <v>52.391037788429301</v>
      </c>
      <c r="D86" s="327">
        <v>2021</v>
      </c>
      <c r="E86" s="327" t="s">
        <v>98</v>
      </c>
      <c r="F86" s="225">
        <v>11</v>
      </c>
    </row>
    <row r="87" spans="1:6">
      <c r="A87" s="327" t="s">
        <v>955</v>
      </c>
      <c r="B87" s="327" t="s">
        <v>964</v>
      </c>
      <c r="C87" s="327">
        <v>47.949726571193203</v>
      </c>
      <c r="D87" s="327">
        <v>2022</v>
      </c>
      <c r="E87" s="327" t="s">
        <v>100</v>
      </c>
      <c r="F87" s="225">
        <v>1</v>
      </c>
    </row>
    <row r="88" spans="1:6">
      <c r="A88" s="327" t="s">
        <v>955</v>
      </c>
      <c r="B88" s="327" t="s">
        <v>964</v>
      </c>
      <c r="C88" s="327">
        <v>50.5050519984243</v>
      </c>
      <c r="D88" s="327">
        <v>2022</v>
      </c>
      <c r="E88" s="327" t="s">
        <v>108</v>
      </c>
      <c r="F88" s="225">
        <v>2</v>
      </c>
    </row>
    <row r="89" spans="1:6">
      <c r="A89" s="327" t="s">
        <v>955</v>
      </c>
      <c r="B89" s="327" t="s">
        <v>964</v>
      </c>
      <c r="C89" s="327">
        <v>50.965278547068799</v>
      </c>
      <c r="D89" s="327">
        <v>2022</v>
      </c>
      <c r="E89" s="327" t="s">
        <v>107</v>
      </c>
      <c r="F89" s="225">
        <v>3</v>
      </c>
    </row>
    <row r="90" spans="1:6">
      <c r="A90" s="327" t="s">
        <v>955</v>
      </c>
      <c r="B90" s="327" t="s">
        <v>964</v>
      </c>
      <c r="C90" s="327">
        <v>45.7692264292291</v>
      </c>
      <c r="D90" s="327">
        <v>2022</v>
      </c>
      <c r="E90" s="327" t="s">
        <v>101</v>
      </c>
      <c r="F90" s="225">
        <v>4</v>
      </c>
    </row>
    <row r="91" spans="1:6">
      <c r="A91" s="327" t="s">
        <v>955</v>
      </c>
      <c r="B91" s="327" t="s">
        <v>964</v>
      </c>
      <c r="C91" s="327">
        <v>50.219158357397198</v>
      </c>
      <c r="D91" s="327">
        <v>2022</v>
      </c>
      <c r="E91" s="327" t="s">
        <v>102</v>
      </c>
      <c r="F91" s="225">
        <v>5</v>
      </c>
    </row>
    <row r="92" spans="1:6">
      <c r="A92" s="327" t="s">
        <v>955</v>
      </c>
      <c r="B92" s="327" t="s">
        <v>964</v>
      </c>
      <c r="C92" s="327">
        <v>51.593607065445603</v>
      </c>
      <c r="D92" s="327">
        <v>2022</v>
      </c>
      <c r="E92" s="327" t="s">
        <v>103</v>
      </c>
      <c r="F92" s="225">
        <v>6</v>
      </c>
    </row>
    <row r="93" spans="1:6">
      <c r="A93" s="327" t="s">
        <v>955</v>
      </c>
      <c r="B93" s="327" t="s">
        <v>964</v>
      </c>
      <c r="C93" s="327">
        <v>54.1838325374652</v>
      </c>
      <c r="D93" s="327">
        <v>2022</v>
      </c>
      <c r="E93" s="327" t="s">
        <v>104</v>
      </c>
      <c r="F93" s="225">
        <v>7</v>
      </c>
    </row>
    <row r="94" spans="1:6">
      <c r="A94" s="327" t="s">
        <v>955</v>
      </c>
      <c r="B94" s="327" t="s">
        <v>964</v>
      </c>
      <c r="C94" s="327">
        <v>52.636090778575301</v>
      </c>
      <c r="D94" s="327">
        <v>2022</v>
      </c>
      <c r="E94" s="327" t="s">
        <v>105</v>
      </c>
      <c r="F94" s="225">
        <v>8</v>
      </c>
    </row>
    <row r="95" spans="1:6" hidden="1">
      <c r="A95" s="224" t="s">
        <v>955</v>
      </c>
      <c r="B95" s="224" t="s">
        <v>965</v>
      </c>
      <c r="C95" s="224">
        <v>52.586950076413999</v>
      </c>
      <c r="D95" s="224">
        <v>2021</v>
      </c>
      <c r="E95" s="224" t="s">
        <v>106</v>
      </c>
    </row>
    <row r="96" spans="1:6" hidden="1">
      <c r="A96" s="224" t="s">
        <v>955</v>
      </c>
      <c r="B96" s="224" t="s">
        <v>965</v>
      </c>
      <c r="C96" s="224">
        <v>40.346505280645502</v>
      </c>
      <c r="D96" s="224">
        <v>2022</v>
      </c>
      <c r="E96" s="224" t="s">
        <v>100</v>
      </c>
    </row>
    <row r="97" spans="1:6" hidden="1">
      <c r="A97" s="224" t="s">
        <v>955</v>
      </c>
      <c r="B97" s="224" t="s">
        <v>965</v>
      </c>
      <c r="C97" s="224">
        <v>44.705882352941103</v>
      </c>
      <c r="D97" s="224">
        <v>2022</v>
      </c>
      <c r="E97" s="224" t="s">
        <v>101</v>
      </c>
    </row>
    <row r="98" spans="1:6" hidden="1">
      <c r="A98" s="224" t="s">
        <v>955</v>
      </c>
      <c r="B98" s="224" t="s">
        <v>966</v>
      </c>
      <c r="C98" s="224">
        <v>49.489133978886002</v>
      </c>
      <c r="D98" s="224">
        <v>2021</v>
      </c>
      <c r="E98" s="224" t="s">
        <v>97</v>
      </c>
    </row>
    <row r="99" spans="1:6" hidden="1">
      <c r="A99" s="224" t="s">
        <v>955</v>
      </c>
      <c r="B99" s="224" t="s">
        <v>967</v>
      </c>
      <c r="C99" s="224">
        <v>48.179871520342601</v>
      </c>
      <c r="D99" s="224">
        <v>2021</v>
      </c>
      <c r="E99" s="224" t="s">
        <v>97</v>
      </c>
    </row>
    <row r="100" spans="1:6" hidden="1">
      <c r="A100" s="224" t="s">
        <v>955</v>
      </c>
      <c r="B100" s="224" t="s">
        <v>967</v>
      </c>
      <c r="C100" s="224">
        <v>48.179871520342601</v>
      </c>
      <c r="D100" s="224">
        <v>2022</v>
      </c>
      <c r="E100" s="224" t="s">
        <v>100</v>
      </c>
    </row>
    <row r="101" spans="1:6" hidden="1">
      <c r="A101" s="224" t="s">
        <v>955</v>
      </c>
      <c r="B101" s="224" t="s">
        <v>968</v>
      </c>
      <c r="C101" s="224">
        <v>41.182392239406902</v>
      </c>
      <c r="D101" s="224">
        <v>2021</v>
      </c>
      <c r="E101" s="224" t="s">
        <v>97</v>
      </c>
    </row>
    <row r="102" spans="1:6" hidden="1">
      <c r="A102" s="224" t="s">
        <v>955</v>
      </c>
      <c r="B102" s="224" t="s">
        <v>968</v>
      </c>
      <c r="C102" s="224">
        <v>56.5060245399861</v>
      </c>
      <c r="D102" s="224">
        <v>2022</v>
      </c>
      <c r="E102" s="224" t="s">
        <v>107</v>
      </c>
    </row>
    <row r="103" spans="1:6">
      <c r="A103" s="244" t="s">
        <v>955</v>
      </c>
      <c r="B103" s="244" t="s">
        <v>969</v>
      </c>
      <c r="C103" s="244">
        <v>55.357142857142797</v>
      </c>
      <c r="D103" s="244">
        <v>2021</v>
      </c>
      <c r="E103" s="244" t="s">
        <v>106</v>
      </c>
      <c r="F103" s="225">
        <v>9</v>
      </c>
    </row>
    <row r="104" spans="1:6">
      <c r="A104" s="244" t="s">
        <v>955</v>
      </c>
      <c r="B104" s="244" t="s">
        <v>969</v>
      </c>
      <c r="C104" s="244">
        <v>50.909090909090899</v>
      </c>
      <c r="D104" s="244">
        <v>2021</v>
      </c>
      <c r="E104" s="244" t="s">
        <v>97</v>
      </c>
      <c r="F104" s="225">
        <v>10</v>
      </c>
    </row>
    <row r="105" spans="1:6">
      <c r="A105" s="244" t="s">
        <v>955</v>
      </c>
      <c r="B105" s="244" t="s">
        <v>969</v>
      </c>
      <c r="C105" s="244">
        <v>55.357142857142797</v>
      </c>
      <c r="D105" s="244">
        <v>2021</v>
      </c>
      <c r="E105" s="244" t="s">
        <v>98</v>
      </c>
      <c r="F105" s="225">
        <v>11</v>
      </c>
    </row>
    <row r="106" spans="1:6">
      <c r="A106" s="244" t="s">
        <v>955</v>
      </c>
      <c r="B106" s="244" t="s">
        <v>969</v>
      </c>
      <c r="C106" s="244">
        <v>47.659058719190902</v>
      </c>
      <c r="D106" s="244">
        <v>2022</v>
      </c>
      <c r="E106" s="244" t="s">
        <v>100</v>
      </c>
      <c r="F106" s="225">
        <v>1</v>
      </c>
    </row>
  </sheetData>
  <phoneticPr fontId="1" type="noConversion"/>
  <pageMargins left="0.75" right="0.75" top="1" bottom="1" header="0.5" footer="0.5"/>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N152"/>
  <sheetViews>
    <sheetView topLeftCell="C64" workbookViewId="0">
      <selection activeCell="K70" sqref="K70"/>
    </sheetView>
  </sheetViews>
  <sheetFormatPr defaultColWidth="8.90625" defaultRowHeight="14"/>
  <cols>
    <col min="1" max="1" width="5.90625" style="34" customWidth="1"/>
    <col min="2" max="2" width="11.453125" style="34" customWidth="1"/>
    <col min="3" max="3" width="7.6328125" style="34" customWidth="1"/>
    <col min="4" max="4" width="4.6328125" style="34" customWidth="1"/>
    <col min="5" max="5" width="14.36328125" hidden="1" customWidth="1"/>
    <col min="6" max="6" width="6.36328125" customWidth="1"/>
    <col min="7" max="7" width="6" customWidth="1"/>
    <col min="8" max="8" width="8.81640625" customWidth="1"/>
    <col min="9" max="9" width="10.90625" customWidth="1"/>
    <col min="11" max="11" width="9" customWidth="1"/>
  </cols>
  <sheetData>
    <row r="1" spans="1:14" s="34" customFormat="1" ht="28">
      <c r="A1" s="205" t="s">
        <v>183</v>
      </c>
      <c r="B1" s="203" t="str">
        <f>B50</f>
        <v>小区名称</v>
      </c>
      <c r="C1" s="205" t="str">
        <f>C50</f>
        <v>年度</v>
      </c>
      <c r="D1" s="205" t="str">
        <f>D50</f>
        <v>月度</v>
      </c>
      <c r="E1" s="205" t="s">
        <v>91</v>
      </c>
      <c r="F1" s="205" t="s">
        <v>92</v>
      </c>
      <c r="G1" s="203" t="s">
        <v>184</v>
      </c>
      <c r="H1" s="203" t="s">
        <v>50</v>
      </c>
      <c r="I1" s="203" t="s">
        <v>187</v>
      </c>
      <c r="J1" s="203" t="s">
        <v>128</v>
      </c>
      <c r="K1" s="205" t="s">
        <v>188</v>
      </c>
      <c r="L1" s="71" t="s">
        <v>186</v>
      </c>
      <c r="M1" s="61" t="s">
        <v>110</v>
      </c>
      <c r="N1" s="222" t="s">
        <v>954</v>
      </c>
    </row>
    <row r="2" spans="1:14" s="34" customFormat="1">
      <c r="A2" s="248">
        <v>1</v>
      </c>
      <c r="B2" s="61" t="s">
        <v>1142</v>
      </c>
      <c r="C2" s="248">
        <v>2022</v>
      </c>
      <c r="D2" s="248">
        <v>10</v>
      </c>
      <c r="E2" s="248"/>
      <c r="F2" s="248">
        <v>55</v>
      </c>
      <c r="G2" s="61" t="s">
        <v>1143</v>
      </c>
      <c r="H2" s="61" t="s">
        <v>1146</v>
      </c>
      <c r="I2" s="61" t="s">
        <v>1144</v>
      </c>
      <c r="J2" s="248" t="s">
        <v>1145</v>
      </c>
      <c r="K2" s="248">
        <v>3270</v>
      </c>
      <c r="L2" s="48">
        <f>ROUND(K2/F2,2)</f>
        <v>59.45</v>
      </c>
      <c r="M2" s="338">
        <f>ROUND(AVERAGE(L2:L5),2)</f>
        <v>53.49</v>
      </c>
      <c r="N2" s="222"/>
    </row>
    <row r="3" spans="1:14" s="34" customFormat="1">
      <c r="A3" s="248">
        <v>2</v>
      </c>
      <c r="B3" s="61" t="s">
        <v>1142</v>
      </c>
      <c r="C3" s="248">
        <v>2022</v>
      </c>
      <c r="D3" s="248">
        <v>10</v>
      </c>
      <c r="E3" s="248"/>
      <c r="F3" s="248">
        <v>85</v>
      </c>
      <c r="G3" s="61" t="s">
        <v>1147</v>
      </c>
      <c r="H3" s="61" t="s">
        <v>1146</v>
      </c>
      <c r="I3" s="61" t="s">
        <v>1148</v>
      </c>
      <c r="J3" s="248" t="s">
        <v>1149</v>
      </c>
      <c r="K3" s="248">
        <v>4200</v>
      </c>
      <c r="L3" s="48">
        <f t="shared" ref="L3:L23" si="0">ROUND(K3/F3,2)</f>
        <v>49.41</v>
      </c>
      <c r="M3" s="336"/>
      <c r="N3" s="222"/>
    </row>
    <row r="4" spans="1:14" s="34" customFormat="1">
      <c r="A4" s="248">
        <v>3</v>
      </c>
      <c r="B4" s="61" t="s">
        <v>1142</v>
      </c>
      <c r="C4" s="248">
        <v>2022</v>
      </c>
      <c r="D4" s="248">
        <v>10</v>
      </c>
      <c r="E4" s="248"/>
      <c r="F4" s="248">
        <v>85.5</v>
      </c>
      <c r="G4" s="61" t="s">
        <v>1147</v>
      </c>
      <c r="H4" s="61" t="s">
        <v>1146</v>
      </c>
      <c r="I4" s="61" t="s">
        <v>1144</v>
      </c>
      <c r="J4" s="248" t="s">
        <v>1150</v>
      </c>
      <c r="K4" s="248">
        <v>4400</v>
      </c>
      <c r="L4" s="48">
        <f t="shared" si="0"/>
        <v>51.46</v>
      </c>
      <c r="M4" s="336"/>
      <c r="N4" s="222"/>
    </row>
    <row r="5" spans="1:14" s="34" customFormat="1">
      <c r="A5" s="248">
        <v>4</v>
      </c>
      <c r="B5" s="61" t="s">
        <v>1142</v>
      </c>
      <c r="C5" s="248">
        <v>2022</v>
      </c>
      <c r="D5" s="248">
        <v>10</v>
      </c>
      <c r="E5" s="248"/>
      <c r="F5" s="248">
        <v>55</v>
      </c>
      <c r="G5" s="61" t="s">
        <v>1143</v>
      </c>
      <c r="H5" s="61" t="s">
        <v>1146</v>
      </c>
      <c r="I5" s="61" t="s">
        <v>1144</v>
      </c>
      <c r="J5" s="248" t="s">
        <v>1151</v>
      </c>
      <c r="K5" s="248">
        <v>2950</v>
      </c>
      <c r="L5" s="48">
        <f t="shared" si="0"/>
        <v>53.64</v>
      </c>
      <c r="M5" s="337"/>
      <c r="N5" s="222"/>
    </row>
    <row r="6" spans="1:14" s="34" customFormat="1">
      <c r="A6" s="248">
        <v>5</v>
      </c>
      <c r="B6" s="61" t="s">
        <v>1142</v>
      </c>
      <c r="C6" s="248">
        <v>2022</v>
      </c>
      <c r="D6" s="248">
        <v>9</v>
      </c>
      <c r="E6" s="248"/>
      <c r="F6" s="248">
        <v>55</v>
      </c>
      <c r="G6" s="61" t="s">
        <v>1143</v>
      </c>
      <c r="H6" s="61" t="s">
        <v>1146</v>
      </c>
      <c r="I6" s="61" t="s">
        <v>1144</v>
      </c>
      <c r="J6" s="248" t="s">
        <v>1152</v>
      </c>
      <c r="K6" s="248">
        <v>3200</v>
      </c>
      <c r="L6" s="48">
        <f t="shared" si="0"/>
        <v>58.18</v>
      </c>
      <c r="M6" s="338">
        <f>ROUND(AVERAGE(L6:L10),2)</f>
        <v>54.35</v>
      </c>
      <c r="N6" s="222"/>
    </row>
    <row r="7" spans="1:14" s="34" customFormat="1">
      <c r="A7" s="248">
        <v>6</v>
      </c>
      <c r="B7" s="61" t="s">
        <v>1142</v>
      </c>
      <c r="C7" s="248">
        <v>2022</v>
      </c>
      <c r="D7" s="248">
        <v>9</v>
      </c>
      <c r="E7" s="248"/>
      <c r="F7" s="248">
        <v>56</v>
      </c>
      <c r="G7" s="61" t="s">
        <v>1143</v>
      </c>
      <c r="H7" s="61" t="s">
        <v>1146</v>
      </c>
      <c r="I7" s="248" t="s">
        <v>1153</v>
      </c>
      <c r="J7" s="248" t="s">
        <v>1154</v>
      </c>
      <c r="K7" s="248">
        <v>3300</v>
      </c>
      <c r="L7" s="48">
        <f t="shared" si="0"/>
        <v>58.93</v>
      </c>
      <c r="M7" s="336"/>
      <c r="N7" s="222"/>
    </row>
    <row r="8" spans="1:14" s="34" customFormat="1">
      <c r="A8" s="248">
        <v>7</v>
      </c>
      <c r="B8" s="61" t="s">
        <v>1142</v>
      </c>
      <c r="C8" s="248">
        <v>2022</v>
      </c>
      <c r="D8" s="248">
        <v>9</v>
      </c>
      <c r="E8" s="248"/>
      <c r="F8" s="248">
        <v>56</v>
      </c>
      <c r="G8" s="61" t="s">
        <v>1143</v>
      </c>
      <c r="H8" s="61" t="s">
        <v>1146</v>
      </c>
      <c r="I8" s="61" t="s">
        <v>1144</v>
      </c>
      <c r="J8" s="248" t="s">
        <v>1154</v>
      </c>
      <c r="K8" s="248">
        <v>3200</v>
      </c>
      <c r="L8" s="48">
        <f t="shared" si="0"/>
        <v>57.14</v>
      </c>
      <c r="M8" s="336"/>
      <c r="N8" s="222"/>
    </row>
    <row r="9" spans="1:14" s="34" customFormat="1">
      <c r="A9" s="248">
        <v>8</v>
      </c>
      <c r="B9" s="61" t="s">
        <v>1142</v>
      </c>
      <c r="C9" s="248">
        <v>2022</v>
      </c>
      <c r="D9" s="248">
        <v>9</v>
      </c>
      <c r="E9" s="248"/>
      <c r="F9" s="248">
        <v>84.23</v>
      </c>
      <c r="G9" s="61" t="s">
        <v>1147</v>
      </c>
      <c r="H9" s="61" t="s">
        <v>1146</v>
      </c>
      <c r="I9" s="61" t="s">
        <v>1144</v>
      </c>
      <c r="J9" s="248" t="s">
        <v>1166</v>
      </c>
      <c r="K9" s="248">
        <v>4100</v>
      </c>
      <c r="L9" s="48">
        <f t="shared" si="0"/>
        <v>48.68</v>
      </c>
      <c r="M9" s="336"/>
      <c r="N9" s="222"/>
    </row>
    <row r="10" spans="1:14" s="34" customFormat="1">
      <c r="A10" s="248">
        <v>9</v>
      </c>
      <c r="B10" s="61" t="s">
        <v>1142</v>
      </c>
      <c r="C10" s="248">
        <v>2022</v>
      </c>
      <c r="D10" s="248">
        <v>9</v>
      </c>
      <c r="E10" s="248"/>
      <c r="F10" s="248">
        <v>84</v>
      </c>
      <c r="G10" s="61" t="s">
        <v>1147</v>
      </c>
      <c r="H10" s="61" t="s">
        <v>1146</v>
      </c>
      <c r="I10" s="61" t="s">
        <v>1148</v>
      </c>
      <c r="J10" s="248" t="s">
        <v>1157</v>
      </c>
      <c r="K10" s="248">
        <v>4100</v>
      </c>
      <c r="L10" s="48">
        <f t="shared" si="0"/>
        <v>48.81</v>
      </c>
      <c r="M10" s="337"/>
      <c r="N10" s="222"/>
    </row>
    <row r="11" spans="1:14" s="34" customFormat="1">
      <c r="A11" s="248">
        <v>10</v>
      </c>
      <c r="B11" s="61" t="s">
        <v>1142</v>
      </c>
      <c r="C11" s="248">
        <v>2022</v>
      </c>
      <c r="D11" s="248">
        <v>8</v>
      </c>
      <c r="E11" s="248"/>
      <c r="F11" s="248">
        <v>86</v>
      </c>
      <c r="G11" s="61" t="s">
        <v>1147</v>
      </c>
      <c r="H11" s="61" t="s">
        <v>1146</v>
      </c>
      <c r="I11" s="61" t="s">
        <v>1148</v>
      </c>
      <c r="J11" s="248" t="s">
        <v>1150</v>
      </c>
      <c r="K11" s="248">
        <v>4200</v>
      </c>
      <c r="L11" s="48">
        <f t="shared" si="0"/>
        <v>48.84</v>
      </c>
      <c r="M11" s="338">
        <f>ROUND(AVERAGE(L11:L16),2)</f>
        <v>53.09</v>
      </c>
      <c r="N11" s="222"/>
    </row>
    <row r="12" spans="1:14" s="34" customFormat="1">
      <c r="A12" s="248">
        <v>11</v>
      </c>
      <c r="B12" s="61" t="s">
        <v>1142</v>
      </c>
      <c r="C12" s="248">
        <v>2022</v>
      </c>
      <c r="D12" s="248">
        <v>8</v>
      </c>
      <c r="E12" s="248"/>
      <c r="F12" s="248">
        <v>56</v>
      </c>
      <c r="G12" s="61" t="s">
        <v>1143</v>
      </c>
      <c r="H12" s="61" t="s">
        <v>1146</v>
      </c>
      <c r="I12" s="61" t="s">
        <v>1155</v>
      </c>
      <c r="J12" s="248" t="s">
        <v>1164</v>
      </c>
      <c r="K12" s="248">
        <v>3500</v>
      </c>
      <c r="L12" s="48">
        <f t="shared" si="0"/>
        <v>62.5</v>
      </c>
      <c r="M12" s="336"/>
      <c r="N12" s="222"/>
    </row>
    <row r="13" spans="1:14" s="34" customFormat="1">
      <c r="A13" s="248">
        <v>12</v>
      </c>
      <c r="B13" s="61" t="s">
        <v>1142</v>
      </c>
      <c r="C13" s="248">
        <v>2022</v>
      </c>
      <c r="D13" s="248">
        <v>8</v>
      </c>
      <c r="E13" s="248"/>
      <c r="F13" s="248">
        <v>56</v>
      </c>
      <c r="G13" s="61" t="s">
        <v>1143</v>
      </c>
      <c r="H13" s="61" t="s">
        <v>1146</v>
      </c>
      <c r="I13" s="61" t="s">
        <v>1144</v>
      </c>
      <c r="J13" s="248" t="s">
        <v>1165</v>
      </c>
      <c r="K13" s="248">
        <v>3000</v>
      </c>
      <c r="L13" s="48">
        <f t="shared" si="0"/>
        <v>53.57</v>
      </c>
      <c r="M13" s="336"/>
      <c r="N13" s="222"/>
    </row>
    <row r="14" spans="1:14" s="34" customFormat="1">
      <c r="A14" s="248">
        <v>13</v>
      </c>
      <c r="B14" s="61" t="s">
        <v>1142</v>
      </c>
      <c r="C14" s="248">
        <v>2022</v>
      </c>
      <c r="D14" s="248">
        <v>8</v>
      </c>
      <c r="E14" s="248"/>
      <c r="F14" s="248">
        <v>112</v>
      </c>
      <c r="G14" s="61" t="s">
        <v>1147</v>
      </c>
      <c r="H14" s="61" t="s">
        <v>1146</v>
      </c>
      <c r="I14" s="61" t="s">
        <v>1148</v>
      </c>
      <c r="J14" s="248" t="s">
        <v>1157</v>
      </c>
      <c r="K14" s="248">
        <v>5400</v>
      </c>
      <c r="L14" s="48">
        <f t="shared" si="0"/>
        <v>48.21</v>
      </c>
      <c r="M14" s="336"/>
      <c r="N14" s="222"/>
    </row>
    <row r="15" spans="1:14" s="34" customFormat="1">
      <c r="A15" s="248">
        <v>14</v>
      </c>
      <c r="B15" s="61" t="s">
        <v>1142</v>
      </c>
      <c r="C15" s="248">
        <v>2022</v>
      </c>
      <c r="D15" s="248">
        <v>8</v>
      </c>
      <c r="E15" s="248"/>
      <c r="F15" s="248">
        <v>56</v>
      </c>
      <c r="G15" s="61" t="s">
        <v>1143</v>
      </c>
      <c r="H15" s="61" t="s">
        <v>1146</v>
      </c>
      <c r="I15" s="61" t="s">
        <v>1144</v>
      </c>
      <c r="J15" s="248" t="s">
        <v>1164</v>
      </c>
      <c r="K15" s="248">
        <v>3200</v>
      </c>
      <c r="L15" s="48">
        <f t="shared" si="0"/>
        <v>57.14</v>
      </c>
      <c r="M15" s="336"/>
      <c r="N15" s="222"/>
    </row>
    <row r="16" spans="1:14" s="34" customFormat="1">
      <c r="A16" s="248">
        <v>15</v>
      </c>
      <c r="B16" s="61" t="s">
        <v>1142</v>
      </c>
      <c r="C16" s="248">
        <v>2022</v>
      </c>
      <c r="D16" s="248">
        <v>8</v>
      </c>
      <c r="E16" s="248"/>
      <c r="F16" s="248">
        <v>87</v>
      </c>
      <c r="G16" s="61" t="s">
        <v>1147</v>
      </c>
      <c r="H16" s="61" t="s">
        <v>1146</v>
      </c>
      <c r="I16" s="61" t="s">
        <v>1144</v>
      </c>
      <c r="J16" s="248" t="s">
        <v>1163</v>
      </c>
      <c r="K16" s="248">
        <v>4200</v>
      </c>
      <c r="L16" s="48">
        <f t="shared" si="0"/>
        <v>48.28</v>
      </c>
      <c r="M16" s="337"/>
      <c r="N16" s="222"/>
    </row>
    <row r="17" spans="1:14" s="34" customFormat="1">
      <c r="A17" s="248">
        <v>16</v>
      </c>
      <c r="B17" s="61" t="s">
        <v>1142</v>
      </c>
      <c r="C17" s="248">
        <v>2022</v>
      </c>
      <c r="D17" s="248">
        <v>7</v>
      </c>
      <c r="E17" s="248"/>
      <c r="F17" s="248">
        <v>56</v>
      </c>
      <c r="G17" s="61" t="s">
        <v>1143</v>
      </c>
      <c r="H17" s="61" t="s">
        <v>1146</v>
      </c>
      <c r="I17" s="61" t="s">
        <v>1144</v>
      </c>
      <c r="J17" s="248" t="s">
        <v>1157</v>
      </c>
      <c r="K17" s="248">
        <v>3300</v>
      </c>
      <c r="L17" s="48">
        <f t="shared" si="0"/>
        <v>58.93</v>
      </c>
      <c r="M17" s="338">
        <f>ROUND(AVERAGE(L17:L22),2)</f>
        <v>54.05</v>
      </c>
      <c r="N17" s="222"/>
    </row>
    <row r="18" spans="1:14" s="34" customFormat="1">
      <c r="A18" s="248">
        <v>17</v>
      </c>
      <c r="B18" s="61" t="s">
        <v>1142</v>
      </c>
      <c r="C18" s="248">
        <v>2022</v>
      </c>
      <c r="D18" s="248">
        <v>7</v>
      </c>
      <c r="E18" s="248"/>
      <c r="F18" s="248">
        <v>83</v>
      </c>
      <c r="G18" s="61" t="s">
        <v>1147</v>
      </c>
      <c r="H18" s="61" t="s">
        <v>1146</v>
      </c>
      <c r="I18" s="61" t="s">
        <v>1148</v>
      </c>
      <c r="J18" s="248" t="s">
        <v>1162</v>
      </c>
      <c r="K18" s="248">
        <v>4100</v>
      </c>
      <c r="L18" s="48">
        <f t="shared" si="0"/>
        <v>49.4</v>
      </c>
      <c r="M18" s="336"/>
      <c r="N18" s="222"/>
    </row>
    <row r="19" spans="1:14" s="34" customFormat="1">
      <c r="A19" s="248">
        <v>18</v>
      </c>
      <c r="B19" s="61" t="s">
        <v>1142</v>
      </c>
      <c r="C19" s="248">
        <v>2022</v>
      </c>
      <c r="D19" s="248">
        <v>7</v>
      </c>
      <c r="E19" s="248"/>
      <c r="F19" s="248">
        <v>85</v>
      </c>
      <c r="G19" s="61" t="s">
        <v>1147</v>
      </c>
      <c r="H19" s="61" t="s">
        <v>1146</v>
      </c>
      <c r="I19" s="61" t="s">
        <v>1148</v>
      </c>
      <c r="J19" s="248" t="s">
        <v>1161</v>
      </c>
      <c r="K19" s="248">
        <v>4500</v>
      </c>
      <c r="L19" s="48">
        <f t="shared" si="0"/>
        <v>52.94</v>
      </c>
      <c r="M19" s="336"/>
      <c r="N19" s="222"/>
    </row>
    <row r="20" spans="1:14" s="34" customFormat="1">
      <c r="A20" s="248">
        <v>19</v>
      </c>
      <c r="B20" s="61" t="s">
        <v>1142</v>
      </c>
      <c r="C20" s="248">
        <v>2022</v>
      </c>
      <c r="D20" s="248">
        <v>7</v>
      </c>
      <c r="E20" s="248"/>
      <c r="F20" s="248">
        <v>56</v>
      </c>
      <c r="G20" s="61" t="s">
        <v>1143</v>
      </c>
      <c r="H20" s="61" t="s">
        <v>1146</v>
      </c>
      <c r="I20" s="61" t="s">
        <v>1144</v>
      </c>
      <c r="J20" s="248" t="s">
        <v>1160</v>
      </c>
      <c r="K20" s="248">
        <v>3100</v>
      </c>
      <c r="L20" s="48">
        <f t="shared" si="0"/>
        <v>55.36</v>
      </c>
      <c r="M20" s="336"/>
      <c r="N20" s="222"/>
    </row>
    <row r="21" spans="1:14" s="34" customFormat="1">
      <c r="A21" s="248">
        <v>20</v>
      </c>
      <c r="B21" s="61" t="s">
        <v>1142</v>
      </c>
      <c r="C21" s="248">
        <v>2022</v>
      </c>
      <c r="D21" s="248">
        <v>7</v>
      </c>
      <c r="E21" s="248"/>
      <c r="F21" s="248">
        <v>112</v>
      </c>
      <c r="G21" s="61" t="s">
        <v>1147</v>
      </c>
      <c r="H21" s="61" t="s">
        <v>1146</v>
      </c>
      <c r="I21" s="61" t="s">
        <v>1148</v>
      </c>
      <c r="J21" s="248" t="s">
        <v>1157</v>
      </c>
      <c r="K21" s="248">
        <v>4800</v>
      </c>
      <c r="L21" s="48">
        <f t="shared" si="0"/>
        <v>42.86</v>
      </c>
      <c r="M21" s="336"/>
      <c r="N21" s="222"/>
    </row>
    <row r="22" spans="1:14" s="34" customFormat="1">
      <c r="A22" s="248">
        <v>21</v>
      </c>
      <c r="B22" s="61" t="s">
        <v>1142</v>
      </c>
      <c r="C22" s="248">
        <v>2022</v>
      </c>
      <c r="D22" s="248">
        <v>7</v>
      </c>
      <c r="E22" s="248"/>
      <c r="F22" s="248">
        <v>54</v>
      </c>
      <c r="G22" s="61" t="s">
        <v>1143</v>
      </c>
      <c r="H22" s="61" t="s">
        <v>1146</v>
      </c>
      <c r="I22" s="61" t="s">
        <v>1144</v>
      </c>
      <c r="J22" s="248" t="s">
        <v>1159</v>
      </c>
      <c r="K22" s="248">
        <v>3500</v>
      </c>
      <c r="L22" s="323">
        <f t="shared" si="0"/>
        <v>64.81</v>
      </c>
      <c r="M22" s="337"/>
      <c r="N22" s="222"/>
    </row>
    <row r="23" spans="1:14" s="34" customFormat="1">
      <c r="A23" s="248">
        <v>22</v>
      </c>
      <c r="B23" s="61" t="s">
        <v>1142</v>
      </c>
      <c r="C23" s="248">
        <v>2022</v>
      </c>
      <c r="D23" s="248">
        <v>6</v>
      </c>
      <c r="E23" s="248"/>
      <c r="F23" s="248">
        <v>55</v>
      </c>
      <c r="G23" s="61" t="s">
        <v>1143</v>
      </c>
      <c r="H23" s="61" t="s">
        <v>1146</v>
      </c>
      <c r="I23" s="61" t="s">
        <v>1156</v>
      </c>
      <c r="J23" s="248" t="s">
        <v>1158</v>
      </c>
      <c r="K23" s="248">
        <v>3200</v>
      </c>
      <c r="L23" s="323">
        <f t="shared" si="0"/>
        <v>58.18</v>
      </c>
      <c r="M23" s="328">
        <f>ROUND(AVERAGE(L23:L24),2)</f>
        <v>54.54</v>
      </c>
      <c r="N23" s="222"/>
    </row>
    <row r="24" spans="1:14" s="34" customFormat="1">
      <c r="A24" s="248">
        <v>23</v>
      </c>
      <c r="B24" s="61" t="s">
        <v>1142</v>
      </c>
      <c r="C24" s="248">
        <v>2022</v>
      </c>
      <c r="D24" s="205">
        <v>6</v>
      </c>
      <c r="E24" s="31">
        <v>44377</v>
      </c>
      <c r="F24" s="205">
        <v>56</v>
      </c>
      <c r="G24" s="61" t="s">
        <v>1143</v>
      </c>
      <c r="H24" s="61" t="s">
        <v>1146</v>
      </c>
      <c r="I24" s="61" t="s">
        <v>1144</v>
      </c>
      <c r="J24" s="203" t="s">
        <v>1157</v>
      </c>
      <c r="K24" s="205">
        <v>2850</v>
      </c>
      <c r="L24" s="48">
        <f>ROUND(K24/F24,2)</f>
        <v>50.89</v>
      </c>
      <c r="M24" s="330"/>
      <c r="N24" s="325"/>
    </row>
    <row r="25" spans="1:14" s="34" customFormat="1">
      <c r="A25" s="248">
        <v>24</v>
      </c>
      <c r="B25" s="61" t="s">
        <v>1142</v>
      </c>
      <c r="C25" s="248">
        <v>2022</v>
      </c>
      <c r="D25" s="248">
        <v>3</v>
      </c>
      <c r="E25" s="324"/>
      <c r="F25" s="248">
        <v>85</v>
      </c>
      <c r="G25" s="61" t="s">
        <v>1147</v>
      </c>
      <c r="H25" s="61" t="s">
        <v>1146</v>
      </c>
      <c r="I25" s="61" t="s">
        <v>1148</v>
      </c>
      <c r="J25" s="248" t="s">
        <v>1154</v>
      </c>
      <c r="K25" s="248">
        <v>3900</v>
      </c>
      <c r="L25" s="260">
        <f>ROUND(K25/F25,2)</f>
        <v>45.88</v>
      </c>
      <c r="M25" s="328">
        <f>ROUND(AVERAGE(L25:L29),2)</f>
        <v>49.57</v>
      </c>
      <c r="N25" s="326"/>
    </row>
    <row r="26" spans="1:14" s="34" customFormat="1">
      <c r="A26" s="248">
        <v>25</v>
      </c>
      <c r="B26" s="61" t="s">
        <v>1142</v>
      </c>
      <c r="C26" s="248">
        <v>2022</v>
      </c>
      <c r="D26" s="248">
        <v>3</v>
      </c>
      <c r="E26" s="324"/>
      <c r="F26" s="248">
        <v>56</v>
      </c>
      <c r="G26" s="61" t="s">
        <v>1143</v>
      </c>
      <c r="H26" s="61" t="s">
        <v>1146</v>
      </c>
      <c r="I26" s="61" t="s">
        <v>1144</v>
      </c>
      <c r="J26" s="248" t="s">
        <v>1167</v>
      </c>
      <c r="K26" s="248">
        <v>3000</v>
      </c>
      <c r="L26" s="260">
        <f>ROUND(K26/F26,2)</f>
        <v>53.57</v>
      </c>
      <c r="M26" s="329"/>
      <c r="N26" s="326"/>
    </row>
    <row r="27" spans="1:14" s="34" customFormat="1">
      <c r="A27" s="248">
        <v>26</v>
      </c>
      <c r="B27" s="61" t="s">
        <v>1142</v>
      </c>
      <c r="C27" s="248">
        <v>2022</v>
      </c>
      <c r="D27" s="248">
        <v>3</v>
      </c>
      <c r="E27" s="324"/>
      <c r="F27" s="248">
        <v>86</v>
      </c>
      <c r="G27" s="61" t="s">
        <v>1147</v>
      </c>
      <c r="H27" s="61" t="s">
        <v>1146</v>
      </c>
      <c r="I27" s="61" t="s">
        <v>1148</v>
      </c>
      <c r="J27" s="248" t="s">
        <v>1168</v>
      </c>
      <c r="K27" s="248">
        <v>3700</v>
      </c>
      <c r="L27" s="260">
        <f>ROUND(K27/F27,2)</f>
        <v>43.02</v>
      </c>
      <c r="M27" s="329"/>
      <c r="N27" s="326"/>
    </row>
    <row r="28" spans="1:14" s="34" customFormat="1">
      <c r="A28" s="248">
        <v>27</v>
      </c>
      <c r="B28" s="61" t="s">
        <v>1142</v>
      </c>
      <c r="C28" s="248">
        <v>2022</v>
      </c>
      <c r="D28" s="248">
        <v>3</v>
      </c>
      <c r="E28" s="324"/>
      <c r="F28" s="248">
        <v>56</v>
      </c>
      <c r="G28" s="61" t="s">
        <v>1143</v>
      </c>
      <c r="H28" s="61" t="s">
        <v>1146</v>
      </c>
      <c r="I28" s="61" t="s">
        <v>1144</v>
      </c>
      <c r="J28" s="248" t="s">
        <v>1164</v>
      </c>
      <c r="K28" s="248">
        <v>3200</v>
      </c>
      <c r="L28" s="260">
        <f>ROUND(K28/F28,2)</f>
        <v>57.14</v>
      </c>
      <c r="M28" s="329"/>
      <c r="N28" s="326"/>
    </row>
    <row r="29" spans="1:14" s="34" customFormat="1">
      <c r="A29" s="248">
        <v>28</v>
      </c>
      <c r="B29" s="61" t="s">
        <v>1142</v>
      </c>
      <c r="C29" s="248">
        <v>2022</v>
      </c>
      <c r="D29" s="248">
        <v>3</v>
      </c>
      <c r="E29" s="324"/>
      <c r="F29" s="248">
        <v>85</v>
      </c>
      <c r="G29" s="61" t="s">
        <v>1147</v>
      </c>
      <c r="H29" s="61" t="s">
        <v>1146</v>
      </c>
      <c r="I29" s="61" t="s">
        <v>1144</v>
      </c>
      <c r="J29" s="248" t="s">
        <v>1169</v>
      </c>
      <c r="K29" s="248">
        <v>4100</v>
      </c>
      <c r="L29" s="260">
        <f>ROUND(K29/F29,2)</f>
        <v>48.24</v>
      </c>
      <c r="M29" s="330"/>
      <c r="N29" s="326"/>
    </row>
    <row r="30" spans="1:14" s="34" customFormat="1">
      <c r="A30" s="248">
        <v>29</v>
      </c>
      <c r="B30" s="61" t="s">
        <v>1142</v>
      </c>
      <c r="C30" s="248">
        <v>2022</v>
      </c>
      <c r="D30" s="248">
        <v>2</v>
      </c>
      <c r="E30" s="324"/>
      <c r="F30" s="248">
        <v>85</v>
      </c>
      <c r="G30" s="61" t="s">
        <v>1147</v>
      </c>
      <c r="H30" s="61" t="s">
        <v>1146</v>
      </c>
      <c r="I30" s="61" t="s">
        <v>1148</v>
      </c>
      <c r="J30" s="248" t="s">
        <v>1170</v>
      </c>
      <c r="K30" s="248">
        <v>3600</v>
      </c>
      <c r="L30" s="260">
        <f>ROUND(K30/F30,2)</f>
        <v>42.35</v>
      </c>
      <c r="M30" s="328">
        <f>ROUND(AVERAGE(L30:L37),2)</f>
        <v>48.11</v>
      </c>
      <c r="N30" s="326"/>
    </row>
    <row r="31" spans="1:14" s="34" customFormat="1">
      <c r="A31" s="248">
        <v>30</v>
      </c>
      <c r="B31" s="61" t="s">
        <v>1142</v>
      </c>
      <c r="C31" s="248">
        <v>2022</v>
      </c>
      <c r="D31" s="248">
        <v>2</v>
      </c>
      <c r="E31" s="324"/>
      <c r="F31" s="248">
        <v>84</v>
      </c>
      <c r="G31" s="61" t="s">
        <v>1147</v>
      </c>
      <c r="H31" s="61" t="s">
        <v>1146</v>
      </c>
      <c r="I31" s="61" t="s">
        <v>1148</v>
      </c>
      <c r="J31" s="248" t="s">
        <v>1157</v>
      </c>
      <c r="K31" s="248">
        <v>3800</v>
      </c>
      <c r="L31" s="260">
        <f>ROUND(K31/F31,2)</f>
        <v>45.24</v>
      </c>
      <c r="M31" s="329"/>
      <c r="N31" s="326"/>
    </row>
    <row r="32" spans="1:14" s="34" customFormat="1">
      <c r="A32" s="248">
        <v>31</v>
      </c>
      <c r="B32" s="61" t="s">
        <v>1142</v>
      </c>
      <c r="C32" s="248">
        <v>2022</v>
      </c>
      <c r="D32" s="248">
        <v>2</v>
      </c>
      <c r="E32" s="324"/>
      <c r="F32" s="248">
        <v>86</v>
      </c>
      <c r="G32" s="61" t="s">
        <v>1147</v>
      </c>
      <c r="H32" s="61" t="s">
        <v>1146</v>
      </c>
      <c r="I32" s="61" t="s">
        <v>1148</v>
      </c>
      <c r="J32" s="248" t="s">
        <v>1171</v>
      </c>
      <c r="K32" s="248">
        <v>3600</v>
      </c>
      <c r="L32" s="260">
        <f>ROUND(K32/F32,2)</f>
        <v>41.86</v>
      </c>
      <c r="M32" s="329"/>
      <c r="N32" s="326"/>
    </row>
    <row r="33" spans="1:14" s="34" customFormat="1">
      <c r="A33" s="248">
        <v>32</v>
      </c>
      <c r="B33" s="61" t="s">
        <v>1142</v>
      </c>
      <c r="C33" s="248">
        <v>2022</v>
      </c>
      <c r="D33" s="248">
        <v>2</v>
      </c>
      <c r="E33" s="324"/>
      <c r="F33" s="248">
        <v>56</v>
      </c>
      <c r="G33" s="61" t="s">
        <v>1143</v>
      </c>
      <c r="H33" s="61" t="s">
        <v>1146</v>
      </c>
      <c r="I33" s="61" t="s">
        <v>1144</v>
      </c>
      <c r="J33" s="248" t="s">
        <v>1164</v>
      </c>
      <c r="K33" s="248">
        <v>3000</v>
      </c>
      <c r="L33" s="260">
        <f>ROUND(K33/F33,2)</f>
        <v>53.57</v>
      </c>
      <c r="M33" s="329"/>
      <c r="N33" s="326"/>
    </row>
    <row r="34" spans="1:14" s="34" customFormat="1">
      <c r="A34" s="248">
        <v>33</v>
      </c>
      <c r="B34" s="61" t="s">
        <v>1142</v>
      </c>
      <c r="C34" s="248">
        <v>2022</v>
      </c>
      <c r="D34" s="248">
        <v>2</v>
      </c>
      <c r="E34" s="324"/>
      <c r="F34" s="248">
        <v>56</v>
      </c>
      <c r="G34" s="61" t="s">
        <v>1143</v>
      </c>
      <c r="H34" s="61" t="s">
        <v>1146</v>
      </c>
      <c r="I34" s="61" t="s">
        <v>1144</v>
      </c>
      <c r="J34" s="248" t="s">
        <v>1164</v>
      </c>
      <c r="K34" s="248">
        <v>3100</v>
      </c>
      <c r="L34" s="260">
        <f>ROUND(K34/F34,2)</f>
        <v>55.36</v>
      </c>
      <c r="M34" s="329"/>
      <c r="N34" s="326"/>
    </row>
    <row r="35" spans="1:14" s="34" customFormat="1">
      <c r="A35" s="248">
        <v>34</v>
      </c>
      <c r="B35" s="61" t="s">
        <v>1142</v>
      </c>
      <c r="C35" s="248">
        <v>2022</v>
      </c>
      <c r="D35" s="248">
        <v>2</v>
      </c>
      <c r="E35" s="324"/>
      <c r="F35" s="248">
        <v>85</v>
      </c>
      <c r="G35" s="61" t="s">
        <v>1147</v>
      </c>
      <c r="H35" s="61" t="s">
        <v>1146</v>
      </c>
      <c r="I35" s="61" t="s">
        <v>1148</v>
      </c>
      <c r="J35" s="248" t="s">
        <v>1157</v>
      </c>
      <c r="K35" s="248">
        <v>3900</v>
      </c>
      <c r="L35" s="260">
        <f>ROUND(K35/F35,2)</f>
        <v>45.88</v>
      </c>
      <c r="M35" s="329"/>
      <c r="N35" s="326"/>
    </row>
    <row r="36" spans="1:14" s="34" customFormat="1">
      <c r="A36" s="248">
        <v>35</v>
      </c>
      <c r="B36" s="61" t="s">
        <v>1142</v>
      </c>
      <c r="C36" s="248">
        <v>2022</v>
      </c>
      <c r="D36" s="248">
        <v>2</v>
      </c>
      <c r="E36" s="324"/>
      <c r="F36" s="248">
        <v>85</v>
      </c>
      <c r="G36" s="61" t="s">
        <v>1147</v>
      </c>
      <c r="H36" s="61" t="s">
        <v>1146</v>
      </c>
      <c r="I36" s="61" t="s">
        <v>1148</v>
      </c>
      <c r="J36" s="248" t="s">
        <v>1170</v>
      </c>
      <c r="K36" s="248">
        <v>4000</v>
      </c>
      <c r="L36" s="260">
        <f>ROUND(K36/F36,2)</f>
        <v>47.06</v>
      </c>
      <c r="M36" s="329"/>
      <c r="N36" s="326"/>
    </row>
    <row r="37" spans="1:14" s="34" customFormat="1">
      <c r="A37" s="248">
        <v>36</v>
      </c>
      <c r="B37" s="61" t="s">
        <v>1142</v>
      </c>
      <c r="C37" s="248">
        <v>2022</v>
      </c>
      <c r="D37" s="248">
        <v>2</v>
      </c>
      <c r="E37" s="324"/>
      <c r="F37" s="248">
        <v>56</v>
      </c>
      <c r="G37" s="61" t="s">
        <v>1143</v>
      </c>
      <c r="H37" s="61" t="s">
        <v>1146</v>
      </c>
      <c r="I37" s="61" t="s">
        <v>1144</v>
      </c>
      <c r="J37" s="248" t="s">
        <v>1167</v>
      </c>
      <c r="K37" s="248">
        <v>3000</v>
      </c>
      <c r="L37" s="260">
        <f>ROUND(K37/F37,2)</f>
        <v>53.57</v>
      </c>
      <c r="M37" s="330"/>
      <c r="N37" s="326"/>
    </row>
    <row r="38" spans="1:14" s="34" customFormat="1">
      <c r="A38" s="248">
        <v>37</v>
      </c>
      <c r="B38" s="61" t="s">
        <v>1142</v>
      </c>
      <c r="C38" s="248">
        <v>2022</v>
      </c>
      <c r="D38" s="248">
        <v>1</v>
      </c>
      <c r="E38" s="324"/>
      <c r="F38" s="248">
        <v>56</v>
      </c>
      <c r="G38" s="61" t="s">
        <v>1143</v>
      </c>
      <c r="H38" s="61" t="s">
        <v>1146</v>
      </c>
      <c r="I38" s="61" t="s">
        <v>1144</v>
      </c>
      <c r="J38" s="248" t="s">
        <v>1168</v>
      </c>
      <c r="K38" s="248">
        <v>3000</v>
      </c>
      <c r="L38" s="260">
        <f>ROUND(K38/F38,2)</f>
        <v>53.57</v>
      </c>
      <c r="M38" s="328">
        <f>ROUND(AVERAGE(L38:L39),2)</f>
        <v>53.57</v>
      </c>
      <c r="N38" s="326"/>
    </row>
    <row r="39" spans="1:14" s="34" customFormat="1">
      <c r="A39" s="248">
        <v>38</v>
      </c>
      <c r="B39" s="61" t="s">
        <v>1142</v>
      </c>
      <c r="C39" s="248">
        <v>2022</v>
      </c>
      <c r="D39" s="248">
        <v>1</v>
      </c>
      <c r="E39" s="324"/>
      <c r="F39" s="248">
        <v>56</v>
      </c>
      <c r="G39" s="61" t="s">
        <v>1143</v>
      </c>
      <c r="H39" s="61" t="s">
        <v>1146</v>
      </c>
      <c r="I39" s="61" t="s">
        <v>1144</v>
      </c>
      <c r="J39" s="248" t="s">
        <v>1172</v>
      </c>
      <c r="K39" s="248">
        <v>3000</v>
      </c>
      <c r="L39" s="260">
        <f>ROUND(K39/F39,2)</f>
        <v>53.57</v>
      </c>
      <c r="M39" s="330"/>
      <c r="N39" s="326"/>
    </row>
    <row r="40" spans="1:14" s="34" customFormat="1">
      <c r="A40" s="248">
        <v>39</v>
      </c>
      <c r="B40" s="61" t="s">
        <v>1142</v>
      </c>
      <c r="C40" s="248">
        <v>2021</v>
      </c>
      <c r="D40" s="248">
        <v>12</v>
      </c>
      <c r="E40" s="324"/>
      <c r="F40" s="248">
        <v>56</v>
      </c>
      <c r="G40" s="61" t="s">
        <v>1143</v>
      </c>
      <c r="H40" s="61" t="s">
        <v>1146</v>
      </c>
      <c r="I40" s="61" t="s">
        <v>1144</v>
      </c>
      <c r="J40" s="248" t="s">
        <v>1164</v>
      </c>
      <c r="K40" s="248">
        <v>2800</v>
      </c>
      <c r="L40" s="260">
        <f>ROUND(K40/F40,2)</f>
        <v>50</v>
      </c>
      <c r="M40" s="328">
        <f>ROUND(AVERAGE(L40:L41),2)</f>
        <v>45.84</v>
      </c>
      <c r="N40" s="326"/>
    </row>
    <row r="41" spans="1:14" s="34" customFormat="1">
      <c r="A41" s="248">
        <v>40</v>
      </c>
      <c r="B41" s="61" t="s">
        <v>1142</v>
      </c>
      <c r="C41" s="248">
        <v>2021</v>
      </c>
      <c r="D41" s="248">
        <v>12</v>
      </c>
      <c r="E41" s="324"/>
      <c r="F41" s="248">
        <v>84</v>
      </c>
      <c r="G41" s="61" t="s">
        <v>1147</v>
      </c>
      <c r="H41" s="61" t="s">
        <v>1146</v>
      </c>
      <c r="I41" s="61" t="s">
        <v>1148</v>
      </c>
      <c r="J41" s="248" t="s">
        <v>1157</v>
      </c>
      <c r="K41" s="248">
        <v>3500</v>
      </c>
      <c r="L41" s="260">
        <f>ROUND(K41/F41,2)</f>
        <v>41.67</v>
      </c>
      <c r="M41" s="330"/>
      <c r="N41" s="326"/>
    </row>
    <row r="42" spans="1:14" s="34" customFormat="1">
      <c r="A42" s="248">
        <v>41</v>
      </c>
      <c r="B42" s="61" t="s">
        <v>1142</v>
      </c>
      <c r="C42" s="248">
        <v>2021</v>
      </c>
      <c r="D42" s="248">
        <v>11</v>
      </c>
      <c r="E42" s="324"/>
      <c r="F42" s="248">
        <v>85</v>
      </c>
      <c r="G42" s="61" t="s">
        <v>1147</v>
      </c>
      <c r="H42" s="61" t="s">
        <v>1146</v>
      </c>
      <c r="I42" s="61" t="s">
        <v>1144</v>
      </c>
      <c r="J42" s="248" t="s">
        <v>1171</v>
      </c>
      <c r="K42" s="248">
        <v>3600</v>
      </c>
      <c r="L42" s="260">
        <f>ROUND(K42/F42,2)</f>
        <v>42.35</v>
      </c>
      <c r="M42" s="328">
        <f>ROUND(AVERAGE(L42:L44),2)</f>
        <v>54.72</v>
      </c>
      <c r="N42" s="326"/>
    </row>
    <row r="43" spans="1:14" s="34" customFormat="1">
      <c r="A43" s="248">
        <v>42</v>
      </c>
      <c r="B43" s="61" t="s">
        <v>1142</v>
      </c>
      <c r="C43" s="248">
        <v>2021</v>
      </c>
      <c r="D43" s="248">
        <v>11</v>
      </c>
      <c r="E43" s="324"/>
      <c r="F43" s="248">
        <v>55</v>
      </c>
      <c r="G43" s="61" t="s">
        <v>1143</v>
      </c>
      <c r="H43" s="61" t="s">
        <v>1146</v>
      </c>
      <c r="I43" s="61" t="s">
        <v>1148</v>
      </c>
      <c r="J43" s="248" t="s">
        <v>1173</v>
      </c>
      <c r="K43" s="248">
        <v>3500</v>
      </c>
      <c r="L43" s="260">
        <f>ROUND(K43/F43,2)</f>
        <v>63.64</v>
      </c>
      <c r="M43" s="329"/>
      <c r="N43" s="326"/>
    </row>
    <row r="44" spans="1:14" s="34" customFormat="1">
      <c r="A44" s="248">
        <v>43</v>
      </c>
      <c r="B44" s="61" t="s">
        <v>1142</v>
      </c>
      <c r="C44" s="248">
        <v>2021</v>
      </c>
      <c r="D44" s="248">
        <v>11</v>
      </c>
      <c r="E44" s="324"/>
      <c r="F44" s="248">
        <v>55</v>
      </c>
      <c r="G44" s="61" t="s">
        <v>1143</v>
      </c>
      <c r="H44" s="61" t="s">
        <v>1146</v>
      </c>
      <c r="I44" s="61" t="s">
        <v>1144</v>
      </c>
      <c r="J44" s="248" t="s">
        <v>1174</v>
      </c>
      <c r="K44" s="248">
        <v>3200</v>
      </c>
      <c r="L44" s="260">
        <f>ROUND(K44/F44,2)</f>
        <v>58.18</v>
      </c>
      <c r="M44" s="330"/>
      <c r="N44" s="326"/>
    </row>
    <row r="45" spans="1:14" s="34" customFormat="1">
      <c r="A45" s="248">
        <v>44</v>
      </c>
      <c r="B45" s="61" t="s">
        <v>1142</v>
      </c>
      <c r="C45" s="248">
        <v>2021</v>
      </c>
      <c r="D45" s="248">
        <v>10</v>
      </c>
      <c r="E45" s="324"/>
      <c r="F45" s="248">
        <v>55</v>
      </c>
      <c r="G45" s="61" t="s">
        <v>1143</v>
      </c>
      <c r="H45" s="61" t="s">
        <v>1146</v>
      </c>
      <c r="I45" s="61" t="s">
        <v>1144</v>
      </c>
      <c r="J45" s="248" t="s">
        <v>1170</v>
      </c>
      <c r="K45" s="248">
        <v>3000</v>
      </c>
      <c r="L45" s="260">
        <f>ROUND(K45/F45,2)</f>
        <v>54.55</v>
      </c>
      <c r="M45" s="328">
        <f>ROUND(AVERAGE(L45:L47),2)</f>
        <v>50.09</v>
      </c>
      <c r="N45" s="326"/>
    </row>
    <row r="46" spans="1:14" s="34" customFormat="1">
      <c r="A46" s="248">
        <v>45</v>
      </c>
      <c r="B46" s="61" t="s">
        <v>1142</v>
      </c>
      <c r="C46" s="248">
        <v>2021</v>
      </c>
      <c r="D46" s="248">
        <v>10</v>
      </c>
      <c r="E46" s="324"/>
      <c r="F46" s="248">
        <v>84.23</v>
      </c>
      <c r="G46" s="61" t="s">
        <v>1147</v>
      </c>
      <c r="H46" s="61" t="s">
        <v>1146</v>
      </c>
      <c r="I46" s="61" t="s">
        <v>1144</v>
      </c>
      <c r="J46" s="248" t="s">
        <v>1150</v>
      </c>
      <c r="K46" s="248">
        <v>3700</v>
      </c>
      <c r="L46" s="260">
        <f>ROUND(K46/F46,2)</f>
        <v>43.93</v>
      </c>
      <c r="M46" s="329"/>
      <c r="N46" s="326"/>
    </row>
    <row r="47" spans="1:14" s="34" customFormat="1">
      <c r="A47" s="248">
        <v>46</v>
      </c>
      <c r="B47" s="61" t="s">
        <v>1142</v>
      </c>
      <c r="C47" s="248">
        <v>2021</v>
      </c>
      <c r="D47" s="248">
        <v>10</v>
      </c>
      <c r="E47" s="324"/>
      <c r="F47" s="248">
        <v>56</v>
      </c>
      <c r="G47" s="61" t="s">
        <v>1143</v>
      </c>
      <c r="H47" s="61" t="s">
        <v>1146</v>
      </c>
      <c r="I47" s="61" t="s">
        <v>1144</v>
      </c>
      <c r="J47" s="248" t="s">
        <v>1170</v>
      </c>
      <c r="K47" s="248">
        <v>2900</v>
      </c>
      <c r="L47" s="260">
        <f>ROUND(K47/F47,2)</f>
        <v>51.79</v>
      </c>
      <c r="M47" s="330"/>
      <c r="N47" s="326"/>
    </row>
    <row r="48" spans="1:14" s="34" customFormat="1"/>
    <row r="49" spans="1:14" s="34" customFormat="1" ht="14.5" thickBot="1"/>
    <row r="50" spans="1:14" ht="28.5" thickBot="1">
      <c r="A50" s="66" t="s">
        <v>183</v>
      </c>
      <c r="B50" s="214" t="s">
        <v>93</v>
      </c>
      <c r="C50" s="215" t="s">
        <v>928</v>
      </c>
      <c r="D50" s="215" t="s">
        <v>929</v>
      </c>
      <c r="E50" s="66" t="s">
        <v>91</v>
      </c>
      <c r="F50" s="66" t="s">
        <v>92</v>
      </c>
      <c r="G50" s="65" t="s">
        <v>184</v>
      </c>
      <c r="H50" s="65" t="s">
        <v>163</v>
      </c>
      <c r="I50" s="65" t="s">
        <v>187</v>
      </c>
      <c r="J50" s="65" t="s">
        <v>128</v>
      </c>
      <c r="K50" s="66" t="s">
        <v>188</v>
      </c>
      <c r="L50" s="71" t="s">
        <v>186</v>
      </c>
      <c r="M50" s="61" t="s">
        <v>110</v>
      </c>
      <c r="N50" s="222" t="s">
        <v>954</v>
      </c>
    </row>
    <row r="51" spans="1:14">
      <c r="A51" s="205">
        <v>1</v>
      </c>
      <c r="B51" s="61" t="s">
        <v>1175</v>
      </c>
      <c r="C51" s="66">
        <v>2022</v>
      </c>
      <c r="D51" s="66">
        <v>10</v>
      </c>
      <c r="E51" s="31">
        <v>44377</v>
      </c>
      <c r="F51" s="66">
        <v>46</v>
      </c>
      <c r="G51" s="203" t="s">
        <v>189</v>
      </c>
      <c r="H51" s="65" t="s">
        <v>166</v>
      </c>
      <c r="I51" s="61" t="s">
        <v>1176</v>
      </c>
      <c r="J51" s="65" t="s">
        <v>714</v>
      </c>
      <c r="K51" s="66">
        <v>3000</v>
      </c>
      <c r="L51" s="48">
        <f>ROUND(K51/F51,2)</f>
        <v>65.22</v>
      </c>
      <c r="M51" s="328">
        <f>ROUND(AVERAGE(L51:L52),2)</f>
        <v>58</v>
      </c>
      <c r="N51" s="223"/>
    </row>
    <row r="52" spans="1:14">
      <c r="A52" s="203">
        <v>2</v>
      </c>
      <c r="B52" s="61" t="s">
        <v>1175</v>
      </c>
      <c r="C52" s="259">
        <v>2022</v>
      </c>
      <c r="D52" s="205">
        <v>10</v>
      </c>
      <c r="E52" s="31">
        <v>44375</v>
      </c>
      <c r="F52" s="205">
        <v>65</v>
      </c>
      <c r="G52" s="205" t="s">
        <v>117</v>
      </c>
      <c r="H52" s="205" t="s">
        <v>185</v>
      </c>
      <c r="I52" s="205" t="s">
        <v>164</v>
      </c>
      <c r="J52" s="205" t="s">
        <v>930</v>
      </c>
      <c r="K52" s="205">
        <v>3300</v>
      </c>
      <c r="L52" s="48">
        <f t="shared" ref="L52:L77" si="1">ROUND(K52/F52,2)</f>
        <v>50.77</v>
      </c>
      <c r="M52" s="330"/>
      <c r="N52" s="223"/>
    </row>
    <row r="53" spans="1:14">
      <c r="A53" s="205">
        <v>3</v>
      </c>
      <c r="B53" s="61" t="s">
        <v>1175</v>
      </c>
      <c r="C53" s="259">
        <v>2022</v>
      </c>
      <c r="D53" s="205">
        <v>9</v>
      </c>
      <c r="E53" s="31">
        <v>44375</v>
      </c>
      <c r="F53" s="205">
        <v>65</v>
      </c>
      <c r="G53" s="205" t="s">
        <v>117</v>
      </c>
      <c r="H53" s="205" t="s">
        <v>185</v>
      </c>
      <c r="I53" s="205" t="s">
        <v>164</v>
      </c>
      <c r="J53" s="205" t="s">
        <v>931</v>
      </c>
      <c r="K53" s="205">
        <v>3300</v>
      </c>
      <c r="L53" s="48">
        <f t="shared" si="1"/>
        <v>50.77</v>
      </c>
      <c r="M53" s="328">
        <f>ROUND(AVERAGE(L53:L54),2)</f>
        <v>62.05</v>
      </c>
      <c r="N53" s="311"/>
    </row>
    <row r="54" spans="1:14" s="34" customFormat="1">
      <c r="A54" s="259">
        <v>4</v>
      </c>
      <c r="B54" s="61" t="s">
        <v>1175</v>
      </c>
      <c r="C54" s="248"/>
      <c r="D54" s="248">
        <v>9</v>
      </c>
      <c r="E54" s="324"/>
      <c r="F54" s="248">
        <v>45</v>
      </c>
      <c r="G54" s="259" t="s">
        <v>117</v>
      </c>
      <c r="H54" s="259" t="s">
        <v>166</v>
      </c>
      <c r="I54" s="61" t="s">
        <v>1177</v>
      </c>
      <c r="J54" s="248" t="s">
        <v>1178</v>
      </c>
      <c r="K54" s="248">
        <v>3300</v>
      </c>
      <c r="L54" s="48">
        <f t="shared" si="1"/>
        <v>73.33</v>
      </c>
      <c r="M54" s="330"/>
      <c r="N54" s="311"/>
    </row>
    <row r="55" spans="1:14" s="34" customFormat="1">
      <c r="A55" s="248">
        <v>5</v>
      </c>
      <c r="B55" s="61" t="s">
        <v>1175</v>
      </c>
      <c r="C55" s="248"/>
      <c r="D55" s="248">
        <v>8</v>
      </c>
      <c r="E55" s="324"/>
      <c r="F55" s="248">
        <v>65</v>
      </c>
      <c r="G55" s="259" t="s">
        <v>117</v>
      </c>
      <c r="H55" s="259" t="s">
        <v>166</v>
      </c>
      <c r="I55" s="61" t="s">
        <v>1144</v>
      </c>
      <c r="J55" s="248" t="s">
        <v>1178</v>
      </c>
      <c r="K55" s="248">
        <v>3700</v>
      </c>
      <c r="L55" s="48">
        <f t="shared" si="1"/>
        <v>56.92</v>
      </c>
      <c r="M55" s="329">
        <f>ROUND(AVERAGE(L55:L58),2)</f>
        <v>56.79</v>
      </c>
      <c r="N55" s="311"/>
    </row>
    <row r="56" spans="1:14" s="34" customFormat="1">
      <c r="A56" s="259">
        <v>6</v>
      </c>
      <c r="B56" s="61" t="s">
        <v>1175</v>
      </c>
      <c r="C56" s="248"/>
      <c r="D56" s="248">
        <v>8</v>
      </c>
      <c r="E56" s="324"/>
      <c r="F56" s="248">
        <v>65</v>
      </c>
      <c r="G56" s="259" t="s">
        <v>117</v>
      </c>
      <c r="H56" s="259" t="s">
        <v>166</v>
      </c>
      <c r="I56" s="61" t="s">
        <v>1144</v>
      </c>
      <c r="J56" s="248" t="s">
        <v>1179</v>
      </c>
      <c r="K56" s="248">
        <v>3300</v>
      </c>
      <c r="L56" s="48">
        <f t="shared" si="1"/>
        <v>50.77</v>
      </c>
      <c r="M56" s="329"/>
      <c r="N56" s="311"/>
    </row>
    <row r="57" spans="1:14" s="34" customFormat="1">
      <c r="A57" s="259">
        <v>7</v>
      </c>
      <c r="B57" s="61" t="s">
        <v>1175</v>
      </c>
      <c r="C57" s="248"/>
      <c r="D57" s="248">
        <v>8</v>
      </c>
      <c r="E57" s="324"/>
      <c r="F57" s="248">
        <v>67.709999999999994</v>
      </c>
      <c r="G57" s="28" t="s">
        <v>1198</v>
      </c>
      <c r="H57" s="259" t="s">
        <v>166</v>
      </c>
      <c r="I57" s="61" t="s">
        <v>1148</v>
      </c>
      <c r="J57" s="248" t="s">
        <v>1180</v>
      </c>
      <c r="K57" s="248">
        <v>3650</v>
      </c>
      <c r="L57" s="48">
        <f t="shared" si="1"/>
        <v>53.91</v>
      </c>
      <c r="M57" s="329"/>
      <c r="N57" s="311"/>
    </row>
    <row r="58" spans="1:14" s="34" customFormat="1">
      <c r="A58" s="248">
        <v>8</v>
      </c>
      <c r="B58" s="61" t="s">
        <v>1175</v>
      </c>
      <c r="C58" s="248"/>
      <c r="D58" s="248">
        <v>8</v>
      </c>
      <c r="E58" s="324"/>
      <c r="F58" s="248">
        <v>45</v>
      </c>
      <c r="G58" s="248" t="s">
        <v>189</v>
      </c>
      <c r="H58" s="259" t="s">
        <v>166</v>
      </c>
      <c r="I58" s="61" t="s">
        <v>1144</v>
      </c>
      <c r="J58" s="248" t="s">
        <v>1181</v>
      </c>
      <c r="K58" s="248">
        <v>2950</v>
      </c>
      <c r="L58" s="48">
        <f t="shared" si="1"/>
        <v>65.56</v>
      </c>
      <c r="M58" s="329"/>
      <c r="N58" s="311"/>
    </row>
    <row r="59" spans="1:14" s="34" customFormat="1">
      <c r="A59" s="259">
        <v>9</v>
      </c>
      <c r="B59" s="61" t="s">
        <v>1175</v>
      </c>
      <c r="C59" s="248"/>
      <c r="D59" s="248">
        <v>7</v>
      </c>
      <c r="E59" s="324"/>
      <c r="F59" s="248">
        <v>65</v>
      </c>
      <c r="G59" s="28" t="s">
        <v>1198</v>
      </c>
      <c r="H59" s="259" t="s">
        <v>166</v>
      </c>
      <c r="I59" s="61" t="s">
        <v>1144</v>
      </c>
      <c r="J59" s="248" t="s">
        <v>1181</v>
      </c>
      <c r="K59" s="248">
        <v>3400</v>
      </c>
      <c r="L59" s="48">
        <f t="shared" si="1"/>
        <v>52.31</v>
      </c>
      <c r="M59" s="328">
        <f>ROUND(AVERAGE(L59:L60),2)</f>
        <v>53.08</v>
      </c>
      <c r="N59" s="311"/>
    </row>
    <row r="60" spans="1:14" s="34" customFormat="1">
      <c r="A60" s="259">
        <v>10</v>
      </c>
      <c r="B60" s="61" t="s">
        <v>1175</v>
      </c>
      <c r="C60" s="248"/>
      <c r="D60" s="248">
        <v>7</v>
      </c>
      <c r="E60" s="324"/>
      <c r="F60" s="248">
        <v>65</v>
      </c>
      <c r="G60" s="28" t="s">
        <v>1198</v>
      </c>
      <c r="H60" s="259" t="s">
        <v>166</v>
      </c>
      <c r="I60" s="61" t="s">
        <v>1144</v>
      </c>
      <c r="J60" s="248" t="s">
        <v>1178</v>
      </c>
      <c r="K60" s="248">
        <v>3500</v>
      </c>
      <c r="L60" s="48">
        <f t="shared" si="1"/>
        <v>53.85</v>
      </c>
      <c r="M60" s="330"/>
      <c r="N60" s="311"/>
    </row>
    <row r="61" spans="1:14" s="34" customFormat="1">
      <c r="A61" s="248">
        <v>11</v>
      </c>
      <c r="B61" s="61" t="s">
        <v>1175</v>
      </c>
      <c r="C61" s="248"/>
      <c r="D61" s="248">
        <v>6</v>
      </c>
      <c r="E61" s="324"/>
      <c r="F61" s="248">
        <v>62</v>
      </c>
      <c r="G61" s="28" t="s">
        <v>1198</v>
      </c>
      <c r="H61" s="259" t="s">
        <v>166</v>
      </c>
      <c r="I61" s="61" t="s">
        <v>1148</v>
      </c>
      <c r="J61" s="248" t="s">
        <v>1178</v>
      </c>
      <c r="K61" s="248">
        <v>3000</v>
      </c>
      <c r="L61" s="48">
        <f t="shared" si="1"/>
        <v>48.39</v>
      </c>
      <c r="M61" s="328">
        <f>ROUND(AVERAGE(L61:L62),2)</f>
        <v>48.8</v>
      </c>
      <c r="N61" s="311"/>
    </row>
    <row r="62" spans="1:14" s="34" customFormat="1">
      <c r="A62" s="259">
        <v>12</v>
      </c>
      <c r="B62" s="61" t="s">
        <v>1175</v>
      </c>
      <c r="C62" s="248"/>
      <c r="D62" s="248">
        <v>6</v>
      </c>
      <c r="E62" s="324"/>
      <c r="F62" s="248">
        <v>63</v>
      </c>
      <c r="G62" s="28" t="s">
        <v>1198</v>
      </c>
      <c r="H62" s="259" t="s">
        <v>166</v>
      </c>
      <c r="I62" s="61" t="s">
        <v>1148</v>
      </c>
      <c r="J62" s="248" t="s">
        <v>1181</v>
      </c>
      <c r="K62" s="248">
        <v>3100</v>
      </c>
      <c r="L62" s="48">
        <f t="shared" si="1"/>
        <v>49.21</v>
      </c>
      <c r="M62" s="330"/>
      <c r="N62" s="311"/>
    </row>
    <row r="63" spans="1:14" s="34" customFormat="1">
      <c r="A63" s="259">
        <v>13</v>
      </c>
      <c r="B63" s="61" t="s">
        <v>1175</v>
      </c>
      <c r="C63" s="248"/>
      <c r="D63" s="248">
        <v>5</v>
      </c>
      <c r="E63" s="324"/>
      <c r="F63" s="248">
        <v>65</v>
      </c>
      <c r="G63" s="28" t="s">
        <v>1198</v>
      </c>
      <c r="H63" s="259" t="s">
        <v>166</v>
      </c>
      <c r="I63" s="61" t="s">
        <v>1144</v>
      </c>
      <c r="J63" s="248" t="s">
        <v>1178</v>
      </c>
      <c r="K63" s="248">
        <v>3300</v>
      </c>
      <c r="L63" s="48">
        <f t="shared" si="1"/>
        <v>50.77</v>
      </c>
      <c r="M63" s="331">
        <f>ROUND(L63,2)</f>
        <v>50.77</v>
      </c>
      <c r="N63" s="311"/>
    </row>
    <row r="64" spans="1:14" s="34" customFormat="1">
      <c r="A64" s="248">
        <v>14</v>
      </c>
      <c r="B64" s="61" t="s">
        <v>1175</v>
      </c>
      <c r="C64" s="248"/>
      <c r="D64" s="248">
        <v>4</v>
      </c>
      <c r="E64" s="324"/>
      <c r="F64" s="248">
        <v>63.66</v>
      </c>
      <c r="G64" s="28" t="s">
        <v>1198</v>
      </c>
      <c r="H64" s="259" t="s">
        <v>166</v>
      </c>
      <c r="I64" s="61" t="s">
        <v>1148</v>
      </c>
      <c r="J64" s="248" t="s">
        <v>1178</v>
      </c>
      <c r="K64" s="248">
        <v>3400</v>
      </c>
      <c r="L64" s="48">
        <f t="shared" si="1"/>
        <v>53.41</v>
      </c>
      <c r="M64" s="329">
        <f>ROUND(AVERAGE(L64:L67),2)</f>
        <v>51.16</v>
      </c>
      <c r="N64" s="311"/>
    </row>
    <row r="65" spans="1:14" s="34" customFormat="1">
      <c r="A65" s="259">
        <v>15</v>
      </c>
      <c r="B65" s="61" t="s">
        <v>1175</v>
      </c>
      <c r="C65" s="248"/>
      <c r="D65" s="248">
        <v>4</v>
      </c>
      <c r="E65" s="324"/>
      <c r="F65" s="248">
        <v>62.38</v>
      </c>
      <c r="G65" s="28" t="s">
        <v>1198</v>
      </c>
      <c r="H65" s="259" t="s">
        <v>166</v>
      </c>
      <c r="I65" s="61" t="s">
        <v>1148</v>
      </c>
      <c r="J65" s="248" t="s">
        <v>1183</v>
      </c>
      <c r="K65" s="248">
        <v>3100</v>
      </c>
      <c r="L65" s="48">
        <f t="shared" si="1"/>
        <v>49.7</v>
      </c>
      <c r="M65" s="329"/>
      <c r="N65" s="311"/>
    </row>
    <row r="66" spans="1:14" s="34" customFormat="1">
      <c r="A66" s="259">
        <v>16</v>
      </c>
      <c r="B66" s="61" t="s">
        <v>1175</v>
      </c>
      <c r="C66" s="248"/>
      <c r="D66" s="248">
        <v>4</v>
      </c>
      <c r="E66" s="324"/>
      <c r="F66" s="248">
        <v>65</v>
      </c>
      <c r="G66" s="28" t="s">
        <v>1198</v>
      </c>
      <c r="H66" s="259" t="s">
        <v>166</v>
      </c>
      <c r="I66" s="61" t="s">
        <v>1148</v>
      </c>
      <c r="J66" s="248" t="s">
        <v>1182</v>
      </c>
      <c r="K66" s="248">
        <v>3300</v>
      </c>
      <c r="L66" s="48">
        <f t="shared" si="1"/>
        <v>50.77</v>
      </c>
      <c r="M66" s="329"/>
      <c r="N66" s="311"/>
    </row>
    <row r="67" spans="1:14" s="34" customFormat="1">
      <c r="A67" s="248">
        <v>17</v>
      </c>
      <c r="B67" s="61" t="s">
        <v>1175</v>
      </c>
      <c r="C67" s="248"/>
      <c r="D67" s="248">
        <v>4</v>
      </c>
      <c r="E67" s="324"/>
      <c r="F67" s="248">
        <v>65</v>
      </c>
      <c r="G67" s="28" t="s">
        <v>1198</v>
      </c>
      <c r="H67" s="259" t="s">
        <v>166</v>
      </c>
      <c r="I67" s="61" t="s">
        <v>1144</v>
      </c>
      <c r="J67" s="248" t="s">
        <v>1182</v>
      </c>
      <c r="K67" s="248">
        <v>3300</v>
      </c>
      <c r="L67" s="48">
        <f t="shared" si="1"/>
        <v>50.77</v>
      </c>
      <c r="M67" s="329"/>
      <c r="N67" s="311"/>
    </row>
    <row r="68" spans="1:14" s="34" customFormat="1">
      <c r="A68" s="259">
        <v>18</v>
      </c>
      <c r="B68" s="61" t="s">
        <v>1175</v>
      </c>
      <c r="C68" s="248"/>
      <c r="D68" s="248">
        <v>3</v>
      </c>
      <c r="E68" s="324"/>
      <c r="F68" s="248">
        <v>46</v>
      </c>
      <c r="G68" s="248" t="s">
        <v>189</v>
      </c>
      <c r="H68" s="259" t="s">
        <v>166</v>
      </c>
      <c r="I68" s="61" t="s">
        <v>1148</v>
      </c>
      <c r="J68" s="248" t="s">
        <v>1181</v>
      </c>
      <c r="K68" s="248">
        <v>2800</v>
      </c>
      <c r="L68" s="48">
        <f t="shared" si="1"/>
        <v>60.87</v>
      </c>
      <c r="M68" s="329">
        <f>ROUND(AVERAGE(L68:L70),2)</f>
        <v>59.03</v>
      </c>
      <c r="N68" s="311"/>
    </row>
    <row r="69" spans="1:14" s="34" customFormat="1">
      <c r="A69" s="259">
        <v>19</v>
      </c>
      <c r="B69" s="61" t="s">
        <v>1175</v>
      </c>
      <c r="C69" s="248"/>
      <c r="D69" s="248">
        <v>3</v>
      </c>
      <c r="E69" s="324"/>
      <c r="F69" s="248">
        <v>50</v>
      </c>
      <c r="G69" s="28" t="s">
        <v>1198</v>
      </c>
      <c r="H69" s="259" t="s">
        <v>166</v>
      </c>
      <c r="I69" s="61" t="s">
        <v>1148</v>
      </c>
      <c r="J69" s="248" t="s">
        <v>1181</v>
      </c>
      <c r="K69" s="248">
        <v>2700</v>
      </c>
      <c r="L69" s="48">
        <f t="shared" si="1"/>
        <v>54</v>
      </c>
      <c r="M69" s="329"/>
      <c r="N69" s="311"/>
    </row>
    <row r="70" spans="1:14" s="34" customFormat="1">
      <c r="A70" s="248">
        <v>20</v>
      </c>
      <c r="B70" s="61" t="s">
        <v>1175</v>
      </c>
      <c r="C70" s="248"/>
      <c r="D70" s="248">
        <v>3</v>
      </c>
      <c r="E70" s="324"/>
      <c r="F70" s="248">
        <v>45</v>
      </c>
      <c r="G70" s="248" t="s">
        <v>189</v>
      </c>
      <c r="H70" s="259" t="s">
        <v>166</v>
      </c>
      <c r="I70" s="61" t="s">
        <v>1148</v>
      </c>
      <c r="J70" s="248" t="s">
        <v>1181</v>
      </c>
      <c r="K70" s="248">
        <v>2800</v>
      </c>
      <c r="L70" s="48">
        <f t="shared" si="1"/>
        <v>62.22</v>
      </c>
      <c r="M70" s="329"/>
      <c r="N70" s="311"/>
    </row>
    <row r="71" spans="1:14" s="34" customFormat="1">
      <c r="A71" s="259">
        <v>21</v>
      </c>
      <c r="B71" s="61" t="s">
        <v>1175</v>
      </c>
      <c r="C71" s="248"/>
      <c r="D71" s="248">
        <v>2</v>
      </c>
      <c r="E71" s="324"/>
      <c r="F71" s="248">
        <v>66</v>
      </c>
      <c r="G71" s="28" t="s">
        <v>1198</v>
      </c>
      <c r="H71" s="259" t="s">
        <v>166</v>
      </c>
      <c r="I71" s="61" t="s">
        <v>1148</v>
      </c>
      <c r="J71" s="248" t="s">
        <v>1178</v>
      </c>
      <c r="K71" s="248">
        <v>2900</v>
      </c>
      <c r="L71" s="48">
        <f t="shared" si="1"/>
        <v>43.94</v>
      </c>
      <c r="M71" s="329">
        <f>ROUND(AVERAGE(L71:L74),2)</f>
        <v>45.22</v>
      </c>
      <c r="N71" s="311"/>
    </row>
    <row r="72" spans="1:14" s="34" customFormat="1">
      <c r="A72" s="259">
        <v>22</v>
      </c>
      <c r="B72" s="61" t="s">
        <v>1175</v>
      </c>
      <c r="C72" s="248"/>
      <c r="D72" s="248">
        <v>2</v>
      </c>
      <c r="E72" s="324"/>
      <c r="F72" s="248">
        <v>65</v>
      </c>
      <c r="G72" s="28" t="s">
        <v>1198</v>
      </c>
      <c r="H72" s="259" t="s">
        <v>166</v>
      </c>
      <c r="I72" s="61" t="s">
        <v>1148</v>
      </c>
      <c r="J72" s="248" t="s">
        <v>1183</v>
      </c>
      <c r="K72" s="248">
        <v>2700</v>
      </c>
      <c r="L72" s="48">
        <f t="shared" si="1"/>
        <v>41.54</v>
      </c>
      <c r="M72" s="329"/>
      <c r="N72" s="311"/>
    </row>
    <row r="73" spans="1:14" s="34" customFormat="1">
      <c r="A73" s="248">
        <v>23</v>
      </c>
      <c r="B73" s="61" t="s">
        <v>1175</v>
      </c>
      <c r="C73" s="248"/>
      <c r="D73" s="248">
        <v>2</v>
      </c>
      <c r="E73" s="324"/>
      <c r="F73" s="248">
        <v>65</v>
      </c>
      <c r="G73" s="28" t="s">
        <v>1198</v>
      </c>
      <c r="H73" s="259" t="s">
        <v>166</v>
      </c>
      <c r="I73" s="61" t="s">
        <v>1148</v>
      </c>
      <c r="J73" s="248" t="s">
        <v>1178</v>
      </c>
      <c r="K73" s="248">
        <v>3200</v>
      </c>
      <c r="L73" s="48">
        <f t="shared" si="1"/>
        <v>49.23</v>
      </c>
      <c r="M73" s="329"/>
      <c r="N73" s="311"/>
    </row>
    <row r="74" spans="1:14" s="34" customFormat="1">
      <c r="A74" s="259">
        <v>24</v>
      </c>
      <c r="B74" s="61" t="s">
        <v>1175</v>
      </c>
      <c r="C74" s="248"/>
      <c r="D74" s="248">
        <v>2</v>
      </c>
      <c r="E74" s="324"/>
      <c r="F74" s="248">
        <v>65</v>
      </c>
      <c r="G74" s="28" t="s">
        <v>1198</v>
      </c>
      <c r="H74" s="259" t="s">
        <v>166</v>
      </c>
      <c r="I74" s="61" t="s">
        <v>1144</v>
      </c>
      <c r="J74" s="248" t="s">
        <v>1183</v>
      </c>
      <c r="K74" s="248">
        <v>3000</v>
      </c>
      <c r="L74" s="48">
        <f t="shared" si="1"/>
        <v>46.15</v>
      </c>
      <c r="M74" s="329"/>
      <c r="N74" s="311"/>
    </row>
    <row r="75" spans="1:14" s="34" customFormat="1">
      <c r="A75" s="259">
        <v>25</v>
      </c>
      <c r="B75" s="61" t="s">
        <v>1175</v>
      </c>
      <c r="C75" s="248"/>
      <c r="D75" s="248">
        <v>1</v>
      </c>
      <c r="E75" s="324"/>
      <c r="F75" s="248">
        <v>63</v>
      </c>
      <c r="G75" s="28" t="s">
        <v>1198</v>
      </c>
      <c r="H75" s="259" t="s">
        <v>166</v>
      </c>
      <c r="I75" s="61" t="s">
        <v>1144</v>
      </c>
      <c r="J75" s="248" t="s">
        <v>1183</v>
      </c>
      <c r="K75" s="248">
        <v>2750</v>
      </c>
      <c r="L75" s="48">
        <f t="shared" si="1"/>
        <v>43.65</v>
      </c>
      <c r="M75" s="328">
        <f>ROUND(AVERAGE(L75:L76),2)</f>
        <v>44.67</v>
      </c>
      <c r="N75" s="311"/>
    </row>
    <row r="76" spans="1:14" s="34" customFormat="1">
      <c r="A76" s="248">
        <v>26</v>
      </c>
      <c r="B76" s="61" t="s">
        <v>1175</v>
      </c>
      <c r="C76" s="248"/>
      <c r="D76" s="248">
        <v>1</v>
      </c>
      <c r="E76" s="324"/>
      <c r="F76" s="248">
        <v>81</v>
      </c>
      <c r="G76" s="28" t="s">
        <v>1198</v>
      </c>
      <c r="H76" s="259" t="s">
        <v>166</v>
      </c>
      <c r="I76" s="61" t="s">
        <v>1148</v>
      </c>
      <c r="J76" s="248" t="s">
        <v>1183</v>
      </c>
      <c r="K76" s="248">
        <v>3700</v>
      </c>
      <c r="L76" s="48">
        <f t="shared" si="1"/>
        <v>45.68</v>
      </c>
      <c r="M76" s="330"/>
      <c r="N76" s="311"/>
    </row>
    <row r="77" spans="1:14" s="34" customFormat="1">
      <c r="A77" s="259">
        <v>27</v>
      </c>
      <c r="B77" s="61" t="s">
        <v>1175</v>
      </c>
      <c r="C77" s="248"/>
      <c r="D77" s="248">
        <v>12</v>
      </c>
      <c r="E77" s="324"/>
      <c r="F77" s="248">
        <v>89</v>
      </c>
      <c r="G77" s="28" t="s">
        <v>1198</v>
      </c>
      <c r="H77" s="259" t="s">
        <v>166</v>
      </c>
      <c r="I77" s="61" t="s">
        <v>1144</v>
      </c>
      <c r="J77" s="248" t="s">
        <v>1178</v>
      </c>
      <c r="K77" s="248">
        <v>4200</v>
      </c>
      <c r="L77" s="48">
        <f t="shared" si="1"/>
        <v>47.19</v>
      </c>
      <c r="M77" s="331">
        <f>ROUND(L77,2)</f>
        <v>47.19</v>
      </c>
      <c r="N77" s="311"/>
    </row>
    <row r="78" spans="1:14">
      <c r="A78" s="49"/>
      <c r="B78" s="49"/>
      <c r="C78" s="49"/>
      <c r="D78" s="49"/>
      <c r="E78" s="94"/>
      <c r="F78" s="49"/>
      <c r="G78" s="49"/>
      <c r="H78" s="49"/>
      <c r="I78" s="51"/>
      <c r="J78" s="49"/>
      <c r="K78" s="49"/>
      <c r="L78" s="47"/>
      <c r="M78" s="97"/>
    </row>
    <row r="79" spans="1:14">
      <c r="A79" s="49"/>
      <c r="B79" s="49"/>
      <c r="C79" s="49"/>
      <c r="D79" s="49"/>
      <c r="E79" s="94"/>
      <c r="F79" s="49"/>
      <c r="G79" s="49"/>
      <c r="H79" s="49"/>
      <c r="I79" s="51"/>
      <c r="J79" s="49"/>
      <c r="K79" s="49"/>
      <c r="L79" s="47"/>
      <c r="M79" s="97"/>
    </row>
    <row r="80" spans="1:14" ht="28">
      <c r="A80" s="66" t="s">
        <v>183</v>
      </c>
      <c r="B80" s="147" t="str">
        <f>市场数据!B50</f>
        <v>小区名称</v>
      </c>
      <c r="C80" s="66" t="str">
        <f>C50</f>
        <v>年度</v>
      </c>
      <c r="D80" s="66" t="str">
        <f>D50</f>
        <v>月度</v>
      </c>
      <c r="E80" s="66" t="s">
        <v>91</v>
      </c>
      <c r="F80" s="66" t="s">
        <v>92</v>
      </c>
      <c r="G80" s="65" t="s">
        <v>184</v>
      </c>
      <c r="H80" s="65" t="s">
        <v>163</v>
      </c>
      <c r="I80" s="65" t="s">
        <v>187</v>
      </c>
      <c r="J80" s="65" t="s">
        <v>128</v>
      </c>
      <c r="K80" s="66" t="s">
        <v>188</v>
      </c>
      <c r="L80" s="71" t="s">
        <v>186</v>
      </c>
      <c r="M80" s="61" t="s">
        <v>110</v>
      </c>
      <c r="N80" s="222" t="s">
        <v>954</v>
      </c>
    </row>
    <row r="81" spans="1:14">
      <c r="A81" s="66">
        <v>1</v>
      </c>
      <c r="B81" s="61" t="s">
        <v>1184</v>
      </c>
      <c r="C81" s="66">
        <v>2022</v>
      </c>
      <c r="D81" s="66">
        <v>10</v>
      </c>
      <c r="E81" s="31"/>
      <c r="F81" s="66">
        <v>89</v>
      </c>
      <c r="G81" s="203" t="s">
        <v>190</v>
      </c>
      <c r="H81" s="65" t="s">
        <v>166</v>
      </c>
      <c r="I81" s="61" t="s">
        <v>1176</v>
      </c>
      <c r="J81" s="61" t="s">
        <v>1185</v>
      </c>
      <c r="K81" s="66">
        <v>4200</v>
      </c>
      <c r="L81" s="48">
        <f t="shared" ref="L81:L108" si="2">K81/F81</f>
        <v>47.19101123595506</v>
      </c>
      <c r="M81" s="328">
        <f>ROUND(AVERAGE(L81:L82),2)</f>
        <v>50.07</v>
      </c>
      <c r="N81" s="332"/>
    </row>
    <row r="82" spans="1:14">
      <c r="A82" s="66">
        <v>2</v>
      </c>
      <c r="B82" s="61" t="s">
        <v>1184</v>
      </c>
      <c r="C82" s="66">
        <v>2022</v>
      </c>
      <c r="D82" s="66">
        <v>10</v>
      </c>
      <c r="E82" s="31"/>
      <c r="F82" s="66">
        <v>85</v>
      </c>
      <c r="G82" s="203" t="s">
        <v>190</v>
      </c>
      <c r="H82" s="65" t="s">
        <v>166</v>
      </c>
      <c r="I82" s="61" t="s">
        <v>1176</v>
      </c>
      <c r="J82" s="61" t="s">
        <v>1186</v>
      </c>
      <c r="K82" s="66">
        <v>4500</v>
      </c>
      <c r="L82" s="48">
        <f t="shared" si="2"/>
        <v>52.941176470588232</v>
      </c>
      <c r="M82" s="330"/>
      <c r="N82" s="333"/>
    </row>
    <row r="83" spans="1:14">
      <c r="A83" s="205">
        <v>3</v>
      </c>
      <c r="B83" s="61" t="s">
        <v>1184</v>
      </c>
      <c r="C83" s="66">
        <v>2022</v>
      </c>
      <c r="D83" s="66">
        <v>9</v>
      </c>
      <c r="E83" s="31">
        <v>44262</v>
      </c>
      <c r="F83" s="66">
        <v>83</v>
      </c>
      <c r="G83" s="203" t="s">
        <v>190</v>
      </c>
      <c r="H83" s="65" t="s">
        <v>166</v>
      </c>
      <c r="I83" s="61" t="s">
        <v>1176</v>
      </c>
      <c r="J83" s="61" t="s">
        <v>1187</v>
      </c>
      <c r="K83" s="205">
        <v>4600</v>
      </c>
      <c r="L83" s="48">
        <f t="shared" si="2"/>
        <v>55.421686746987952</v>
      </c>
      <c r="M83" s="328">
        <f>ROUND(AVERAGE(L83:L107),2)</f>
        <v>52.08</v>
      </c>
      <c r="N83" s="332"/>
    </row>
    <row r="84" spans="1:14">
      <c r="A84" s="205">
        <v>4</v>
      </c>
      <c r="B84" s="61" t="s">
        <v>1184</v>
      </c>
      <c r="C84" s="66">
        <v>2022</v>
      </c>
      <c r="D84" s="66">
        <v>9</v>
      </c>
      <c r="E84" s="31">
        <v>44259</v>
      </c>
      <c r="F84" s="66">
        <v>85</v>
      </c>
      <c r="G84" s="203" t="s">
        <v>190</v>
      </c>
      <c r="H84" s="65" t="s">
        <v>166</v>
      </c>
      <c r="I84" s="61" t="s">
        <v>1176</v>
      </c>
      <c r="J84" s="61" t="s">
        <v>1188</v>
      </c>
      <c r="K84" s="205">
        <v>4400</v>
      </c>
      <c r="L84" s="48">
        <f t="shared" si="2"/>
        <v>51.764705882352942</v>
      </c>
      <c r="M84" s="329"/>
      <c r="N84" s="334"/>
    </row>
    <row r="85" spans="1:14" s="34" customFormat="1">
      <c r="A85" s="248"/>
      <c r="B85" s="61"/>
      <c r="C85" s="259">
        <v>2022</v>
      </c>
      <c r="D85" s="248">
        <v>9</v>
      </c>
      <c r="E85" s="324"/>
      <c r="F85" s="248">
        <v>89</v>
      </c>
      <c r="G85" s="248" t="s">
        <v>173</v>
      </c>
      <c r="H85" s="248" t="s">
        <v>166</v>
      </c>
      <c r="I85" s="61" t="s">
        <v>1148</v>
      </c>
      <c r="J85" s="61" t="s">
        <v>1189</v>
      </c>
      <c r="K85" s="248">
        <v>4700</v>
      </c>
      <c r="L85" s="260">
        <f t="shared" si="2"/>
        <v>52.80898876404494</v>
      </c>
      <c r="M85" s="329"/>
      <c r="N85" s="334"/>
    </row>
    <row r="86" spans="1:14" s="34" customFormat="1">
      <c r="A86" s="248"/>
      <c r="B86" s="61"/>
      <c r="C86" s="259">
        <v>2022</v>
      </c>
      <c r="D86" s="248">
        <v>9</v>
      </c>
      <c r="E86" s="324"/>
      <c r="F86" s="248">
        <v>89.35</v>
      </c>
      <c r="G86" s="248" t="s">
        <v>173</v>
      </c>
      <c r="H86" s="248" t="s">
        <v>166</v>
      </c>
      <c r="I86" s="61" t="s">
        <v>1148</v>
      </c>
      <c r="J86" s="61" t="s">
        <v>1190</v>
      </c>
      <c r="K86" s="248">
        <v>4500</v>
      </c>
      <c r="L86" s="260">
        <f t="shared" si="2"/>
        <v>50.36373810856184</v>
      </c>
      <c r="M86" s="329"/>
      <c r="N86" s="334"/>
    </row>
    <row r="87" spans="1:14" s="34" customFormat="1">
      <c r="A87" s="248"/>
      <c r="B87" s="61"/>
      <c r="C87" s="259">
        <v>2022</v>
      </c>
      <c r="D87" s="248">
        <v>8</v>
      </c>
      <c r="E87" s="324"/>
      <c r="F87" s="248">
        <v>120</v>
      </c>
      <c r="G87" s="61" t="s">
        <v>165</v>
      </c>
      <c r="H87" s="248" t="s">
        <v>166</v>
      </c>
      <c r="I87" s="61" t="s">
        <v>1148</v>
      </c>
      <c r="J87" s="61" t="s">
        <v>1191</v>
      </c>
      <c r="K87" s="248">
        <v>7245</v>
      </c>
      <c r="L87" s="260">
        <f t="shared" si="2"/>
        <v>60.375</v>
      </c>
      <c r="M87" s="329">
        <f>ROUND(AVERAGE(L87:L94),2)</f>
        <v>52.26</v>
      </c>
      <c r="N87" s="334"/>
    </row>
    <row r="88" spans="1:14" s="34" customFormat="1">
      <c r="A88" s="248"/>
      <c r="B88" s="61"/>
      <c r="C88" s="259">
        <v>2022</v>
      </c>
      <c r="D88" s="248">
        <v>8</v>
      </c>
      <c r="E88" s="324"/>
      <c r="F88" s="248">
        <v>83.6</v>
      </c>
      <c r="G88" s="248" t="s">
        <v>173</v>
      </c>
      <c r="H88" s="248" t="s">
        <v>166</v>
      </c>
      <c r="I88" s="61" t="s">
        <v>1144</v>
      </c>
      <c r="J88" s="61" t="s">
        <v>1192</v>
      </c>
      <c r="K88" s="248">
        <v>3700</v>
      </c>
      <c r="L88" s="260">
        <f t="shared" si="2"/>
        <v>44.258373205741627</v>
      </c>
      <c r="M88" s="329"/>
      <c r="N88" s="334"/>
    </row>
    <row r="89" spans="1:14" s="34" customFormat="1">
      <c r="A89" s="248"/>
      <c r="B89" s="61"/>
      <c r="C89" s="259">
        <v>2022</v>
      </c>
      <c r="D89" s="248">
        <v>8</v>
      </c>
      <c r="E89" s="324"/>
      <c r="F89" s="248">
        <v>85</v>
      </c>
      <c r="G89" s="248" t="s">
        <v>173</v>
      </c>
      <c r="H89" s="248" t="s">
        <v>166</v>
      </c>
      <c r="I89" s="61" t="s">
        <v>1144</v>
      </c>
      <c r="J89" s="61" t="s">
        <v>1191</v>
      </c>
      <c r="K89" s="248">
        <v>4200</v>
      </c>
      <c r="L89" s="260">
        <f t="shared" si="2"/>
        <v>49.411764705882355</v>
      </c>
      <c r="M89" s="329"/>
      <c r="N89" s="334"/>
    </row>
    <row r="90" spans="1:14" s="34" customFormat="1">
      <c r="A90" s="248"/>
      <c r="B90" s="61"/>
      <c r="C90" s="259">
        <v>2022</v>
      </c>
      <c r="D90" s="248">
        <v>8</v>
      </c>
      <c r="E90" s="324"/>
      <c r="F90" s="248">
        <v>89</v>
      </c>
      <c r="G90" s="248" t="s">
        <v>173</v>
      </c>
      <c r="H90" s="248" t="s">
        <v>166</v>
      </c>
      <c r="I90" s="61" t="s">
        <v>1148</v>
      </c>
      <c r="J90" s="61" t="s">
        <v>1192</v>
      </c>
      <c r="K90" s="248">
        <v>4400</v>
      </c>
      <c r="L90" s="260">
        <f t="shared" si="2"/>
        <v>49.438202247191015</v>
      </c>
      <c r="M90" s="329"/>
      <c r="N90" s="334"/>
    </row>
    <row r="91" spans="1:14" s="34" customFormat="1">
      <c r="A91" s="248"/>
      <c r="B91" s="61"/>
      <c r="C91" s="259">
        <v>2022</v>
      </c>
      <c r="D91" s="248">
        <v>8</v>
      </c>
      <c r="E91" s="324"/>
      <c r="F91" s="248">
        <v>119.35</v>
      </c>
      <c r="G91" s="61" t="s">
        <v>165</v>
      </c>
      <c r="H91" s="248" t="s">
        <v>166</v>
      </c>
      <c r="I91" s="61" t="s">
        <v>1148</v>
      </c>
      <c r="J91" s="61" t="s">
        <v>1193</v>
      </c>
      <c r="K91" s="248">
        <v>6600</v>
      </c>
      <c r="L91" s="260">
        <f t="shared" si="2"/>
        <v>55.299539170506918</v>
      </c>
      <c r="M91" s="329"/>
      <c r="N91" s="334"/>
    </row>
    <row r="92" spans="1:14" s="34" customFormat="1">
      <c r="A92" s="248"/>
      <c r="B92" s="61"/>
      <c r="C92" s="259">
        <v>2022</v>
      </c>
      <c r="D92" s="248">
        <v>8</v>
      </c>
      <c r="E92" s="324"/>
      <c r="F92" s="248">
        <v>89</v>
      </c>
      <c r="G92" s="248" t="s">
        <v>173</v>
      </c>
      <c r="H92" s="248" t="s">
        <v>166</v>
      </c>
      <c r="I92" s="61" t="s">
        <v>1148</v>
      </c>
      <c r="J92" s="61" t="s">
        <v>1189</v>
      </c>
      <c r="K92" s="248">
        <v>4800</v>
      </c>
      <c r="L92" s="260">
        <f t="shared" si="2"/>
        <v>53.932584269662918</v>
      </c>
      <c r="M92" s="329"/>
      <c r="N92" s="334"/>
    </row>
    <row r="93" spans="1:14" s="34" customFormat="1">
      <c r="A93" s="248"/>
      <c r="B93" s="61"/>
      <c r="C93" s="259">
        <v>2022</v>
      </c>
      <c r="D93" s="248">
        <v>8</v>
      </c>
      <c r="E93" s="324"/>
      <c r="F93" s="248">
        <v>89</v>
      </c>
      <c r="G93" s="248" t="s">
        <v>173</v>
      </c>
      <c r="H93" s="248" t="s">
        <v>166</v>
      </c>
      <c r="I93" s="61" t="s">
        <v>1148</v>
      </c>
      <c r="J93" s="61" t="s">
        <v>1193</v>
      </c>
      <c r="K93" s="248">
        <v>4800</v>
      </c>
      <c r="L93" s="260">
        <f t="shared" si="2"/>
        <v>53.932584269662918</v>
      </c>
      <c r="M93" s="329"/>
      <c r="N93" s="334"/>
    </row>
    <row r="94" spans="1:14" s="34" customFormat="1">
      <c r="A94" s="248"/>
      <c r="B94" s="61"/>
      <c r="C94" s="259">
        <v>2022</v>
      </c>
      <c r="D94" s="248">
        <v>8</v>
      </c>
      <c r="E94" s="324"/>
      <c r="F94" s="248">
        <v>89.5</v>
      </c>
      <c r="G94" s="248" t="s">
        <v>173</v>
      </c>
      <c r="H94" s="248" t="s">
        <v>166</v>
      </c>
      <c r="I94" s="61" t="s">
        <v>1148</v>
      </c>
      <c r="J94" s="61" t="s">
        <v>1191</v>
      </c>
      <c r="K94" s="248">
        <v>4600</v>
      </c>
      <c r="L94" s="260">
        <f t="shared" si="2"/>
        <v>51.396648044692739</v>
      </c>
      <c r="M94" s="329"/>
      <c r="N94" s="334"/>
    </row>
    <row r="95" spans="1:14" s="34" customFormat="1">
      <c r="A95" s="248"/>
      <c r="B95" s="61"/>
      <c r="C95" s="259">
        <v>2022</v>
      </c>
      <c r="D95" s="248">
        <v>7</v>
      </c>
      <c r="E95" s="324"/>
      <c r="F95" s="248">
        <v>89</v>
      </c>
      <c r="G95" s="248" t="s">
        <v>173</v>
      </c>
      <c r="H95" s="248" t="s">
        <v>166</v>
      </c>
      <c r="I95" s="61" t="s">
        <v>1148</v>
      </c>
      <c r="J95" s="61" t="s">
        <v>1192</v>
      </c>
      <c r="K95" s="248">
        <v>4500</v>
      </c>
      <c r="L95" s="260">
        <f t="shared" si="2"/>
        <v>50.561797752808985</v>
      </c>
      <c r="M95" s="329">
        <f>ROUND(AVERAGE(L95:L98),2)</f>
        <v>50.7</v>
      </c>
      <c r="N95" s="334"/>
    </row>
    <row r="96" spans="1:14" s="34" customFormat="1">
      <c r="A96" s="248"/>
      <c r="B96" s="61"/>
      <c r="C96" s="259">
        <v>2022</v>
      </c>
      <c r="D96" s="248">
        <v>7</v>
      </c>
      <c r="E96" s="324"/>
      <c r="F96" s="248">
        <v>89</v>
      </c>
      <c r="G96" s="248" t="s">
        <v>173</v>
      </c>
      <c r="H96" s="248" t="s">
        <v>166</v>
      </c>
      <c r="I96" s="61" t="s">
        <v>1148</v>
      </c>
      <c r="J96" s="61" t="s">
        <v>1194</v>
      </c>
      <c r="K96" s="248">
        <v>4800</v>
      </c>
      <c r="L96" s="260">
        <f t="shared" si="2"/>
        <v>53.932584269662918</v>
      </c>
      <c r="M96" s="329"/>
      <c r="N96" s="334"/>
    </row>
    <row r="97" spans="1:14" s="34" customFormat="1">
      <c r="A97" s="248"/>
      <c r="B97" s="61"/>
      <c r="C97" s="259">
        <v>2022</v>
      </c>
      <c r="D97" s="248">
        <v>7</v>
      </c>
      <c r="E97" s="324"/>
      <c r="F97" s="248">
        <v>89</v>
      </c>
      <c r="G97" s="248" t="s">
        <v>173</v>
      </c>
      <c r="H97" s="248" t="s">
        <v>166</v>
      </c>
      <c r="I97" s="61" t="s">
        <v>1144</v>
      </c>
      <c r="J97" s="61" t="s">
        <v>1192</v>
      </c>
      <c r="K97" s="248">
        <v>4200</v>
      </c>
      <c r="L97" s="260">
        <f t="shared" si="2"/>
        <v>47.19101123595506</v>
      </c>
      <c r="M97" s="329"/>
      <c r="N97" s="334"/>
    </row>
    <row r="98" spans="1:14" s="34" customFormat="1">
      <c r="A98" s="248"/>
      <c r="B98" s="61"/>
      <c r="C98" s="259">
        <v>2022</v>
      </c>
      <c r="D98" s="248">
        <v>7</v>
      </c>
      <c r="E98" s="324"/>
      <c r="F98" s="248">
        <v>90</v>
      </c>
      <c r="G98" s="248" t="s">
        <v>173</v>
      </c>
      <c r="H98" s="248" t="s">
        <v>166</v>
      </c>
      <c r="I98" s="61" t="s">
        <v>1144</v>
      </c>
      <c r="J98" s="61" t="s">
        <v>1190</v>
      </c>
      <c r="K98" s="248">
        <v>4600</v>
      </c>
      <c r="L98" s="260">
        <f t="shared" si="2"/>
        <v>51.111111111111114</v>
      </c>
      <c r="M98" s="329"/>
      <c r="N98" s="334"/>
    </row>
    <row r="99" spans="1:14" s="34" customFormat="1">
      <c r="A99" s="248"/>
      <c r="B99" s="61"/>
      <c r="C99" s="259">
        <v>2022</v>
      </c>
      <c r="D99" s="248">
        <v>6</v>
      </c>
      <c r="E99" s="324"/>
      <c r="F99" s="248">
        <v>84</v>
      </c>
      <c r="G99" s="248" t="s">
        <v>173</v>
      </c>
      <c r="H99" s="248" t="s">
        <v>166</v>
      </c>
      <c r="I99" s="61" t="s">
        <v>1144</v>
      </c>
      <c r="J99" s="61" t="s">
        <v>1195</v>
      </c>
      <c r="K99" s="248">
        <v>4200</v>
      </c>
      <c r="L99" s="260">
        <f t="shared" si="2"/>
        <v>50</v>
      </c>
      <c r="M99" s="329">
        <f>ROUND(AVERAGE(L99:L102),2)</f>
        <v>51.87</v>
      </c>
      <c r="N99" s="334"/>
    </row>
    <row r="100" spans="1:14" s="34" customFormat="1">
      <c r="A100" s="248"/>
      <c r="B100" s="61"/>
      <c r="C100" s="259">
        <v>2022</v>
      </c>
      <c r="D100" s="248">
        <v>6</v>
      </c>
      <c r="E100" s="324"/>
      <c r="F100" s="248">
        <v>84</v>
      </c>
      <c r="G100" s="248" t="s">
        <v>173</v>
      </c>
      <c r="H100" s="248" t="s">
        <v>166</v>
      </c>
      <c r="I100" s="61" t="s">
        <v>1144</v>
      </c>
      <c r="J100" s="61" t="s">
        <v>1193</v>
      </c>
      <c r="K100" s="248">
        <v>4500</v>
      </c>
      <c r="L100" s="260">
        <f t="shared" si="2"/>
        <v>53.571428571428569</v>
      </c>
      <c r="M100" s="329"/>
      <c r="N100" s="334"/>
    </row>
    <row r="101" spans="1:14" s="34" customFormat="1">
      <c r="A101" s="248"/>
      <c r="B101" s="61"/>
      <c r="C101" s="259">
        <v>2022</v>
      </c>
      <c r="D101" s="248">
        <v>6</v>
      </c>
      <c r="E101" s="324"/>
      <c r="F101" s="248">
        <v>89.89</v>
      </c>
      <c r="G101" s="248" t="s">
        <v>173</v>
      </c>
      <c r="H101" s="248" t="s">
        <v>166</v>
      </c>
      <c r="I101" s="61" t="s">
        <v>1144</v>
      </c>
      <c r="J101" s="61" t="s">
        <v>1193</v>
      </c>
      <c r="K101" s="248">
        <v>4900</v>
      </c>
      <c r="L101" s="260">
        <f t="shared" si="2"/>
        <v>54.511069084436535</v>
      </c>
      <c r="M101" s="329"/>
      <c r="N101" s="334"/>
    </row>
    <row r="102" spans="1:14" s="34" customFormat="1">
      <c r="A102" s="248"/>
      <c r="B102" s="61"/>
      <c r="C102" s="259">
        <v>2022</v>
      </c>
      <c r="D102" s="248">
        <v>6</v>
      </c>
      <c r="E102" s="324"/>
      <c r="F102" s="248">
        <v>85</v>
      </c>
      <c r="G102" s="248" t="s">
        <v>173</v>
      </c>
      <c r="H102" s="248" t="s">
        <v>166</v>
      </c>
      <c r="I102" s="61" t="s">
        <v>1144</v>
      </c>
      <c r="J102" s="61" t="s">
        <v>1193</v>
      </c>
      <c r="K102" s="248">
        <v>4200</v>
      </c>
      <c r="L102" s="260">
        <f t="shared" si="2"/>
        <v>49.411764705882355</v>
      </c>
      <c r="M102" s="329"/>
      <c r="N102" s="334"/>
    </row>
    <row r="103" spans="1:14" s="34" customFormat="1">
      <c r="A103" s="248"/>
      <c r="B103" s="61"/>
      <c r="C103" s="259">
        <v>2022</v>
      </c>
      <c r="D103" s="248">
        <v>4</v>
      </c>
      <c r="E103" s="324"/>
      <c r="F103" s="248">
        <v>119</v>
      </c>
      <c r="G103" s="61" t="s">
        <v>165</v>
      </c>
      <c r="H103" s="248" t="s">
        <v>166</v>
      </c>
      <c r="I103" s="61" t="s">
        <v>1148</v>
      </c>
      <c r="J103" s="61" t="s">
        <v>1190</v>
      </c>
      <c r="K103" s="248">
        <v>5800</v>
      </c>
      <c r="L103" s="260">
        <f t="shared" si="2"/>
        <v>48.739495798319325</v>
      </c>
      <c r="M103" s="328">
        <f>ROUND(AVERAGE(L103:L104),2)</f>
        <v>52.46</v>
      </c>
      <c r="N103" s="334"/>
    </row>
    <row r="104" spans="1:14" s="34" customFormat="1">
      <c r="A104" s="248"/>
      <c r="B104" s="61"/>
      <c r="C104" s="259">
        <v>2022</v>
      </c>
      <c r="D104" s="248">
        <v>4</v>
      </c>
      <c r="E104" s="324"/>
      <c r="F104" s="248">
        <v>89</v>
      </c>
      <c r="G104" s="248" t="s">
        <v>173</v>
      </c>
      <c r="H104" s="248" t="s">
        <v>166</v>
      </c>
      <c r="I104" s="61" t="s">
        <v>1144</v>
      </c>
      <c r="J104" s="61" t="s">
        <v>1190</v>
      </c>
      <c r="K104" s="248">
        <v>5000</v>
      </c>
      <c r="L104" s="260">
        <f t="shared" si="2"/>
        <v>56.179775280898873</v>
      </c>
      <c r="M104" s="330"/>
      <c r="N104" s="334"/>
    </row>
    <row r="105" spans="1:14" s="34" customFormat="1">
      <c r="A105" s="248"/>
      <c r="B105" s="61"/>
      <c r="C105" s="259">
        <v>2022</v>
      </c>
      <c r="D105" s="248">
        <v>2</v>
      </c>
      <c r="E105" s="324"/>
      <c r="F105" s="248">
        <v>106</v>
      </c>
      <c r="G105" s="61" t="s">
        <v>165</v>
      </c>
      <c r="H105" s="248" t="s">
        <v>166</v>
      </c>
      <c r="I105" s="61" t="s">
        <v>1148</v>
      </c>
      <c r="J105" s="61" t="s">
        <v>1193</v>
      </c>
      <c r="K105" s="248">
        <v>5500</v>
      </c>
      <c r="L105" s="260">
        <f t="shared" si="2"/>
        <v>51.886792452830186</v>
      </c>
      <c r="M105" s="328">
        <f>ROUND(AVERAGE(L105:L106),2)</f>
        <v>51.22</v>
      </c>
      <c r="N105" s="334"/>
    </row>
    <row r="106" spans="1:14" s="34" customFormat="1">
      <c r="A106" s="248"/>
      <c r="B106" s="61"/>
      <c r="C106" s="259">
        <v>2022</v>
      </c>
      <c r="D106" s="248">
        <v>2</v>
      </c>
      <c r="E106" s="324"/>
      <c r="F106" s="248">
        <v>89</v>
      </c>
      <c r="G106" s="248" t="s">
        <v>173</v>
      </c>
      <c r="H106" s="248" t="s">
        <v>166</v>
      </c>
      <c r="I106" s="61" t="s">
        <v>1144</v>
      </c>
      <c r="J106" s="61" t="s">
        <v>1193</v>
      </c>
      <c r="K106" s="248">
        <v>4500</v>
      </c>
      <c r="L106" s="260">
        <f t="shared" si="2"/>
        <v>50.561797752808985</v>
      </c>
      <c r="M106" s="330"/>
      <c r="N106" s="334"/>
    </row>
    <row r="107" spans="1:14">
      <c r="A107" s="205">
        <v>5</v>
      </c>
      <c r="B107" s="61" t="s">
        <v>1184</v>
      </c>
      <c r="C107" s="259">
        <v>2022</v>
      </c>
      <c r="D107" s="66">
        <v>12</v>
      </c>
      <c r="E107" s="31"/>
      <c r="F107" s="66">
        <v>86</v>
      </c>
      <c r="G107" s="248" t="s">
        <v>173</v>
      </c>
      <c r="H107" s="248" t="s">
        <v>166</v>
      </c>
      <c r="I107" s="61" t="s">
        <v>1144</v>
      </c>
      <c r="J107" s="61" t="s">
        <v>1193</v>
      </c>
      <c r="K107" s="205">
        <v>4800</v>
      </c>
      <c r="L107" s="48">
        <f t="shared" si="2"/>
        <v>55.813953488372093</v>
      </c>
      <c r="M107" s="328">
        <f>ROUND(AVERAGE(L107:L108),2)</f>
        <v>53.79</v>
      </c>
      <c r="N107" s="334"/>
    </row>
    <row r="108" spans="1:14">
      <c r="A108" s="205">
        <v>6</v>
      </c>
      <c r="B108" s="61" t="s">
        <v>1184</v>
      </c>
      <c r="C108" s="259">
        <v>2022</v>
      </c>
      <c r="D108" s="66">
        <v>12</v>
      </c>
      <c r="E108" s="31"/>
      <c r="F108" s="66">
        <v>85</v>
      </c>
      <c r="G108" s="248" t="s">
        <v>173</v>
      </c>
      <c r="H108" s="248" t="s">
        <v>166</v>
      </c>
      <c r="I108" s="61" t="s">
        <v>1144</v>
      </c>
      <c r="J108" s="61" t="s">
        <v>1195</v>
      </c>
      <c r="K108" s="205">
        <v>4400</v>
      </c>
      <c r="L108" s="48">
        <f t="shared" si="2"/>
        <v>51.764705882352942</v>
      </c>
      <c r="M108" s="330"/>
      <c r="N108" s="335"/>
    </row>
    <row r="109" spans="1:14">
      <c r="A109" s="49"/>
      <c r="B109" s="49"/>
      <c r="C109" s="49"/>
      <c r="D109" s="49"/>
      <c r="E109" s="94"/>
      <c r="F109" s="49"/>
      <c r="G109" s="49"/>
      <c r="H109" s="49"/>
      <c r="I109" s="51"/>
      <c r="J109" s="49"/>
      <c r="K109" s="49"/>
      <c r="L109" s="47"/>
      <c r="M109" s="97"/>
    </row>
    <row r="110" spans="1:14">
      <c r="A110" s="49"/>
      <c r="B110" s="49"/>
      <c r="C110" s="49"/>
      <c r="D110" s="49"/>
      <c r="E110" s="94"/>
      <c r="F110" s="49"/>
      <c r="G110" s="49"/>
      <c r="H110" s="49"/>
      <c r="I110" s="51"/>
      <c r="J110" s="49"/>
      <c r="K110" s="49"/>
      <c r="L110" s="47"/>
      <c r="M110" s="97"/>
    </row>
    <row r="111" spans="1:14">
      <c r="A111" s="49"/>
      <c r="B111" s="49"/>
      <c r="C111" s="49"/>
      <c r="D111" s="49"/>
      <c r="E111" s="94"/>
      <c r="F111" s="49"/>
      <c r="G111" s="49"/>
      <c r="H111" s="49"/>
      <c r="I111" s="51"/>
      <c r="J111" s="49"/>
      <c r="K111" s="49"/>
      <c r="L111" s="47"/>
      <c r="M111" s="97"/>
    </row>
    <row r="112" spans="1:14">
      <c r="A112" s="49"/>
      <c r="B112" s="49"/>
      <c r="C112" s="49"/>
      <c r="D112" s="49"/>
      <c r="E112" s="94"/>
      <c r="F112" s="49"/>
      <c r="G112" s="49"/>
      <c r="H112" s="49"/>
      <c r="I112" s="51"/>
      <c r="J112" s="49"/>
      <c r="K112" s="49"/>
      <c r="L112" s="47"/>
      <c r="M112" s="97"/>
    </row>
    <row r="113" spans="1:13">
      <c r="A113" s="49"/>
      <c r="B113" s="49"/>
      <c r="C113" s="49"/>
      <c r="D113" s="49"/>
      <c r="E113" s="94"/>
      <c r="F113" s="49"/>
      <c r="G113" s="49"/>
      <c r="H113" s="49"/>
      <c r="I113" s="51"/>
      <c r="J113" s="49"/>
      <c r="K113" s="49"/>
      <c r="L113" s="47"/>
      <c r="M113" s="97"/>
    </row>
    <row r="114" spans="1:13">
      <c r="A114" s="49"/>
      <c r="B114" s="49"/>
      <c r="C114" s="49"/>
      <c r="D114" s="49"/>
      <c r="E114" s="94"/>
      <c r="F114" s="49"/>
      <c r="G114" s="49"/>
      <c r="H114" s="49"/>
      <c r="I114" s="51"/>
      <c r="J114" s="49"/>
      <c r="K114" s="49"/>
      <c r="L114" s="47"/>
      <c r="M114" s="97"/>
    </row>
    <row r="115" spans="1:13">
      <c r="A115" s="49"/>
      <c r="B115" s="49"/>
      <c r="C115" s="49"/>
      <c r="D115" s="49"/>
      <c r="E115" s="94"/>
      <c r="F115" s="49"/>
      <c r="G115" s="49"/>
      <c r="H115" s="49"/>
      <c r="I115" s="51"/>
      <c r="J115" s="49"/>
      <c r="K115" s="49"/>
      <c r="L115" s="47"/>
      <c r="M115" s="97"/>
    </row>
    <row r="116" spans="1:13">
      <c r="A116" s="49"/>
      <c r="B116" s="49"/>
      <c r="C116" s="49"/>
      <c r="D116" s="49"/>
      <c r="E116" s="94"/>
      <c r="F116" s="49"/>
      <c r="G116" s="49"/>
      <c r="H116" s="49"/>
      <c r="I116" s="51"/>
      <c r="J116" s="49"/>
      <c r="K116" s="49"/>
      <c r="L116" s="47"/>
      <c r="M116" s="97"/>
    </row>
    <row r="117" spans="1:13">
      <c r="A117" s="49"/>
      <c r="B117" s="49"/>
      <c r="C117" s="49"/>
      <c r="D117" s="49"/>
      <c r="E117" s="94"/>
      <c r="F117" s="49"/>
      <c r="G117" s="49"/>
      <c r="H117" s="49"/>
      <c r="I117" s="51"/>
      <c r="J117" s="49"/>
      <c r="K117" s="49"/>
      <c r="L117" s="47"/>
      <c r="M117" s="97"/>
    </row>
    <row r="118" spans="1:13">
      <c r="A118" s="49"/>
      <c r="B118" s="49"/>
      <c r="C118" s="49"/>
      <c r="D118" s="49"/>
      <c r="E118" s="94"/>
      <c r="F118" s="49"/>
      <c r="G118" s="49"/>
      <c r="H118" s="49"/>
      <c r="I118" s="51"/>
      <c r="J118" s="49"/>
      <c r="K118" s="49"/>
      <c r="L118" s="47"/>
      <c r="M118" s="97"/>
    </row>
    <row r="119" spans="1:13">
      <c r="A119" s="49"/>
      <c r="B119" s="49"/>
      <c r="C119" s="49"/>
      <c r="D119" s="49"/>
      <c r="E119" s="94"/>
      <c r="F119" s="49"/>
      <c r="G119" s="49"/>
      <c r="H119" s="49"/>
      <c r="I119" s="51"/>
      <c r="J119" s="49"/>
      <c r="K119" s="49"/>
      <c r="L119" s="47"/>
      <c r="M119" s="96"/>
    </row>
    <row r="120" spans="1:13">
      <c r="A120" s="49"/>
      <c r="B120" s="49"/>
      <c r="C120" s="49"/>
      <c r="D120" s="49"/>
      <c r="E120" s="94"/>
      <c r="F120" s="49"/>
      <c r="G120" s="49"/>
      <c r="H120" s="49"/>
      <c r="I120" s="51"/>
      <c r="J120" s="49"/>
      <c r="K120" s="49"/>
      <c r="L120" s="47"/>
      <c r="M120" s="97"/>
    </row>
    <row r="121" spans="1:13">
      <c r="A121" s="49"/>
      <c r="B121" s="49"/>
      <c r="C121" s="49"/>
      <c r="D121" s="49"/>
      <c r="E121" s="94"/>
      <c r="F121" s="49"/>
      <c r="G121" s="49"/>
      <c r="H121" s="49"/>
      <c r="I121" s="51"/>
      <c r="J121" s="49"/>
      <c r="K121" s="49"/>
      <c r="L121" s="47"/>
      <c r="M121" s="97"/>
    </row>
    <row r="122" spans="1:13">
      <c r="A122" s="49"/>
      <c r="B122" s="49"/>
      <c r="C122" s="49"/>
      <c r="D122" s="49"/>
      <c r="E122" s="94"/>
      <c r="F122" s="49"/>
      <c r="G122" s="49"/>
      <c r="H122" s="49"/>
      <c r="I122" s="51"/>
      <c r="J122" s="49"/>
      <c r="K122" s="49"/>
      <c r="L122" s="47"/>
      <c r="M122" s="97"/>
    </row>
    <row r="123" spans="1:13">
      <c r="A123" s="49"/>
      <c r="B123" s="49"/>
      <c r="C123" s="49"/>
      <c r="D123" s="49"/>
      <c r="E123" s="94"/>
      <c r="F123" s="49"/>
      <c r="G123" s="49"/>
      <c r="H123" s="49"/>
      <c r="I123" s="51"/>
      <c r="J123" s="49"/>
      <c r="K123" s="49"/>
      <c r="L123" s="47"/>
      <c r="M123" s="97"/>
    </row>
    <row r="124" spans="1:13">
      <c r="A124" s="49"/>
      <c r="B124" s="49"/>
      <c r="C124" s="49"/>
      <c r="D124" s="49"/>
      <c r="E124" s="94"/>
      <c r="F124" s="49"/>
      <c r="G124" s="49"/>
      <c r="H124" s="49"/>
      <c r="I124" s="51"/>
      <c r="J124" s="49"/>
      <c r="K124" s="49"/>
      <c r="L124" s="47"/>
      <c r="M124" s="96"/>
    </row>
    <row r="125" spans="1:13">
      <c r="A125" s="49"/>
      <c r="B125" s="49"/>
      <c r="C125" s="49"/>
      <c r="D125" s="49"/>
      <c r="E125" s="94"/>
      <c r="F125" s="49"/>
      <c r="G125" s="49"/>
      <c r="H125" s="49"/>
      <c r="I125" s="51"/>
      <c r="J125" s="49"/>
      <c r="K125" s="49"/>
      <c r="L125" s="47"/>
      <c r="M125" s="97"/>
    </row>
    <row r="126" spans="1:13">
      <c r="A126" s="49"/>
      <c r="B126" s="49"/>
      <c r="C126" s="49"/>
      <c r="D126" s="49"/>
      <c r="E126" s="94"/>
      <c r="F126" s="49"/>
      <c r="G126" s="49"/>
      <c r="H126" s="49"/>
      <c r="I126" s="51"/>
      <c r="J126" s="49"/>
      <c r="K126" s="49"/>
      <c r="L126" s="47"/>
      <c r="M126" s="97"/>
    </row>
    <row r="127" spans="1:13">
      <c r="A127" s="49"/>
      <c r="B127" s="49"/>
      <c r="C127" s="49"/>
      <c r="D127" s="49"/>
      <c r="E127" s="94"/>
      <c r="F127" s="49"/>
      <c r="G127" s="49"/>
      <c r="H127" s="49"/>
      <c r="I127" s="51"/>
      <c r="J127" s="49"/>
      <c r="K127" s="49"/>
      <c r="L127" s="47"/>
      <c r="M127" s="97"/>
    </row>
    <row r="128" spans="1:13">
      <c r="A128" s="49"/>
      <c r="B128" s="49"/>
      <c r="C128" s="49"/>
      <c r="D128" s="49"/>
      <c r="E128" s="94"/>
      <c r="F128" s="49"/>
      <c r="G128" s="49"/>
      <c r="H128" s="49"/>
      <c r="I128" s="51"/>
      <c r="J128" s="49"/>
      <c r="K128" s="49"/>
      <c r="L128" s="47"/>
      <c r="M128" s="97"/>
    </row>
    <row r="129" spans="1:13">
      <c r="A129" s="49"/>
      <c r="B129" s="49"/>
      <c r="C129" s="49"/>
      <c r="D129" s="49"/>
      <c r="E129" s="94"/>
      <c r="F129" s="49"/>
      <c r="G129" s="49"/>
      <c r="H129" s="49"/>
      <c r="I129" s="51"/>
      <c r="J129" s="49"/>
      <c r="K129" s="49"/>
      <c r="L129" s="47"/>
      <c r="M129" s="97"/>
    </row>
    <row r="130" spans="1:13">
      <c r="A130" s="49"/>
      <c r="B130" s="49"/>
      <c r="C130" s="49"/>
      <c r="D130" s="49"/>
      <c r="E130" s="94"/>
      <c r="F130" s="49"/>
      <c r="G130" s="49"/>
      <c r="H130" s="49"/>
      <c r="I130" s="51"/>
      <c r="J130" s="49"/>
      <c r="K130" s="49"/>
      <c r="L130" s="47"/>
      <c r="M130" s="97"/>
    </row>
    <row r="131" spans="1:13">
      <c r="A131" s="49"/>
      <c r="B131" s="49"/>
      <c r="C131" s="49"/>
      <c r="D131" s="49"/>
      <c r="E131" s="94"/>
      <c r="F131" s="49"/>
      <c r="G131" s="49"/>
      <c r="H131" s="49"/>
      <c r="I131" s="51"/>
      <c r="J131" s="49"/>
      <c r="K131" s="49"/>
      <c r="L131" s="47"/>
      <c r="M131" s="97"/>
    </row>
    <row r="132" spans="1:13">
      <c r="A132" s="49"/>
      <c r="B132" s="49"/>
      <c r="C132" s="49"/>
      <c r="D132" s="49"/>
      <c r="E132" s="94"/>
      <c r="F132" s="49"/>
      <c r="G132" s="49"/>
      <c r="H132" s="49"/>
      <c r="I132" s="51"/>
      <c r="J132" s="49"/>
      <c r="K132" s="49"/>
      <c r="L132" s="47"/>
      <c r="M132" s="97"/>
    </row>
    <row r="133" spans="1:13" ht="409.6">
      <c r="A133" s="49"/>
      <c r="B133" s="49"/>
      <c r="C133" s="49"/>
      <c r="D133" s="49"/>
      <c r="E133" s="94"/>
      <c r="F133" s="49"/>
      <c r="G133" s="49"/>
      <c r="H133" s="49"/>
      <c r="I133" s="51"/>
      <c r="J133" s="49"/>
      <c r="K133" s="49"/>
      <c r="L133" s="47"/>
      <c r="M133" s="96"/>
    </row>
    <row r="134" spans="1:13">
      <c r="A134" s="49"/>
      <c r="B134" s="49"/>
      <c r="C134" s="49"/>
      <c r="D134" s="49"/>
      <c r="E134" s="94"/>
      <c r="F134" s="49"/>
      <c r="G134" s="49"/>
      <c r="H134" s="49"/>
      <c r="I134" s="51"/>
      <c r="J134" s="49"/>
      <c r="K134" s="49"/>
      <c r="L134" s="47"/>
      <c r="M134" s="97"/>
    </row>
    <row r="135" spans="1:13">
      <c r="A135" s="49"/>
      <c r="B135" s="49"/>
      <c r="C135" s="49"/>
      <c r="D135" s="49"/>
      <c r="E135" s="94"/>
      <c r="F135" s="49"/>
      <c r="G135" s="49"/>
      <c r="H135" s="49"/>
      <c r="I135" s="51"/>
      <c r="J135" s="49"/>
      <c r="K135" s="49"/>
      <c r="L135" s="47"/>
      <c r="M135" s="97"/>
    </row>
    <row r="136" spans="1:13">
      <c r="A136" s="49"/>
      <c r="B136" s="49"/>
      <c r="C136" s="49"/>
      <c r="D136" s="49"/>
      <c r="E136" s="94"/>
      <c r="F136" s="49"/>
      <c r="G136" s="49"/>
      <c r="H136" s="49"/>
      <c r="I136" s="51"/>
      <c r="J136" s="49"/>
      <c r="K136" s="49"/>
      <c r="L136" s="47"/>
      <c r="M136" s="97"/>
    </row>
    <row r="137" spans="1:13">
      <c r="A137" s="49"/>
      <c r="B137" s="49"/>
      <c r="C137" s="49"/>
      <c r="D137" s="49"/>
      <c r="E137" s="94"/>
      <c r="F137" s="49"/>
      <c r="G137" s="49"/>
      <c r="H137" s="49"/>
      <c r="I137" s="51"/>
      <c r="J137" s="49"/>
      <c r="K137" s="49"/>
      <c r="L137" s="47"/>
      <c r="M137" s="97"/>
    </row>
    <row r="138" spans="1:13">
      <c r="A138" s="49"/>
      <c r="B138" s="49"/>
      <c r="C138" s="49"/>
      <c r="D138" s="49"/>
      <c r="E138" s="94"/>
      <c r="F138" s="49"/>
      <c r="G138" s="49"/>
      <c r="H138" s="49"/>
      <c r="I138" s="51"/>
      <c r="J138" s="49"/>
      <c r="K138" s="49"/>
      <c r="L138" s="47"/>
      <c r="M138" s="97"/>
    </row>
    <row r="139" spans="1:13">
      <c r="A139" s="49"/>
      <c r="B139" s="49"/>
      <c r="C139" s="49"/>
      <c r="D139" s="49"/>
      <c r="E139" s="94"/>
      <c r="F139" s="49"/>
      <c r="G139" s="49"/>
      <c r="H139" s="49"/>
      <c r="I139" s="51"/>
      <c r="J139" s="49"/>
      <c r="K139" s="49"/>
      <c r="L139" s="47"/>
      <c r="M139" s="97"/>
    </row>
    <row r="140" spans="1:13">
      <c r="A140" s="49"/>
      <c r="B140" s="49"/>
      <c r="C140" s="49"/>
      <c r="D140" s="49"/>
      <c r="E140" s="94"/>
      <c r="F140" s="49"/>
      <c r="G140" s="49"/>
      <c r="H140" s="49"/>
      <c r="I140" s="51"/>
      <c r="J140" s="49"/>
      <c r="K140" s="49"/>
      <c r="L140" s="47"/>
      <c r="M140" s="97"/>
    </row>
    <row r="141" spans="1:13">
      <c r="A141" s="49"/>
      <c r="B141" s="49"/>
      <c r="C141" s="49"/>
      <c r="D141" s="49"/>
      <c r="E141" s="94"/>
      <c r="F141" s="49"/>
      <c r="G141" s="49"/>
      <c r="H141" s="49"/>
      <c r="I141" s="51"/>
      <c r="J141" s="49"/>
      <c r="K141" s="49"/>
      <c r="L141" s="47"/>
      <c r="M141" s="97"/>
    </row>
    <row r="142" spans="1:13">
      <c r="A142" s="49"/>
      <c r="B142" s="49"/>
      <c r="C142" s="49"/>
      <c r="D142" s="49"/>
      <c r="E142" s="94"/>
      <c r="F142" s="49"/>
      <c r="G142" s="49"/>
      <c r="H142" s="49"/>
      <c r="I142" s="51"/>
      <c r="J142" s="49"/>
      <c r="K142" s="49"/>
      <c r="L142" s="47"/>
      <c r="M142" s="96"/>
    </row>
    <row r="143" spans="1:13">
      <c r="A143" s="49"/>
      <c r="B143" s="49"/>
      <c r="C143" s="49"/>
      <c r="D143" s="49"/>
      <c r="E143" s="94"/>
      <c r="F143" s="49"/>
      <c r="G143" s="49"/>
      <c r="H143" s="49"/>
      <c r="I143" s="51"/>
      <c r="J143" s="49"/>
      <c r="K143" s="49"/>
      <c r="L143" s="47"/>
      <c r="M143" s="97"/>
    </row>
    <row r="144" spans="1:13">
      <c r="A144" s="49"/>
      <c r="B144" s="49"/>
      <c r="C144" s="49"/>
      <c r="D144" s="49"/>
      <c r="E144" s="94"/>
      <c r="F144" s="49"/>
      <c r="G144" s="49"/>
      <c r="H144" s="49"/>
      <c r="I144" s="51"/>
      <c r="J144" s="49"/>
      <c r="K144" s="49"/>
      <c r="L144" s="47"/>
      <c r="M144" s="97"/>
    </row>
    <row r="145" spans="1:13">
      <c r="A145" s="49"/>
      <c r="B145" s="49"/>
      <c r="C145" s="49"/>
      <c r="D145" s="49"/>
      <c r="E145" s="94"/>
      <c r="F145" s="49"/>
      <c r="G145" s="49"/>
      <c r="H145" s="49"/>
      <c r="I145" s="51"/>
      <c r="J145" s="49"/>
      <c r="K145" s="49"/>
      <c r="L145" s="47"/>
      <c r="M145" s="97"/>
    </row>
    <row r="146" spans="1:13">
      <c r="A146" s="49"/>
      <c r="B146" s="49"/>
      <c r="C146" s="49"/>
      <c r="D146" s="49"/>
      <c r="E146" s="94"/>
      <c r="F146" s="49"/>
      <c r="G146" s="49"/>
      <c r="H146" s="49"/>
      <c r="I146" s="51"/>
      <c r="J146" s="49"/>
      <c r="K146" s="49"/>
      <c r="L146" s="47"/>
      <c r="M146" s="97"/>
    </row>
    <row r="147" spans="1:13" ht="409.6">
      <c r="A147" s="49"/>
      <c r="B147" s="49"/>
      <c r="C147" s="49"/>
      <c r="D147" s="49"/>
      <c r="E147" s="94"/>
      <c r="F147" s="49"/>
      <c r="G147" s="49"/>
      <c r="H147" s="49"/>
      <c r="I147" s="51"/>
      <c r="J147" s="49"/>
      <c r="K147" s="49"/>
      <c r="L147" s="47"/>
      <c r="M147" s="97"/>
    </row>
    <row r="148" spans="1:13">
      <c r="A148" s="49"/>
      <c r="B148" s="49"/>
      <c r="C148" s="49"/>
      <c r="D148" s="49"/>
      <c r="E148" s="94"/>
      <c r="F148" s="49"/>
      <c r="G148" s="49"/>
      <c r="H148" s="49"/>
      <c r="I148" s="51"/>
      <c r="J148" s="49"/>
      <c r="K148" s="49"/>
      <c r="L148" s="47"/>
      <c r="M148" s="97"/>
    </row>
    <row r="149" spans="1:13" ht="409.6">
      <c r="A149" s="49"/>
      <c r="B149" s="49"/>
      <c r="C149" s="49"/>
      <c r="D149" s="49"/>
      <c r="E149" s="94"/>
      <c r="F149" s="49"/>
      <c r="G149" s="49"/>
      <c r="H149" s="49"/>
      <c r="I149" s="51"/>
      <c r="J149" s="49"/>
      <c r="K149" s="49"/>
      <c r="L149" s="47"/>
      <c r="M149" s="97"/>
    </row>
    <row r="150" spans="1:13">
      <c r="A150" s="49"/>
      <c r="B150" s="49"/>
      <c r="C150" s="49"/>
      <c r="D150" s="49"/>
      <c r="E150" s="94"/>
      <c r="F150" s="49"/>
      <c r="G150" s="49"/>
      <c r="H150" s="49"/>
      <c r="I150" s="49"/>
      <c r="J150" s="49"/>
      <c r="K150" s="49"/>
      <c r="L150" s="47"/>
      <c r="M150" s="97"/>
    </row>
    <row r="151" spans="1:13" ht="409.6">
      <c r="A151" s="95"/>
      <c r="B151" s="95"/>
      <c r="C151" s="95"/>
      <c r="D151" s="95"/>
      <c r="E151" s="95"/>
      <c r="F151" s="95"/>
      <c r="G151" s="95"/>
      <c r="H151" s="95"/>
      <c r="I151" s="95"/>
      <c r="J151" s="95"/>
      <c r="K151" s="95"/>
      <c r="L151" s="95"/>
    </row>
    <row r="152" spans="1:13">
      <c r="A152" s="95"/>
      <c r="B152" s="95"/>
      <c r="C152" s="95"/>
      <c r="D152" s="95"/>
      <c r="E152" s="95"/>
      <c r="F152" s="95"/>
      <c r="G152" s="95"/>
      <c r="H152" s="95"/>
      <c r="I152" s="95"/>
      <c r="J152" s="95"/>
      <c r="K152" s="95"/>
      <c r="L152" s="95"/>
    </row>
  </sheetData>
  <autoFilter ref="A50:M77"/>
  <mergeCells count="30">
    <mergeCell ref="M2:M5"/>
    <mergeCell ref="M6:M10"/>
    <mergeCell ref="M11:M16"/>
    <mergeCell ref="M17:M22"/>
    <mergeCell ref="M23:M24"/>
    <mergeCell ref="N24:N47"/>
    <mergeCell ref="M81:M82"/>
    <mergeCell ref="M83:M86"/>
    <mergeCell ref="M87:M94"/>
    <mergeCell ref="M95:M98"/>
    <mergeCell ref="M25:M29"/>
    <mergeCell ref="M30:M37"/>
    <mergeCell ref="M38:M39"/>
    <mergeCell ref="M40:M41"/>
    <mergeCell ref="M42:M44"/>
    <mergeCell ref="M45:M47"/>
    <mergeCell ref="M51:M52"/>
    <mergeCell ref="M53:M54"/>
    <mergeCell ref="M55:M58"/>
    <mergeCell ref="M59:M60"/>
    <mergeCell ref="M61:M62"/>
    <mergeCell ref="N53:N77"/>
    <mergeCell ref="M99:M102"/>
    <mergeCell ref="M103:M104"/>
    <mergeCell ref="M105:M106"/>
    <mergeCell ref="M107:M108"/>
    <mergeCell ref="M64:M67"/>
    <mergeCell ref="M68:M70"/>
    <mergeCell ref="M71:M74"/>
    <mergeCell ref="M75:M76"/>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BF12"/>
  <sheetViews>
    <sheetView topLeftCell="A145" workbookViewId="0">
      <selection activeCell="A7" sqref="A7"/>
    </sheetView>
  </sheetViews>
  <sheetFormatPr defaultColWidth="9.08984375" defaultRowHeight="14"/>
  <cols>
    <col min="1" max="16384" width="9.08984375" style="83"/>
  </cols>
  <sheetData>
    <row r="1" spans="1:58">
      <c r="A1" s="313" t="s">
        <v>226</v>
      </c>
      <c r="B1" s="312">
        <v>44378.333831018521</v>
      </c>
      <c r="C1" s="313"/>
      <c r="D1" s="313"/>
      <c r="E1" s="313"/>
      <c r="F1" s="312">
        <v>44348.333831018521</v>
      </c>
      <c r="G1" s="313"/>
      <c r="H1" s="313"/>
      <c r="I1" s="313"/>
      <c r="J1" s="312">
        <v>44317.333831018521</v>
      </c>
      <c r="K1" s="313"/>
      <c r="L1" s="313"/>
      <c r="M1" s="313"/>
      <c r="N1" s="312">
        <v>44287.333831018521</v>
      </c>
      <c r="O1" s="313"/>
      <c r="P1" s="313"/>
      <c r="Q1" s="313"/>
      <c r="R1" s="312">
        <v>44256.333831018521</v>
      </c>
      <c r="S1" s="313"/>
      <c r="T1" s="313"/>
      <c r="U1" s="313"/>
      <c r="V1" s="312">
        <v>44228.333831018521</v>
      </c>
      <c r="W1" s="313"/>
      <c r="X1" s="313"/>
      <c r="Y1" s="313"/>
      <c r="Z1" s="312">
        <v>44197.333831018521</v>
      </c>
      <c r="AA1" s="313"/>
      <c r="AB1" s="313"/>
      <c r="AC1" s="313"/>
      <c r="AD1" s="312">
        <v>44166.333831018521</v>
      </c>
      <c r="AE1" s="313"/>
      <c r="AF1" s="313"/>
      <c r="AG1" s="313"/>
      <c r="AH1" s="312">
        <v>44136.333831018521</v>
      </c>
      <c r="AI1" s="313"/>
      <c r="AJ1" s="313"/>
      <c r="AK1" s="313"/>
      <c r="AL1" s="312">
        <v>44105.333831018521</v>
      </c>
      <c r="AM1" s="313"/>
      <c r="AN1" s="313"/>
      <c r="AO1" s="313"/>
      <c r="AP1" s="312">
        <v>44075.333831018521</v>
      </c>
      <c r="AQ1" s="313"/>
      <c r="AR1" s="313"/>
      <c r="AS1" s="313"/>
      <c r="AT1" s="312">
        <v>44044.333831018521</v>
      </c>
      <c r="AU1" s="313"/>
      <c r="AV1" s="313"/>
      <c r="AW1" s="313"/>
      <c r="AX1" s="312">
        <v>44013.333831018521</v>
      </c>
      <c r="AY1" s="313"/>
      <c r="AZ1" s="313"/>
      <c r="BA1" s="313"/>
      <c r="BB1" s="312">
        <v>43983.333831018521</v>
      </c>
      <c r="BC1" s="313"/>
      <c r="BD1" s="313"/>
      <c r="BE1" s="313"/>
    </row>
    <row r="2" spans="1:58">
      <c r="A2" s="313"/>
      <c r="B2" s="83" t="s">
        <v>227</v>
      </c>
      <c r="C2" s="83" t="s">
        <v>228</v>
      </c>
      <c r="D2" s="83" t="s">
        <v>229</v>
      </c>
      <c r="E2" s="83" t="s">
        <v>230</v>
      </c>
      <c r="F2" s="83" t="s">
        <v>227</v>
      </c>
      <c r="G2" s="83" t="s">
        <v>228</v>
      </c>
      <c r="H2" s="83" t="s">
        <v>229</v>
      </c>
      <c r="I2" s="83" t="s">
        <v>230</v>
      </c>
      <c r="J2" s="83" t="s">
        <v>227</v>
      </c>
      <c r="K2" s="83" t="s">
        <v>228</v>
      </c>
      <c r="L2" s="83" t="s">
        <v>229</v>
      </c>
      <c r="M2" s="83" t="s">
        <v>230</v>
      </c>
      <c r="N2" s="83" t="s">
        <v>227</v>
      </c>
      <c r="O2" s="83" t="s">
        <v>228</v>
      </c>
      <c r="P2" s="83" t="s">
        <v>229</v>
      </c>
      <c r="Q2" s="83" t="s">
        <v>230</v>
      </c>
      <c r="R2" s="83" t="s">
        <v>227</v>
      </c>
      <c r="S2" s="83" t="s">
        <v>228</v>
      </c>
      <c r="T2" s="83" t="s">
        <v>229</v>
      </c>
      <c r="U2" s="83" t="s">
        <v>230</v>
      </c>
      <c r="V2" s="83" t="s">
        <v>227</v>
      </c>
      <c r="W2" s="83" t="s">
        <v>228</v>
      </c>
      <c r="X2" s="83" t="s">
        <v>229</v>
      </c>
      <c r="Y2" s="83" t="s">
        <v>230</v>
      </c>
      <c r="Z2" s="83" t="s">
        <v>227</v>
      </c>
      <c r="AA2" s="83" t="s">
        <v>228</v>
      </c>
      <c r="AB2" s="83" t="s">
        <v>229</v>
      </c>
      <c r="AC2" s="83" t="s">
        <v>230</v>
      </c>
      <c r="AD2" s="83" t="s">
        <v>227</v>
      </c>
      <c r="AE2" s="83" t="s">
        <v>228</v>
      </c>
      <c r="AF2" s="83" t="s">
        <v>229</v>
      </c>
      <c r="AG2" s="83" t="s">
        <v>230</v>
      </c>
      <c r="AH2" s="83" t="s">
        <v>227</v>
      </c>
      <c r="AI2" s="83" t="s">
        <v>228</v>
      </c>
      <c r="AJ2" s="83" t="s">
        <v>229</v>
      </c>
      <c r="AK2" s="83" t="s">
        <v>230</v>
      </c>
      <c r="AL2" s="83" t="s">
        <v>227</v>
      </c>
      <c r="AM2" s="83" t="s">
        <v>228</v>
      </c>
      <c r="AN2" s="83" t="s">
        <v>229</v>
      </c>
      <c r="AO2" s="83" t="s">
        <v>230</v>
      </c>
      <c r="AP2" s="83" t="s">
        <v>227</v>
      </c>
      <c r="AQ2" s="83" t="s">
        <v>228</v>
      </c>
      <c r="AR2" s="83" t="s">
        <v>229</v>
      </c>
      <c r="AS2" s="83" t="s">
        <v>230</v>
      </c>
      <c r="AT2" s="83" t="s">
        <v>227</v>
      </c>
      <c r="AU2" s="83" t="s">
        <v>228</v>
      </c>
      <c r="AV2" s="83" t="s">
        <v>229</v>
      </c>
      <c r="AW2" s="83" t="s">
        <v>230</v>
      </c>
      <c r="AX2" s="83" t="s">
        <v>227</v>
      </c>
      <c r="AY2" s="83" t="s">
        <v>228</v>
      </c>
      <c r="AZ2" s="83" t="s">
        <v>229</v>
      </c>
      <c r="BA2" s="83" t="s">
        <v>230</v>
      </c>
      <c r="BB2" s="83" t="s">
        <v>227</v>
      </c>
      <c r="BC2" s="83" t="s">
        <v>228</v>
      </c>
      <c r="BD2" s="83" t="s">
        <v>229</v>
      </c>
      <c r="BE2" s="83" t="s">
        <v>230</v>
      </c>
    </row>
    <row r="3" spans="1:58">
      <c r="A3" s="83" t="s">
        <v>675</v>
      </c>
      <c r="B3" s="83">
        <v>86</v>
      </c>
      <c r="C3" s="83">
        <v>31333</v>
      </c>
      <c r="D3" s="83">
        <v>47940</v>
      </c>
      <c r="E3" s="83" t="s">
        <v>639</v>
      </c>
      <c r="F3" s="83" t="s">
        <v>233</v>
      </c>
      <c r="G3" s="83" t="s">
        <v>233</v>
      </c>
      <c r="H3" s="83" t="s">
        <v>233</v>
      </c>
      <c r="I3" s="83" t="s">
        <v>233</v>
      </c>
      <c r="J3" s="83">
        <v>70.02</v>
      </c>
      <c r="K3" s="83">
        <v>30118</v>
      </c>
      <c r="L3" s="83">
        <v>45181</v>
      </c>
      <c r="M3" s="83" t="s">
        <v>581</v>
      </c>
      <c r="N3" s="83">
        <v>68.91</v>
      </c>
      <c r="O3" s="83">
        <v>30199</v>
      </c>
      <c r="P3" s="83">
        <v>42816</v>
      </c>
      <c r="Q3" s="83" t="s">
        <v>676</v>
      </c>
      <c r="R3" s="83">
        <v>61.03</v>
      </c>
      <c r="S3" s="83">
        <v>27952</v>
      </c>
      <c r="T3" s="83">
        <v>46853</v>
      </c>
      <c r="U3" s="83" t="s">
        <v>471</v>
      </c>
      <c r="V3" s="83">
        <v>61.28</v>
      </c>
      <c r="W3" s="83">
        <v>28453</v>
      </c>
      <c r="X3" s="83">
        <v>40816</v>
      </c>
      <c r="Y3" s="83" t="s">
        <v>502</v>
      </c>
      <c r="Z3" s="83">
        <v>63.7</v>
      </c>
      <c r="AA3" s="83">
        <v>29399</v>
      </c>
      <c r="AB3" s="83">
        <v>40610</v>
      </c>
      <c r="AC3" s="83" t="s">
        <v>677</v>
      </c>
      <c r="AD3" s="83">
        <v>64.77</v>
      </c>
      <c r="AE3" s="83">
        <v>29624</v>
      </c>
      <c r="AF3" s="83">
        <v>40618</v>
      </c>
      <c r="AG3" s="83" t="s">
        <v>648</v>
      </c>
      <c r="AH3" s="83">
        <v>66.8</v>
      </c>
      <c r="AI3" s="83">
        <v>30577</v>
      </c>
      <c r="AJ3" s="83">
        <v>40058</v>
      </c>
      <c r="AK3" s="83" t="s">
        <v>527</v>
      </c>
      <c r="AL3" s="83">
        <v>66.13</v>
      </c>
      <c r="AM3" s="83">
        <v>30012</v>
      </c>
      <c r="AN3" s="83">
        <v>39503</v>
      </c>
      <c r="AO3" s="83" t="s">
        <v>568</v>
      </c>
      <c r="AP3" s="83">
        <v>58.14</v>
      </c>
      <c r="AQ3" s="83">
        <v>27103</v>
      </c>
      <c r="AR3" s="83">
        <v>40064</v>
      </c>
      <c r="AS3" s="83" t="s">
        <v>643</v>
      </c>
      <c r="AT3" s="83">
        <v>63.18</v>
      </c>
      <c r="AU3" s="83">
        <v>29430</v>
      </c>
      <c r="AV3" s="83">
        <v>39317</v>
      </c>
      <c r="AW3" s="83" t="s">
        <v>678</v>
      </c>
    </row>
    <row r="4" spans="1:58">
      <c r="A4" s="83" t="s">
        <v>549</v>
      </c>
      <c r="B4" s="83">
        <v>56.72</v>
      </c>
      <c r="C4" s="83">
        <v>23333</v>
      </c>
      <c r="D4" s="83">
        <v>38897</v>
      </c>
      <c r="E4" s="83" t="s">
        <v>260</v>
      </c>
      <c r="F4" s="83">
        <v>57.91</v>
      </c>
      <c r="G4" s="83">
        <v>23574</v>
      </c>
      <c r="H4" s="83">
        <v>39143</v>
      </c>
      <c r="I4" s="83" t="s">
        <v>548</v>
      </c>
      <c r="J4" s="83">
        <v>58.26</v>
      </c>
      <c r="K4" s="83">
        <v>23522</v>
      </c>
      <c r="L4" s="83">
        <v>39534</v>
      </c>
      <c r="M4" s="83" t="s">
        <v>550</v>
      </c>
      <c r="N4" s="83">
        <v>60.11</v>
      </c>
      <c r="O4" s="83">
        <v>24589</v>
      </c>
      <c r="P4" s="83">
        <v>38529</v>
      </c>
      <c r="Q4" s="83" t="s">
        <v>336</v>
      </c>
      <c r="R4" s="83">
        <v>52.59</v>
      </c>
      <c r="S4" s="83">
        <v>21721</v>
      </c>
      <c r="T4" s="83">
        <v>38136</v>
      </c>
      <c r="U4" s="83" t="s">
        <v>232</v>
      </c>
      <c r="V4" s="83">
        <v>48.92</v>
      </c>
      <c r="W4" s="83">
        <v>20486</v>
      </c>
      <c r="X4" s="83">
        <v>37431</v>
      </c>
      <c r="Y4" s="83" t="s">
        <v>375</v>
      </c>
      <c r="Z4" s="83">
        <v>51.18</v>
      </c>
      <c r="AA4" s="83">
        <v>20892</v>
      </c>
      <c r="AB4" s="83">
        <v>37614</v>
      </c>
      <c r="AC4" s="83" t="s">
        <v>363</v>
      </c>
      <c r="AD4" s="83">
        <v>53.04</v>
      </c>
      <c r="AE4" s="83">
        <v>21283</v>
      </c>
      <c r="AF4" s="83">
        <v>37699</v>
      </c>
      <c r="AG4" s="83" t="s">
        <v>551</v>
      </c>
      <c r="AH4" s="83">
        <v>54.4</v>
      </c>
      <c r="AI4" s="83">
        <v>21500</v>
      </c>
      <c r="AJ4" s="83">
        <v>37228</v>
      </c>
      <c r="AK4" s="83" t="s">
        <v>458</v>
      </c>
      <c r="AL4" s="83">
        <v>56.54</v>
      </c>
      <c r="AM4" s="83">
        <v>20890</v>
      </c>
      <c r="AN4" s="83">
        <v>36959</v>
      </c>
      <c r="AO4" s="83" t="s">
        <v>517</v>
      </c>
      <c r="AP4" s="83">
        <v>52.44</v>
      </c>
      <c r="AQ4" s="83">
        <v>19858</v>
      </c>
      <c r="AR4" s="83">
        <v>36267</v>
      </c>
      <c r="AS4" s="83" t="s">
        <v>334</v>
      </c>
      <c r="AT4" s="83">
        <v>51.4</v>
      </c>
      <c r="AU4" s="83">
        <v>19847</v>
      </c>
      <c r="AV4" s="83">
        <v>36075</v>
      </c>
      <c r="AW4" s="83" t="s">
        <v>332</v>
      </c>
    </row>
    <row r="5" spans="1:58">
      <c r="A5" s="83" t="s">
        <v>603</v>
      </c>
      <c r="B5" s="83">
        <v>64.34</v>
      </c>
      <c r="C5" s="83">
        <v>19483</v>
      </c>
      <c r="D5" s="83">
        <v>43177</v>
      </c>
      <c r="E5" s="83" t="s">
        <v>604</v>
      </c>
      <c r="F5" s="83">
        <v>60.46</v>
      </c>
      <c r="G5" s="83">
        <v>20845</v>
      </c>
      <c r="H5" s="83">
        <v>43393</v>
      </c>
      <c r="I5" s="83" t="s">
        <v>421</v>
      </c>
      <c r="J5" s="83">
        <v>62.15</v>
      </c>
      <c r="K5" s="83">
        <v>21611</v>
      </c>
      <c r="L5" s="83">
        <v>43430</v>
      </c>
      <c r="M5" s="83" t="s">
        <v>584</v>
      </c>
      <c r="N5" s="83">
        <v>61.03</v>
      </c>
      <c r="O5" s="83">
        <v>21148</v>
      </c>
      <c r="P5" s="83">
        <v>42025</v>
      </c>
      <c r="Q5" s="83" t="s">
        <v>503</v>
      </c>
      <c r="R5" s="83">
        <v>58.5</v>
      </c>
      <c r="S5" s="83">
        <v>19827</v>
      </c>
      <c r="T5" s="83">
        <v>43065</v>
      </c>
      <c r="U5" s="83" t="s">
        <v>346</v>
      </c>
      <c r="V5" s="83">
        <v>54.29</v>
      </c>
      <c r="W5" s="83">
        <v>19618</v>
      </c>
      <c r="X5" s="83">
        <v>42242</v>
      </c>
      <c r="Y5" s="83" t="s">
        <v>383</v>
      </c>
      <c r="Z5" s="83">
        <v>56.25</v>
      </c>
      <c r="AA5" s="83">
        <v>19733</v>
      </c>
      <c r="AB5" s="83">
        <v>41242</v>
      </c>
      <c r="AC5" s="83" t="s">
        <v>430</v>
      </c>
      <c r="AD5" s="83">
        <v>56.54</v>
      </c>
      <c r="AE5" s="83">
        <v>19692</v>
      </c>
      <c r="AF5" s="83">
        <v>40526</v>
      </c>
      <c r="AG5" s="83" t="s">
        <v>238</v>
      </c>
      <c r="AH5" s="83">
        <v>53.8</v>
      </c>
      <c r="AI5" s="83">
        <v>18163</v>
      </c>
      <c r="AJ5" s="83">
        <v>40890</v>
      </c>
      <c r="AK5" s="83" t="s">
        <v>237</v>
      </c>
      <c r="AL5" s="83">
        <v>59.03</v>
      </c>
      <c r="AM5" s="83">
        <v>19013</v>
      </c>
      <c r="AN5" s="83">
        <v>39149</v>
      </c>
      <c r="AO5" s="83" t="s">
        <v>257</v>
      </c>
      <c r="AP5" s="83">
        <v>59.32</v>
      </c>
      <c r="AQ5" s="83">
        <v>19347</v>
      </c>
      <c r="AR5" s="83">
        <v>39244</v>
      </c>
      <c r="AS5" s="83" t="s">
        <v>286</v>
      </c>
      <c r="AT5" s="83">
        <v>57.46</v>
      </c>
      <c r="AU5" s="83">
        <v>19741</v>
      </c>
      <c r="AV5" s="83">
        <v>39207</v>
      </c>
      <c r="AW5" s="83" t="s">
        <v>361</v>
      </c>
    </row>
    <row r="6" spans="1:58" s="84" customFormat="1">
      <c r="A6" s="84" t="s">
        <v>224</v>
      </c>
      <c r="B6" s="84">
        <v>57.5</v>
      </c>
      <c r="C6" s="84">
        <v>11350</v>
      </c>
      <c r="D6" s="84">
        <v>45020</v>
      </c>
      <c r="E6" s="84" t="s">
        <v>472</v>
      </c>
      <c r="F6" s="84">
        <v>55.41</v>
      </c>
      <c r="G6" s="84">
        <v>10004</v>
      </c>
      <c r="H6" s="84">
        <v>38579</v>
      </c>
      <c r="I6" s="84" t="s">
        <v>536</v>
      </c>
      <c r="J6" s="84">
        <v>59.54</v>
      </c>
      <c r="K6" s="84">
        <v>10705</v>
      </c>
      <c r="L6" s="84">
        <v>39715</v>
      </c>
      <c r="M6" s="84" t="s">
        <v>429</v>
      </c>
      <c r="N6" s="84">
        <v>57.22</v>
      </c>
      <c r="O6" s="84">
        <v>11131</v>
      </c>
      <c r="P6" s="84">
        <v>36388</v>
      </c>
      <c r="Q6" s="84" t="s">
        <v>390</v>
      </c>
      <c r="R6" s="84">
        <v>48.39</v>
      </c>
      <c r="S6" s="84">
        <v>13165</v>
      </c>
      <c r="T6" s="84">
        <v>36159</v>
      </c>
      <c r="U6" s="84" t="s">
        <v>534</v>
      </c>
      <c r="V6" s="84">
        <v>45.18</v>
      </c>
      <c r="W6" s="84">
        <v>12200</v>
      </c>
      <c r="X6" s="84">
        <v>34923</v>
      </c>
      <c r="Y6" s="84" t="s">
        <v>440</v>
      </c>
      <c r="Z6" s="84">
        <v>43.48</v>
      </c>
      <c r="AA6" s="84">
        <v>10935</v>
      </c>
      <c r="AB6" s="84">
        <v>34577</v>
      </c>
      <c r="AC6" s="84" t="s">
        <v>386</v>
      </c>
      <c r="AD6" s="84">
        <v>45.8</v>
      </c>
      <c r="AE6" s="84">
        <v>11182</v>
      </c>
      <c r="AF6" s="84">
        <v>37534</v>
      </c>
      <c r="AG6" s="84" t="s">
        <v>413</v>
      </c>
      <c r="AH6" s="84">
        <v>46.67</v>
      </c>
      <c r="AI6" s="84">
        <v>11732</v>
      </c>
      <c r="AJ6" s="84">
        <v>37604</v>
      </c>
      <c r="AK6" s="84" t="s">
        <v>553</v>
      </c>
      <c r="AL6" s="84">
        <v>44.24</v>
      </c>
      <c r="AM6" s="84">
        <v>11484</v>
      </c>
      <c r="AN6" s="84">
        <v>57934</v>
      </c>
      <c r="AO6" s="84" t="s">
        <v>572</v>
      </c>
      <c r="AP6" s="84">
        <v>45.4</v>
      </c>
      <c r="AQ6" s="84">
        <v>11407</v>
      </c>
      <c r="AR6" s="84">
        <v>54801</v>
      </c>
      <c r="AS6" s="84" t="s">
        <v>573</v>
      </c>
      <c r="AT6" s="84">
        <v>48.14</v>
      </c>
      <c r="AU6" s="84">
        <v>13019</v>
      </c>
      <c r="AV6" s="84">
        <v>46944</v>
      </c>
      <c r="AW6" s="84" t="s">
        <v>574</v>
      </c>
      <c r="AX6" s="83">
        <v>50.61</v>
      </c>
      <c r="AY6" s="83">
        <v>13108</v>
      </c>
      <c r="AZ6" s="83">
        <v>46037</v>
      </c>
      <c r="BA6" s="83" t="s">
        <v>711</v>
      </c>
      <c r="BB6" s="83">
        <v>49.6</v>
      </c>
      <c r="BC6" s="83">
        <v>13694</v>
      </c>
      <c r="BD6" s="83">
        <v>46787</v>
      </c>
      <c r="BE6" s="83" t="s">
        <v>712</v>
      </c>
      <c r="BF6" s="83"/>
    </row>
    <row r="7" spans="1:58" s="84" customFormat="1">
      <c r="A7" s="84" t="s">
        <v>710</v>
      </c>
      <c r="B7" s="84">
        <v>55.9</v>
      </c>
      <c r="C7" s="84">
        <v>7574</v>
      </c>
      <c r="D7" s="84">
        <v>43078</v>
      </c>
      <c r="E7" s="84" t="s">
        <v>325</v>
      </c>
      <c r="F7" s="84">
        <v>56.78</v>
      </c>
      <c r="G7" s="84">
        <v>8162</v>
      </c>
      <c r="H7" s="84">
        <v>42579</v>
      </c>
      <c r="I7" s="84" t="s">
        <v>409</v>
      </c>
      <c r="J7" s="84">
        <v>56.68</v>
      </c>
      <c r="K7" s="84">
        <v>7641</v>
      </c>
      <c r="L7" s="84">
        <v>42271</v>
      </c>
      <c r="M7" s="84" t="s">
        <v>348</v>
      </c>
      <c r="N7" s="84">
        <v>56.27</v>
      </c>
      <c r="O7" s="84">
        <v>7251</v>
      </c>
      <c r="P7" s="84">
        <v>41930</v>
      </c>
      <c r="Q7" s="84" t="s">
        <v>348</v>
      </c>
      <c r="R7" s="84">
        <v>53.46</v>
      </c>
      <c r="S7" s="84">
        <v>7271</v>
      </c>
      <c r="T7" s="84">
        <v>41839</v>
      </c>
      <c r="U7" s="84" t="s">
        <v>472</v>
      </c>
      <c r="V7" s="84">
        <v>52.56</v>
      </c>
      <c r="W7" s="84">
        <v>7777</v>
      </c>
      <c r="X7" s="84">
        <v>41593</v>
      </c>
      <c r="Y7" s="84" t="s">
        <v>417</v>
      </c>
      <c r="Z7" s="84">
        <v>52.16</v>
      </c>
      <c r="AA7" s="84">
        <v>7450</v>
      </c>
      <c r="AB7" s="84">
        <v>41658</v>
      </c>
      <c r="AC7" s="84" t="s">
        <v>521</v>
      </c>
      <c r="AD7" s="84">
        <v>52.4</v>
      </c>
      <c r="AE7" s="84">
        <v>7620</v>
      </c>
      <c r="AF7" s="84">
        <v>41479</v>
      </c>
      <c r="AG7" s="84" t="s">
        <v>417</v>
      </c>
      <c r="AH7" s="84">
        <v>54.93</v>
      </c>
      <c r="AI7" s="84">
        <v>7723</v>
      </c>
      <c r="AJ7" s="84">
        <v>41541</v>
      </c>
      <c r="AK7" s="84" t="s">
        <v>411</v>
      </c>
      <c r="AL7" s="84">
        <v>57.5</v>
      </c>
      <c r="AM7" s="84">
        <v>7955</v>
      </c>
      <c r="AN7" s="84">
        <v>41557</v>
      </c>
      <c r="AO7" s="84" t="s">
        <v>439</v>
      </c>
      <c r="AP7" s="84">
        <v>55.74</v>
      </c>
      <c r="AQ7" s="84">
        <v>7945</v>
      </c>
      <c r="AR7" s="84">
        <v>41814</v>
      </c>
      <c r="AS7" s="84" t="s">
        <v>369</v>
      </c>
      <c r="AT7" s="84">
        <v>53.77</v>
      </c>
      <c r="AU7" s="84">
        <v>7153</v>
      </c>
      <c r="AV7" s="84">
        <v>41475</v>
      </c>
      <c r="AW7" s="84" t="s">
        <v>410</v>
      </c>
      <c r="AX7" s="83">
        <v>53.46</v>
      </c>
      <c r="AY7" s="83">
        <v>6808</v>
      </c>
      <c r="AZ7" s="83">
        <v>40798</v>
      </c>
      <c r="BA7" s="83" t="s">
        <v>385</v>
      </c>
      <c r="BB7" s="83">
        <v>54.56</v>
      </c>
      <c r="BC7" s="83">
        <v>7368</v>
      </c>
      <c r="BD7" s="83">
        <v>40672</v>
      </c>
      <c r="BE7" s="83" t="s">
        <v>348</v>
      </c>
    </row>
    <row r="8" spans="1:58">
      <c r="A8" s="83" t="s">
        <v>359</v>
      </c>
      <c r="B8" s="83">
        <v>46.42</v>
      </c>
      <c r="C8" s="83">
        <v>4939</v>
      </c>
      <c r="D8" s="83">
        <v>33070</v>
      </c>
      <c r="E8" s="83" t="s">
        <v>280</v>
      </c>
      <c r="F8" s="83">
        <v>42.73</v>
      </c>
      <c r="G8" s="83">
        <v>4760</v>
      </c>
      <c r="H8" s="83">
        <v>32925</v>
      </c>
      <c r="I8" s="83" t="s">
        <v>325</v>
      </c>
      <c r="J8" s="83">
        <v>41.42</v>
      </c>
      <c r="K8" s="83">
        <v>4171</v>
      </c>
      <c r="L8" s="83">
        <v>33128</v>
      </c>
      <c r="M8" s="83" t="s">
        <v>291</v>
      </c>
      <c r="N8" s="83">
        <v>41.21</v>
      </c>
      <c r="O8" s="83">
        <v>3520</v>
      </c>
      <c r="P8" s="83">
        <v>33005</v>
      </c>
      <c r="Q8" s="83" t="s">
        <v>360</v>
      </c>
      <c r="R8" s="83">
        <v>47.85</v>
      </c>
      <c r="S8" s="83">
        <v>3236</v>
      </c>
      <c r="T8" s="83">
        <v>32676</v>
      </c>
      <c r="U8" s="83" t="s">
        <v>361</v>
      </c>
      <c r="V8" s="83">
        <v>40.58</v>
      </c>
      <c r="W8" s="83">
        <v>3276</v>
      </c>
      <c r="X8" s="83">
        <v>34885</v>
      </c>
      <c r="Y8" s="83" t="s">
        <v>362</v>
      </c>
      <c r="Z8" s="83" t="s">
        <v>233</v>
      </c>
      <c r="AA8" s="83" t="s">
        <v>233</v>
      </c>
      <c r="AB8" s="83" t="s">
        <v>233</v>
      </c>
      <c r="AC8" s="83" t="s">
        <v>233</v>
      </c>
      <c r="AD8" s="83">
        <v>39.93</v>
      </c>
      <c r="AE8" s="83">
        <v>4189</v>
      </c>
      <c r="AF8" s="83">
        <v>31374</v>
      </c>
      <c r="AG8" s="83" t="s">
        <v>252</v>
      </c>
      <c r="AH8" s="83">
        <v>40.49</v>
      </c>
      <c r="AI8" s="83">
        <v>4137</v>
      </c>
      <c r="AJ8" s="83">
        <v>29754</v>
      </c>
      <c r="AK8" s="83" t="s">
        <v>363</v>
      </c>
      <c r="AL8" s="83">
        <v>40.92</v>
      </c>
      <c r="AM8" s="83">
        <v>3533</v>
      </c>
      <c r="AN8" s="83">
        <v>29381</v>
      </c>
      <c r="AO8" s="83" t="s">
        <v>364</v>
      </c>
      <c r="AP8" s="83">
        <v>44.21</v>
      </c>
      <c r="AQ8" s="83">
        <v>4244</v>
      </c>
      <c r="AR8" s="83">
        <v>30375</v>
      </c>
      <c r="AS8" s="83" t="s">
        <v>365</v>
      </c>
      <c r="AT8" s="83">
        <v>56.91</v>
      </c>
      <c r="AU8" s="83">
        <v>4767</v>
      </c>
      <c r="AV8" s="83">
        <v>31684</v>
      </c>
      <c r="AW8" s="83" t="s">
        <v>366</v>
      </c>
    </row>
    <row r="9" spans="1:58" s="84" customFormat="1">
      <c r="A9" s="84" t="s">
        <v>225</v>
      </c>
      <c r="B9" s="84">
        <v>43.85</v>
      </c>
      <c r="C9" s="84">
        <v>4429</v>
      </c>
      <c r="D9" s="84">
        <v>33393</v>
      </c>
      <c r="E9" s="84" t="s">
        <v>278</v>
      </c>
      <c r="F9" s="84">
        <v>42.73</v>
      </c>
      <c r="G9" s="84">
        <v>4935</v>
      </c>
      <c r="H9" s="84">
        <v>31680</v>
      </c>
      <c r="I9" s="84" t="s">
        <v>279</v>
      </c>
      <c r="J9" s="84">
        <v>44.99</v>
      </c>
      <c r="K9" s="84">
        <v>4510</v>
      </c>
      <c r="L9" s="84">
        <v>32052</v>
      </c>
      <c r="M9" s="84" t="s">
        <v>280</v>
      </c>
      <c r="N9" s="84">
        <v>43.91</v>
      </c>
      <c r="O9" s="84">
        <v>4266</v>
      </c>
      <c r="P9" s="84">
        <v>31119</v>
      </c>
      <c r="Q9" s="84" t="s">
        <v>281</v>
      </c>
      <c r="R9" s="84">
        <v>41.05</v>
      </c>
      <c r="S9" s="84">
        <v>4941</v>
      </c>
      <c r="T9" s="84">
        <v>30019</v>
      </c>
      <c r="U9" s="84" t="s">
        <v>282</v>
      </c>
      <c r="V9" s="84">
        <v>40.729999999999997</v>
      </c>
      <c r="W9" s="84">
        <v>4815</v>
      </c>
      <c r="X9" s="84">
        <v>29449</v>
      </c>
      <c r="Y9" s="84" t="s">
        <v>254</v>
      </c>
      <c r="Z9" s="84">
        <v>40.65</v>
      </c>
      <c r="AA9" s="84">
        <v>5175</v>
      </c>
      <c r="AB9" s="84">
        <v>30578</v>
      </c>
      <c r="AC9" s="84" t="s">
        <v>283</v>
      </c>
      <c r="AD9" s="84">
        <v>41.84</v>
      </c>
      <c r="AE9" s="84">
        <v>5587</v>
      </c>
      <c r="AF9" s="84">
        <v>30252</v>
      </c>
      <c r="AG9" s="84" t="s">
        <v>254</v>
      </c>
      <c r="AH9" s="84">
        <v>41.41</v>
      </c>
      <c r="AI9" s="84">
        <v>4870</v>
      </c>
      <c r="AJ9" s="84">
        <v>29941</v>
      </c>
      <c r="AK9" s="84" t="s">
        <v>254</v>
      </c>
      <c r="AL9" s="84">
        <v>39.299999999999997</v>
      </c>
      <c r="AM9" s="84">
        <v>5182</v>
      </c>
      <c r="AN9" s="84">
        <v>29775</v>
      </c>
      <c r="AO9" s="84" t="s">
        <v>284</v>
      </c>
      <c r="AP9" s="84">
        <v>41.23</v>
      </c>
      <c r="AQ9" s="84">
        <v>4915</v>
      </c>
      <c r="AR9" s="84">
        <v>29761</v>
      </c>
      <c r="AS9" s="84" t="s">
        <v>285</v>
      </c>
      <c r="AT9" s="84">
        <v>41.63</v>
      </c>
      <c r="AU9" s="84">
        <v>5060</v>
      </c>
      <c r="AV9" s="84">
        <v>27546</v>
      </c>
      <c r="AW9" s="84" t="s">
        <v>286</v>
      </c>
      <c r="AX9" s="83">
        <v>41.17</v>
      </c>
      <c r="AY9" s="83">
        <v>4782</v>
      </c>
      <c r="AZ9" s="83">
        <v>27560</v>
      </c>
      <c r="BA9" s="83" t="s">
        <v>331</v>
      </c>
      <c r="BB9" s="83">
        <v>41.45</v>
      </c>
      <c r="BC9" s="83">
        <v>4674</v>
      </c>
      <c r="BD9" s="83">
        <v>26815</v>
      </c>
      <c r="BE9" s="83" t="s">
        <v>530</v>
      </c>
    </row>
    <row r="10" spans="1:58" s="84" customFormat="1">
      <c r="A10" s="84" t="s">
        <v>223</v>
      </c>
      <c r="B10" s="84">
        <v>45.24</v>
      </c>
      <c r="C10" s="84">
        <v>3871</v>
      </c>
      <c r="D10" s="84">
        <v>30741</v>
      </c>
      <c r="E10" s="84" t="s">
        <v>330</v>
      </c>
      <c r="F10" s="84">
        <v>45.62</v>
      </c>
      <c r="G10" s="84">
        <v>3540</v>
      </c>
      <c r="H10" s="84">
        <v>30546</v>
      </c>
      <c r="I10" s="84" t="s">
        <v>331</v>
      </c>
      <c r="J10" s="84">
        <v>43.5</v>
      </c>
      <c r="K10" s="84">
        <v>3462</v>
      </c>
      <c r="L10" s="84">
        <v>30524</v>
      </c>
      <c r="M10" s="84" t="s">
        <v>332</v>
      </c>
      <c r="N10" s="84">
        <v>43.27</v>
      </c>
      <c r="O10" s="84">
        <v>3295</v>
      </c>
      <c r="P10" s="84">
        <v>30426</v>
      </c>
      <c r="Q10" s="84" t="s">
        <v>333</v>
      </c>
      <c r="R10" s="84">
        <v>41.99</v>
      </c>
      <c r="S10" s="84">
        <v>3321</v>
      </c>
      <c r="T10" s="84">
        <v>29047</v>
      </c>
      <c r="U10" s="84" t="s">
        <v>334</v>
      </c>
      <c r="V10" s="84">
        <v>40.94</v>
      </c>
      <c r="W10" s="84">
        <v>3341</v>
      </c>
      <c r="X10" s="84">
        <v>28354</v>
      </c>
      <c r="Y10" s="84" t="s">
        <v>335</v>
      </c>
      <c r="Z10" s="84">
        <v>42.1</v>
      </c>
      <c r="AA10" s="84">
        <v>3137</v>
      </c>
      <c r="AB10" s="84">
        <v>26961</v>
      </c>
      <c r="AC10" s="84" t="s">
        <v>336</v>
      </c>
      <c r="AD10" s="84">
        <v>41.41</v>
      </c>
      <c r="AE10" s="84">
        <v>3104</v>
      </c>
      <c r="AF10" s="84">
        <v>28226</v>
      </c>
      <c r="AG10" s="84" t="s">
        <v>337</v>
      </c>
      <c r="AH10" s="84">
        <v>40.909999999999997</v>
      </c>
      <c r="AI10" s="84">
        <v>2930</v>
      </c>
      <c r="AJ10" s="84">
        <v>26182</v>
      </c>
      <c r="AK10" s="84" t="s">
        <v>338</v>
      </c>
      <c r="AL10" s="84">
        <v>41.89</v>
      </c>
      <c r="AM10" s="84">
        <v>3120</v>
      </c>
      <c r="AN10" s="84">
        <v>27345</v>
      </c>
      <c r="AO10" s="84" t="s">
        <v>339</v>
      </c>
      <c r="AP10" s="84">
        <v>43.17</v>
      </c>
      <c r="AQ10" s="84">
        <v>3202</v>
      </c>
      <c r="AR10" s="84">
        <v>27684</v>
      </c>
      <c r="AS10" s="84" t="s">
        <v>340</v>
      </c>
      <c r="AT10" s="84">
        <v>42.61</v>
      </c>
      <c r="AU10" s="84">
        <v>3480</v>
      </c>
      <c r="AV10" s="84">
        <v>27295</v>
      </c>
      <c r="AW10" s="84" t="s">
        <v>336</v>
      </c>
      <c r="AX10" s="83">
        <v>41.46</v>
      </c>
      <c r="AY10" s="83">
        <v>3299</v>
      </c>
      <c r="AZ10" s="83">
        <v>25858</v>
      </c>
      <c r="BA10" s="83" t="s">
        <v>666</v>
      </c>
      <c r="BB10" s="83">
        <v>42.15</v>
      </c>
      <c r="BC10" s="83">
        <v>3382</v>
      </c>
      <c r="BD10" s="83">
        <v>26875</v>
      </c>
      <c r="BE10" s="83" t="s">
        <v>677</v>
      </c>
    </row>
    <row r="11" spans="1:58">
      <c r="A11" s="83" t="s">
        <v>243</v>
      </c>
      <c r="B11" s="83">
        <v>40.46</v>
      </c>
      <c r="C11" s="83">
        <v>3859</v>
      </c>
      <c r="D11" s="83">
        <v>35509</v>
      </c>
      <c r="E11" s="83" t="s">
        <v>244</v>
      </c>
      <c r="F11" s="83">
        <v>41.08</v>
      </c>
      <c r="G11" s="83">
        <v>3359</v>
      </c>
      <c r="H11" s="83">
        <v>35643</v>
      </c>
      <c r="I11" s="83" t="s">
        <v>245</v>
      </c>
      <c r="J11" s="83">
        <v>41.75</v>
      </c>
      <c r="K11" s="83">
        <v>3354</v>
      </c>
      <c r="L11" s="83">
        <v>35946</v>
      </c>
      <c r="M11" s="83" t="s">
        <v>246</v>
      </c>
      <c r="N11" s="83">
        <v>40.25</v>
      </c>
      <c r="O11" s="83">
        <v>3657</v>
      </c>
      <c r="P11" s="83">
        <v>36151</v>
      </c>
      <c r="Q11" s="83" t="s">
        <v>247</v>
      </c>
      <c r="R11" s="83">
        <v>40.520000000000003</v>
      </c>
      <c r="S11" s="83">
        <v>3813</v>
      </c>
      <c r="T11" s="83">
        <v>33693</v>
      </c>
      <c r="U11" s="83" t="s">
        <v>248</v>
      </c>
      <c r="V11" s="83">
        <v>40.26</v>
      </c>
      <c r="W11" s="83">
        <v>3883</v>
      </c>
      <c r="X11" s="83">
        <v>33622</v>
      </c>
      <c r="Y11" s="83" t="s">
        <v>249</v>
      </c>
      <c r="Z11" s="83">
        <v>41.1</v>
      </c>
      <c r="AA11" s="83">
        <v>3579</v>
      </c>
      <c r="AB11" s="83">
        <v>33289</v>
      </c>
      <c r="AC11" s="83" t="s">
        <v>250</v>
      </c>
      <c r="AD11" s="83">
        <v>39.979999999999997</v>
      </c>
      <c r="AE11" s="83">
        <v>3464</v>
      </c>
      <c r="AF11" s="83">
        <v>33495</v>
      </c>
      <c r="AG11" s="83" t="s">
        <v>251</v>
      </c>
      <c r="AH11" s="83">
        <v>41.92</v>
      </c>
      <c r="AI11" s="83">
        <v>3730</v>
      </c>
      <c r="AJ11" s="83">
        <v>32930</v>
      </c>
      <c r="AK11" s="83" t="s">
        <v>252</v>
      </c>
      <c r="AL11" s="83">
        <v>40.68</v>
      </c>
      <c r="AM11" s="83">
        <v>3608</v>
      </c>
      <c r="AN11" s="83">
        <v>34330</v>
      </c>
      <c r="AO11" s="83" t="s">
        <v>253</v>
      </c>
      <c r="AP11" s="83">
        <v>45.87</v>
      </c>
      <c r="AQ11" s="83">
        <v>3895</v>
      </c>
      <c r="AR11" s="83">
        <v>33203</v>
      </c>
      <c r="AS11" s="83" t="s">
        <v>254</v>
      </c>
      <c r="AT11" s="83">
        <v>39.68</v>
      </c>
      <c r="AU11" s="83">
        <v>3556</v>
      </c>
      <c r="AV11" s="83">
        <v>33544</v>
      </c>
      <c r="AW11" s="83" t="s">
        <v>255</v>
      </c>
    </row>
    <row r="12" spans="1:58">
      <c r="A12" s="83" t="s">
        <v>231</v>
      </c>
      <c r="B12" s="83">
        <v>38.54</v>
      </c>
      <c r="C12" s="83">
        <v>2590</v>
      </c>
      <c r="D12" s="83">
        <v>27943</v>
      </c>
      <c r="E12" s="83" t="s">
        <v>232</v>
      </c>
      <c r="F12" s="83" t="s">
        <v>233</v>
      </c>
      <c r="G12" s="83" t="s">
        <v>233</v>
      </c>
      <c r="H12" s="83" t="s">
        <v>233</v>
      </c>
      <c r="I12" s="83" t="s">
        <v>233</v>
      </c>
      <c r="J12" s="83">
        <v>37.75</v>
      </c>
      <c r="K12" s="83">
        <v>2379</v>
      </c>
      <c r="L12" s="83">
        <v>27852</v>
      </c>
      <c r="M12" s="83" t="s">
        <v>234</v>
      </c>
      <c r="N12" s="83">
        <v>39.409999999999997</v>
      </c>
      <c r="O12" s="83">
        <v>3521</v>
      </c>
      <c r="P12" s="83">
        <v>27606</v>
      </c>
      <c r="Q12" s="83" t="s">
        <v>235</v>
      </c>
      <c r="R12" s="83">
        <v>36.630000000000003</v>
      </c>
      <c r="S12" s="83">
        <v>2200</v>
      </c>
      <c r="T12" s="83">
        <v>28809</v>
      </c>
      <c r="U12" s="83" t="s">
        <v>236</v>
      </c>
      <c r="V12" s="83">
        <v>39.56</v>
      </c>
      <c r="W12" s="83">
        <v>2378</v>
      </c>
      <c r="X12" s="83">
        <v>30083</v>
      </c>
      <c r="Y12" s="83" t="s">
        <v>237</v>
      </c>
      <c r="Z12" s="83">
        <v>39.119999999999997</v>
      </c>
      <c r="AA12" s="83">
        <v>2480</v>
      </c>
      <c r="AB12" s="83">
        <v>28033</v>
      </c>
      <c r="AC12" s="83" t="s">
        <v>238</v>
      </c>
      <c r="AD12" s="83">
        <v>38.26</v>
      </c>
      <c r="AE12" s="83">
        <v>2337</v>
      </c>
      <c r="AF12" s="83">
        <v>29076</v>
      </c>
      <c r="AG12" s="83" t="s">
        <v>239</v>
      </c>
      <c r="AH12" s="83">
        <v>39.9</v>
      </c>
      <c r="AI12" s="83">
        <v>2439</v>
      </c>
      <c r="AJ12" s="83">
        <v>26900</v>
      </c>
      <c r="AK12" s="83" t="s">
        <v>240</v>
      </c>
      <c r="AL12" s="83">
        <v>43.11</v>
      </c>
      <c r="AM12" s="83">
        <v>2649</v>
      </c>
      <c r="AN12" s="83">
        <v>27235</v>
      </c>
      <c r="AO12" s="83" t="s">
        <v>241</v>
      </c>
      <c r="AP12" s="83">
        <v>37.380000000000003</v>
      </c>
      <c r="AQ12" s="83">
        <v>2423</v>
      </c>
      <c r="AR12" s="83">
        <v>26702</v>
      </c>
      <c r="AS12" s="83" t="s">
        <v>242</v>
      </c>
      <c r="AT12" s="83" t="s">
        <v>233</v>
      </c>
      <c r="AU12" s="83" t="s">
        <v>233</v>
      </c>
      <c r="AV12" s="83" t="s">
        <v>233</v>
      </c>
      <c r="AW12" s="83" t="s">
        <v>233</v>
      </c>
    </row>
  </sheetData>
  <mergeCells count="15">
    <mergeCell ref="AT1:AW1"/>
    <mergeCell ref="AX1:BA1"/>
    <mergeCell ref="BB1:BE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AW102"/>
  <sheetViews>
    <sheetView workbookViewId="0">
      <selection activeCell="A24" sqref="A24"/>
    </sheetView>
  </sheetViews>
  <sheetFormatPr defaultColWidth="8.90625" defaultRowHeight="14"/>
  <cols>
    <col min="1" max="1" width="33.6328125" style="83" customWidth="1"/>
    <col min="2" max="13" width="20" style="83" customWidth="1"/>
    <col min="14" max="16384" width="8.90625" style="83"/>
  </cols>
  <sheetData>
    <row r="1" spans="1:49">
      <c r="A1" s="313" t="s">
        <v>226</v>
      </c>
      <c r="B1" s="312">
        <v>44378.333831018521</v>
      </c>
      <c r="C1" s="313"/>
      <c r="D1" s="313"/>
      <c r="E1" s="313"/>
      <c r="F1" s="312">
        <v>44348.333831018521</v>
      </c>
      <c r="G1" s="313"/>
      <c r="H1" s="313"/>
      <c r="I1" s="313"/>
      <c r="J1" s="312">
        <v>44317.333831018521</v>
      </c>
      <c r="K1" s="313"/>
      <c r="L1" s="313"/>
      <c r="M1" s="313"/>
      <c r="N1" s="312">
        <v>44287.333831018521</v>
      </c>
      <c r="O1" s="313"/>
      <c r="P1" s="313"/>
      <c r="Q1" s="313"/>
      <c r="R1" s="312">
        <v>44256.333831018521</v>
      </c>
      <c r="S1" s="313"/>
      <c r="T1" s="313"/>
      <c r="U1" s="313"/>
      <c r="V1" s="312">
        <v>44228.333831018521</v>
      </c>
      <c r="W1" s="313"/>
      <c r="X1" s="313"/>
      <c r="Y1" s="313"/>
      <c r="Z1" s="312">
        <v>44197.333831018521</v>
      </c>
      <c r="AA1" s="313"/>
      <c r="AB1" s="313"/>
      <c r="AC1" s="313"/>
      <c r="AD1" s="312">
        <v>44166.333831018521</v>
      </c>
      <c r="AE1" s="313"/>
      <c r="AF1" s="313"/>
      <c r="AG1" s="313"/>
      <c r="AH1" s="312">
        <v>44136.333831018521</v>
      </c>
      <c r="AI1" s="313"/>
      <c r="AJ1" s="313"/>
      <c r="AK1" s="313"/>
      <c r="AL1" s="312">
        <v>44105.333831018521</v>
      </c>
      <c r="AM1" s="313"/>
      <c r="AN1" s="313"/>
      <c r="AO1" s="313"/>
      <c r="AP1" s="312">
        <v>44075.333831018521</v>
      </c>
      <c r="AQ1" s="313"/>
      <c r="AR1" s="313"/>
      <c r="AS1" s="313"/>
      <c r="AT1" s="312">
        <v>44044.333831018521</v>
      </c>
      <c r="AU1" s="313"/>
      <c r="AV1" s="313"/>
      <c r="AW1" s="313"/>
    </row>
    <row r="2" spans="1:49">
      <c r="A2" s="313"/>
      <c r="B2" s="83" t="s">
        <v>227</v>
      </c>
      <c r="C2" s="83" t="s">
        <v>228</v>
      </c>
      <c r="D2" s="83" t="s">
        <v>229</v>
      </c>
      <c r="E2" s="83" t="s">
        <v>230</v>
      </c>
      <c r="F2" s="83" t="s">
        <v>227</v>
      </c>
      <c r="G2" s="83" t="s">
        <v>228</v>
      </c>
      <c r="H2" s="83" t="s">
        <v>229</v>
      </c>
      <c r="I2" s="83" t="s">
        <v>230</v>
      </c>
      <c r="J2" s="83" t="s">
        <v>227</v>
      </c>
      <c r="K2" s="83" t="s">
        <v>228</v>
      </c>
      <c r="L2" s="83" t="s">
        <v>229</v>
      </c>
      <c r="M2" s="83" t="s">
        <v>230</v>
      </c>
      <c r="N2" s="83" t="s">
        <v>227</v>
      </c>
      <c r="O2" s="83" t="s">
        <v>228</v>
      </c>
      <c r="P2" s="83" t="s">
        <v>229</v>
      </c>
      <c r="Q2" s="83" t="s">
        <v>230</v>
      </c>
      <c r="R2" s="83" t="s">
        <v>227</v>
      </c>
      <c r="S2" s="83" t="s">
        <v>228</v>
      </c>
      <c r="T2" s="83" t="s">
        <v>229</v>
      </c>
      <c r="U2" s="83" t="s">
        <v>230</v>
      </c>
      <c r="V2" s="83" t="s">
        <v>227</v>
      </c>
      <c r="W2" s="83" t="s">
        <v>228</v>
      </c>
      <c r="X2" s="83" t="s">
        <v>229</v>
      </c>
      <c r="Y2" s="83" t="s">
        <v>230</v>
      </c>
      <c r="Z2" s="83" t="s">
        <v>227</v>
      </c>
      <c r="AA2" s="83" t="s">
        <v>228</v>
      </c>
      <c r="AB2" s="83" t="s">
        <v>229</v>
      </c>
      <c r="AC2" s="83" t="s">
        <v>230</v>
      </c>
      <c r="AD2" s="83" t="s">
        <v>227</v>
      </c>
      <c r="AE2" s="83" t="s">
        <v>228</v>
      </c>
      <c r="AF2" s="83" t="s">
        <v>229</v>
      </c>
      <c r="AG2" s="83" t="s">
        <v>230</v>
      </c>
      <c r="AH2" s="83" t="s">
        <v>227</v>
      </c>
      <c r="AI2" s="83" t="s">
        <v>228</v>
      </c>
      <c r="AJ2" s="83" t="s">
        <v>229</v>
      </c>
      <c r="AK2" s="83" t="s">
        <v>230</v>
      </c>
      <c r="AL2" s="83" t="s">
        <v>227</v>
      </c>
      <c r="AM2" s="83" t="s">
        <v>228</v>
      </c>
      <c r="AN2" s="83" t="s">
        <v>229</v>
      </c>
      <c r="AO2" s="83" t="s">
        <v>230</v>
      </c>
      <c r="AP2" s="83" t="s">
        <v>227</v>
      </c>
      <c r="AQ2" s="83" t="s">
        <v>228</v>
      </c>
      <c r="AR2" s="83" t="s">
        <v>229</v>
      </c>
      <c r="AS2" s="83" t="s">
        <v>230</v>
      </c>
      <c r="AT2" s="83" t="s">
        <v>227</v>
      </c>
      <c r="AU2" s="83" t="s">
        <v>228</v>
      </c>
      <c r="AV2" s="83" t="s">
        <v>229</v>
      </c>
      <c r="AW2" s="83" t="s">
        <v>230</v>
      </c>
    </row>
    <row r="3" spans="1:49">
      <c r="A3" s="83" t="s">
        <v>231</v>
      </c>
      <c r="B3" s="83">
        <v>38.54</v>
      </c>
      <c r="C3" s="83">
        <v>2590</v>
      </c>
      <c r="D3" s="83">
        <v>27943</v>
      </c>
      <c r="E3" s="83" t="s">
        <v>232</v>
      </c>
      <c r="F3" s="83" t="s">
        <v>233</v>
      </c>
      <c r="G3" s="83" t="s">
        <v>233</v>
      </c>
      <c r="H3" s="83" t="s">
        <v>233</v>
      </c>
      <c r="I3" s="83" t="s">
        <v>233</v>
      </c>
      <c r="J3" s="83">
        <v>37.75</v>
      </c>
      <c r="K3" s="83">
        <v>2379</v>
      </c>
      <c r="L3" s="83">
        <v>27852</v>
      </c>
      <c r="M3" s="83" t="s">
        <v>234</v>
      </c>
      <c r="N3" s="83">
        <v>39.409999999999997</v>
      </c>
      <c r="O3" s="83">
        <v>3521</v>
      </c>
      <c r="P3" s="83">
        <v>27606</v>
      </c>
      <c r="Q3" s="83" t="s">
        <v>235</v>
      </c>
      <c r="R3" s="83">
        <v>36.630000000000003</v>
      </c>
      <c r="S3" s="83">
        <v>2200</v>
      </c>
      <c r="T3" s="83">
        <v>28809</v>
      </c>
      <c r="U3" s="83" t="s">
        <v>236</v>
      </c>
      <c r="V3" s="83">
        <v>39.56</v>
      </c>
      <c r="W3" s="83">
        <v>2378</v>
      </c>
      <c r="X3" s="83">
        <v>30083</v>
      </c>
      <c r="Y3" s="83" t="s">
        <v>237</v>
      </c>
      <c r="Z3" s="83">
        <v>39.119999999999997</v>
      </c>
      <c r="AA3" s="83">
        <v>2480</v>
      </c>
      <c r="AB3" s="83">
        <v>28033</v>
      </c>
      <c r="AC3" s="83" t="s">
        <v>238</v>
      </c>
      <c r="AD3" s="83">
        <v>38.26</v>
      </c>
      <c r="AE3" s="83">
        <v>2337</v>
      </c>
      <c r="AF3" s="83">
        <v>29076</v>
      </c>
      <c r="AG3" s="83" t="s">
        <v>239</v>
      </c>
      <c r="AH3" s="83">
        <v>39.9</v>
      </c>
      <c r="AI3" s="83">
        <v>2439</v>
      </c>
      <c r="AJ3" s="83">
        <v>26900</v>
      </c>
      <c r="AK3" s="83" t="s">
        <v>240</v>
      </c>
      <c r="AL3" s="83">
        <v>43.11</v>
      </c>
      <c r="AM3" s="83">
        <v>2649</v>
      </c>
      <c r="AN3" s="83">
        <v>27235</v>
      </c>
      <c r="AO3" s="83" t="s">
        <v>241</v>
      </c>
      <c r="AP3" s="83">
        <v>37.380000000000003</v>
      </c>
      <c r="AQ3" s="83">
        <v>2423</v>
      </c>
      <c r="AR3" s="83">
        <v>26702</v>
      </c>
      <c r="AS3" s="83" t="s">
        <v>242</v>
      </c>
      <c r="AT3" s="83" t="s">
        <v>233</v>
      </c>
      <c r="AU3" s="83" t="s">
        <v>233</v>
      </c>
      <c r="AV3" s="83" t="s">
        <v>233</v>
      </c>
      <c r="AW3" s="83" t="s">
        <v>233</v>
      </c>
    </row>
    <row r="4" spans="1:49">
      <c r="A4" s="83" t="s">
        <v>243</v>
      </c>
      <c r="B4" s="83">
        <v>40.46</v>
      </c>
      <c r="C4" s="83">
        <v>3859</v>
      </c>
      <c r="D4" s="83">
        <v>35509</v>
      </c>
      <c r="E4" s="83" t="s">
        <v>244</v>
      </c>
      <c r="F4" s="83">
        <v>41.08</v>
      </c>
      <c r="G4" s="83">
        <v>3359</v>
      </c>
      <c r="H4" s="83">
        <v>35643</v>
      </c>
      <c r="I4" s="83" t="s">
        <v>245</v>
      </c>
      <c r="J4" s="83">
        <v>41.75</v>
      </c>
      <c r="K4" s="83">
        <v>3354</v>
      </c>
      <c r="L4" s="83">
        <v>35946</v>
      </c>
      <c r="M4" s="83" t="s">
        <v>246</v>
      </c>
      <c r="N4" s="83">
        <v>40.25</v>
      </c>
      <c r="O4" s="83">
        <v>3657</v>
      </c>
      <c r="P4" s="83">
        <v>36151</v>
      </c>
      <c r="Q4" s="83" t="s">
        <v>247</v>
      </c>
      <c r="R4" s="83">
        <v>40.520000000000003</v>
      </c>
      <c r="S4" s="83">
        <v>3813</v>
      </c>
      <c r="T4" s="83">
        <v>33693</v>
      </c>
      <c r="U4" s="83" t="s">
        <v>248</v>
      </c>
      <c r="V4" s="83">
        <v>40.26</v>
      </c>
      <c r="W4" s="83">
        <v>3883</v>
      </c>
      <c r="X4" s="83">
        <v>33622</v>
      </c>
      <c r="Y4" s="83" t="s">
        <v>249</v>
      </c>
      <c r="Z4" s="83">
        <v>41.1</v>
      </c>
      <c r="AA4" s="83">
        <v>3579</v>
      </c>
      <c r="AB4" s="83">
        <v>33289</v>
      </c>
      <c r="AC4" s="83" t="s">
        <v>250</v>
      </c>
      <c r="AD4" s="83">
        <v>39.979999999999997</v>
      </c>
      <c r="AE4" s="83">
        <v>3464</v>
      </c>
      <c r="AF4" s="83">
        <v>33495</v>
      </c>
      <c r="AG4" s="83" t="s">
        <v>251</v>
      </c>
      <c r="AH4" s="83">
        <v>41.92</v>
      </c>
      <c r="AI4" s="83">
        <v>3730</v>
      </c>
      <c r="AJ4" s="83">
        <v>32930</v>
      </c>
      <c r="AK4" s="83" t="s">
        <v>252</v>
      </c>
      <c r="AL4" s="83">
        <v>40.68</v>
      </c>
      <c r="AM4" s="83">
        <v>3608</v>
      </c>
      <c r="AN4" s="83">
        <v>34330</v>
      </c>
      <c r="AO4" s="83" t="s">
        <v>253</v>
      </c>
      <c r="AP4" s="83">
        <v>45.87</v>
      </c>
      <c r="AQ4" s="83">
        <v>3895</v>
      </c>
      <c r="AR4" s="83">
        <v>33203</v>
      </c>
      <c r="AS4" s="83" t="s">
        <v>254</v>
      </c>
      <c r="AT4" s="83">
        <v>39.68</v>
      </c>
      <c r="AU4" s="83">
        <v>3556</v>
      </c>
      <c r="AV4" s="83">
        <v>33544</v>
      </c>
      <c r="AW4" s="83" t="s">
        <v>255</v>
      </c>
    </row>
    <row r="5" spans="1:49">
      <c r="A5" s="83" t="s">
        <v>256</v>
      </c>
      <c r="B5" s="83">
        <v>40.9</v>
      </c>
      <c r="C5" s="83">
        <v>3914</v>
      </c>
      <c r="D5" s="83">
        <v>27128</v>
      </c>
      <c r="E5" s="83" t="s">
        <v>257</v>
      </c>
      <c r="F5" s="83" t="s">
        <v>233</v>
      </c>
      <c r="G5" s="83" t="s">
        <v>233</v>
      </c>
      <c r="H5" s="83" t="s">
        <v>233</v>
      </c>
      <c r="I5" s="83" t="s">
        <v>233</v>
      </c>
      <c r="J5" s="83">
        <v>40.22</v>
      </c>
      <c r="K5" s="83">
        <v>3715</v>
      </c>
      <c r="L5" s="83">
        <v>26883</v>
      </c>
      <c r="M5" s="83" t="s">
        <v>258</v>
      </c>
      <c r="N5" s="83">
        <v>43.43</v>
      </c>
      <c r="O5" s="83">
        <v>3586</v>
      </c>
      <c r="P5" s="83">
        <v>26452</v>
      </c>
      <c r="Q5" s="83" t="s">
        <v>259</v>
      </c>
      <c r="R5" s="83" t="s">
        <v>233</v>
      </c>
      <c r="S5" s="83" t="s">
        <v>233</v>
      </c>
      <c r="T5" s="83" t="s">
        <v>233</v>
      </c>
      <c r="U5" s="83" t="s">
        <v>233</v>
      </c>
      <c r="V5" s="83" t="s">
        <v>233</v>
      </c>
      <c r="W5" s="83" t="s">
        <v>233</v>
      </c>
      <c r="X5" s="83" t="s">
        <v>233</v>
      </c>
      <c r="Y5" s="83" t="s">
        <v>233</v>
      </c>
      <c r="Z5" s="83">
        <v>39.86</v>
      </c>
      <c r="AA5" s="83">
        <v>3420</v>
      </c>
      <c r="AB5" s="83">
        <v>27330</v>
      </c>
      <c r="AC5" s="83" t="s">
        <v>260</v>
      </c>
      <c r="AD5" s="83">
        <v>36.93</v>
      </c>
      <c r="AE5" s="83">
        <v>3660</v>
      </c>
      <c r="AF5" s="83">
        <v>26903</v>
      </c>
      <c r="AG5" s="83" t="s">
        <v>261</v>
      </c>
      <c r="AH5" s="83">
        <v>40.159999999999997</v>
      </c>
      <c r="AI5" s="83">
        <v>3601</v>
      </c>
      <c r="AJ5" s="83">
        <v>27221</v>
      </c>
      <c r="AK5" s="83" t="s">
        <v>262</v>
      </c>
      <c r="AL5" s="83" t="s">
        <v>233</v>
      </c>
      <c r="AM5" s="83" t="s">
        <v>233</v>
      </c>
      <c r="AN5" s="83" t="s">
        <v>233</v>
      </c>
      <c r="AO5" s="83" t="s">
        <v>233</v>
      </c>
      <c r="AP5" s="83">
        <v>56.43</v>
      </c>
      <c r="AQ5" s="83">
        <v>3071</v>
      </c>
      <c r="AR5" s="83">
        <v>25593</v>
      </c>
      <c r="AS5" s="83" t="s">
        <v>263</v>
      </c>
      <c r="AT5" s="83" t="s">
        <v>233</v>
      </c>
      <c r="AU5" s="83" t="s">
        <v>233</v>
      </c>
      <c r="AV5" s="83" t="s">
        <v>233</v>
      </c>
      <c r="AW5" s="83" t="s">
        <v>233</v>
      </c>
    </row>
    <row r="6" spans="1:49">
      <c r="A6" s="83" t="s">
        <v>264</v>
      </c>
      <c r="B6" s="83">
        <v>41.65</v>
      </c>
      <c r="C6" s="83">
        <v>5983</v>
      </c>
      <c r="D6" s="83">
        <v>40348</v>
      </c>
      <c r="E6" s="83" t="s">
        <v>265</v>
      </c>
      <c r="F6" s="83" t="s">
        <v>233</v>
      </c>
      <c r="G6" s="83" t="s">
        <v>233</v>
      </c>
      <c r="H6" s="83" t="s">
        <v>233</v>
      </c>
      <c r="I6" s="83" t="s">
        <v>233</v>
      </c>
      <c r="J6" s="83" t="s">
        <v>233</v>
      </c>
      <c r="K6" s="83" t="s">
        <v>233</v>
      </c>
      <c r="L6" s="83" t="s">
        <v>233</v>
      </c>
      <c r="M6" s="83" t="s">
        <v>233</v>
      </c>
      <c r="N6" s="83">
        <v>40.47</v>
      </c>
      <c r="O6" s="83">
        <v>5041</v>
      </c>
      <c r="P6" s="83">
        <v>36841</v>
      </c>
      <c r="Q6" s="83" t="s">
        <v>266</v>
      </c>
      <c r="R6" s="83" t="s">
        <v>233</v>
      </c>
      <c r="S6" s="83" t="s">
        <v>233</v>
      </c>
      <c r="T6" s="83" t="s">
        <v>233</v>
      </c>
      <c r="U6" s="83" t="s">
        <v>233</v>
      </c>
      <c r="V6" s="83" t="s">
        <v>233</v>
      </c>
      <c r="W6" s="83" t="s">
        <v>233</v>
      </c>
      <c r="X6" s="83" t="s">
        <v>233</v>
      </c>
      <c r="Y6" s="83" t="s">
        <v>233</v>
      </c>
      <c r="Z6" s="83">
        <v>38.49</v>
      </c>
      <c r="AA6" s="83">
        <v>5413</v>
      </c>
      <c r="AB6" s="83">
        <v>34488</v>
      </c>
      <c r="AC6" s="83" t="s">
        <v>267</v>
      </c>
      <c r="AD6" s="83">
        <v>38.47</v>
      </c>
      <c r="AE6" s="83">
        <v>5453</v>
      </c>
      <c r="AF6" s="83">
        <v>33283</v>
      </c>
      <c r="AG6" s="83" t="s">
        <v>268</v>
      </c>
      <c r="AH6" s="83">
        <v>40.53</v>
      </c>
      <c r="AI6" s="83">
        <v>4436</v>
      </c>
      <c r="AJ6" s="83">
        <v>36326</v>
      </c>
      <c r="AK6" s="83" t="s">
        <v>267</v>
      </c>
      <c r="AL6" s="83">
        <v>40.36</v>
      </c>
      <c r="AM6" s="83">
        <v>5167</v>
      </c>
      <c r="AN6" s="83">
        <v>38327</v>
      </c>
      <c r="AO6" s="83" t="s">
        <v>269</v>
      </c>
      <c r="AP6" s="83">
        <v>39.9</v>
      </c>
      <c r="AQ6" s="83">
        <v>4886</v>
      </c>
      <c r="AR6" s="83">
        <v>37384</v>
      </c>
      <c r="AS6" s="83" t="s">
        <v>270</v>
      </c>
      <c r="AT6" s="83">
        <v>39.69</v>
      </c>
      <c r="AU6" s="83">
        <v>5343</v>
      </c>
      <c r="AV6" s="83">
        <v>37476</v>
      </c>
      <c r="AW6" s="83" t="s">
        <v>271</v>
      </c>
    </row>
    <row r="7" spans="1:49">
      <c r="A7" s="83" t="s">
        <v>272</v>
      </c>
      <c r="B7" s="83">
        <v>41.89</v>
      </c>
      <c r="C7" s="83">
        <v>4130</v>
      </c>
      <c r="D7" s="83">
        <v>36735</v>
      </c>
      <c r="E7" s="83" t="s">
        <v>273</v>
      </c>
      <c r="F7" s="83">
        <v>43.47</v>
      </c>
      <c r="G7" s="83">
        <v>4060</v>
      </c>
      <c r="H7" s="83">
        <v>37831</v>
      </c>
      <c r="I7" s="83" t="s">
        <v>274</v>
      </c>
      <c r="J7" s="83">
        <v>42.46</v>
      </c>
      <c r="K7" s="83">
        <v>4550</v>
      </c>
      <c r="L7" s="83">
        <v>36408</v>
      </c>
      <c r="M7" s="83" t="s">
        <v>275</v>
      </c>
      <c r="N7" s="83" t="s">
        <v>233</v>
      </c>
      <c r="O7" s="83" t="s">
        <v>233</v>
      </c>
      <c r="P7" s="83" t="s">
        <v>233</v>
      </c>
      <c r="Q7" s="83" t="s">
        <v>233</v>
      </c>
      <c r="R7" s="83" t="s">
        <v>233</v>
      </c>
      <c r="S7" s="83" t="s">
        <v>233</v>
      </c>
      <c r="T7" s="83" t="s">
        <v>233</v>
      </c>
      <c r="U7" s="83" t="s">
        <v>233</v>
      </c>
      <c r="V7" s="83" t="s">
        <v>233</v>
      </c>
      <c r="W7" s="83" t="s">
        <v>233</v>
      </c>
      <c r="X7" s="83" t="s">
        <v>233</v>
      </c>
      <c r="Y7" s="83" t="s">
        <v>233</v>
      </c>
      <c r="Z7" s="83">
        <v>40.869999999999997</v>
      </c>
      <c r="AA7" s="83">
        <v>3583</v>
      </c>
      <c r="AB7" s="83">
        <v>34378</v>
      </c>
      <c r="AC7" s="83" t="s">
        <v>276</v>
      </c>
      <c r="AD7" s="83" t="s">
        <v>233</v>
      </c>
      <c r="AE7" s="83" t="s">
        <v>233</v>
      </c>
      <c r="AF7" s="83" t="s">
        <v>233</v>
      </c>
      <c r="AG7" s="83" t="s">
        <v>233</v>
      </c>
      <c r="AH7" s="83" t="s">
        <v>233</v>
      </c>
      <c r="AI7" s="83" t="s">
        <v>233</v>
      </c>
      <c r="AJ7" s="83" t="s">
        <v>233</v>
      </c>
      <c r="AK7" s="83" t="s">
        <v>233</v>
      </c>
      <c r="AL7" s="83" t="s">
        <v>233</v>
      </c>
      <c r="AM7" s="83" t="s">
        <v>233</v>
      </c>
      <c r="AN7" s="83" t="s">
        <v>233</v>
      </c>
      <c r="AO7" s="83" t="s">
        <v>233</v>
      </c>
      <c r="AP7" s="83" t="s">
        <v>233</v>
      </c>
      <c r="AQ7" s="83" t="s">
        <v>233</v>
      </c>
      <c r="AR7" s="83" t="s">
        <v>233</v>
      </c>
      <c r="AS7" s="83" t="s">
        <v>233</v>
      </c>
      <c r="AT7" s="83" t="s">
        <v>233</v>
      </c>
      <c r="AU7" s="83" t="s">
        <v>233</v>
      </c>
      <c r="AV7" s="83" t="s">
        <v>233</v>
      </c>
      <c r="AW7" s="83" t="s">
        <v>233</v>
      </c>
    </row>
    <row r="8" spans="1:49">
      <c r="A8" s="83" t="s">
        <v>277</v>
      </c>
      <c r="B8" s="83">
        <v>43.85</v>
      </c>
      <c r="C8" s="83">
        <v>4429</v>
      </c>
      <c r="D8" s="83">
        <v>33393</v>
      </c>
      <c r="E8" s="83" t="s">
        <v>278</v>
      </c>
      <c r="F8" s="83">
        <v>42.73</v>
      </c>
      <c r="G8" s="83">
        <v>4935</v>
      </c>
      <c r="H8" s="83">
        <v>31680</v>
      </c>
      <c r="I8" s="83" t="s">
        <v>279</v>
      </c>
      <c r="J8" s="83">
        <v>44.99</v>
      </c>
      <c r="K8" s="83">
        <v>4510</v>
      </c>
      <c r="L8" s="83">
        <v>32052</v>
      </c>
      <c r="M8" s="83" t="s">
        <v>280</v>
      </c>
      <c r="N8" s="83">
        <v>43.91</v>
      </c>
      <c r="O8" s="83">
        <v>4266</v>
      </c>
      <c r="P8" s="83">
        <v>31119</v>
      </c>
      <c r="Q8" s="83" t="s">
        <v>281</v>
      </c>
      <c r="R8" s="83">
        <v>41.05</v>
      </c>
      <c r="S8" s="83">
        <v>4941</v>
      </c>
      <c r="T8" s="83">
        <v>30019</v>
      </c>
      <c r="U8" s="83" t="s">
        <v>282</v>
      </c>
      <c r="V8" s="83">
        <v>40.729999999999997</v>
      </c>
      <c r="W8" s="83">
        <v>4815</v>
      </c>
      <c r="X8" s="83">
        <v>29449</v>
      </c>
      <c r="Y8" s="83" t="s">
        <v>254</v>
      </c>
      <c r="Z8" s="83">
        <v>40.65</v>
      </c>
      <c r="AA8" s="83">
        <v>5175</v>
      </c>
      <c r="AB8" s="83">
        <v>30578</v>
      </c>
      <c r="AC8" s="83" t="s">
        <v>283</v>
      </c>
      <c r="AD8" s="83">
        <v>41.84</v>
      </c>
      <c r="AE8" s="83">
        <v>5587</v>
      </c>
      <c r="AF8" s="83">
        <v>30252</v>
      </c>
      <c r="AG8" s="83" t="s">
        <v>254</v>
      </c>
      <c r="AH8" s="83">
        <v>41.41</v>
      </c>
      <c r="AI8" s="83">
        <v>4870</v>
      </c>
      <c r="AJ8" s="83">
        <v>29941</v>
      </c>
      <c r="AK8" s="83" t="s">
        <v>254</v>
      </c>
      <c r="AL8" s="83">
        <v>39.299999999999997</v>
      </c>
      <c r="AM8" s="83">
        <v>5182</v>
      </c>
      <c r="AN8" s="83">
        <v>29775</v>
      </c>
      <c r="AO8" s="83" t="s">
        <v>284</v>
      </c>
      <c r="AP8" s="83">
        <v>41.23</v>
      </c>
      <c r="AQ8" s="83">
        <v>4915</v>
      </c>
      <c r="AR8" s="83">
        <v>29761</v>
      </c>
      <c r="AS8" s="83" t="s">
        <v>285</v>
      </c>
      <c r="AT8" s="83">
        <v>41.63</v>
      </c>
      <c r="AU8" s="83">
        <v>5060</v>
      </c>
      <c r="AV8" s="83">
        <v>27546</v>
      </c>
      <c r="AW8" s="83" t="s">
        <v>286</v>
      </c>
    </row>
    <row r="9" spans="1:49">
      <c r="A9" s="83" t="s">
        <v>287</v>
      </c>
      <c r="B9" s="83">
        <v>43.86</v>
      </c>
      <c r="C9" s="83">
        <v>4989</v>
      </c>
      <c r="D9" s="83">
        <v>38222</v>
      </c>
      <c r="E9" s="83" t="s">
        <v>288</v>
      </c>
      <c r="F9" s="83" t="s">
        <v>233</v>
      </c>
      <c r="G9" s="83" t="s">
        <v>233</v>
      </c>
      <c r="H9" s="83" t="s">
        <v>233</v>
      </c>
      <c r="I9" s="83" t="s">
        <v>233</v>
      </c>
      <c r="J9" s="83">
        <v>45.89</v>
      </c>
      <c r="K9" s="83">
        <v>4451</v>
      </c>
      <c r="L9" s="83">
        <v>37832</v>
      </c>
      <c r="M9" s="83" t="s">
        <v>289</v>
      </c>
      <c r="N9" s="83">
        <v>45.97</v>
      </c>
      <c r="O9" s="83">
        <v>4317</v>
      </c>
      <c r="P9" s="83">
        <v>36306</v>
      </c>
      <c r="Q9" s="83" t="s">
        <v>290</v>
      </c>
      <c r="R9" s="83">
        <v>45.04</v>
      </c>
      <c r="S9" s="83">
        <v>4246</v>
      </c>
      <c r="T9" s="83">
        <v>36013</v>
      </c>
      <c r="U9" s="83" t="s">
        <v>291</v>
      </c>
      <c r="V9" s="83">
        <v>45.75</v>
      </c>
      <c r="W9" s="83">
        <v>4001</v>
      </c>
      <c r="X9" s="83">
        <v>35400</v>
      </c>
      <c r="Y9" s="83" t="s">
        <v>292</v>
      </c>
      <c r="Z9" s="83">
        <v>42.65</v>
      </c>
      <c r="AA9" s="83">
        <v>4003</v>
      </c>
      <c r="AB9" s="83">
        <v>34994</v>
      </c>
      <c r="AC9" s="83" t="s">
        <v>293</v>
      </c>
      <c r="AD9" s="83">
        <v>43.68</v>
      </c>
      <c r="AE9" s="83">
        <v>4000</v>
      </c>
      <c r="AF9" s="83">
        <v>35062</v>
      </c>
      <c r="AG9" s="83" t="s">
        <v>294</v>
      </c>
      <c r="AH9" s="83">
        <v>43.89</v>
      </c>
      <c r="AI9" s="83">
        <v>4611</v>
      </c>
      <c r="AJ9" s="83">
        <v>35737</v>
      </c>
      <c r="AK9" s="83" t="s">
        <v>295</v>
      </c>
      <c r="AL9" s="83">
        <v>45.01</v>
      </c>
      <c r="AM9" s="83">
        <v>4303</v>
      </c>
      <c r="AN9" s="83">
        <v>35916</v>
      </c>
      <c r="AO9" s="83" t="s">
        <v>296</v>
      </c>
      <c r="AP9" s="83">
        <v>46.01</v>
      </c>
      <c r="AQ9" s="83">
        <v>4187</v>
      </c>
      <c r="AR9" s="83">
        <v>35898</v>
      </c>
      <c r="AS9" s="83" t="s">
        <v>297</v>
      </c>
      <c r="AT9" s="83">
        <v>44.73</v>
      </c>
      <c r="AU9" s="83">
        <v>4238</v>
      </c>
      <c r="AV9" s="83">
        <v>34786</v>
      </c>
      <c r="AW9" s="83" t="s">
        <v>298</v>
      </c>
    </row>
    <row r="10" spans="1:49">
      <c r="A10" s="83" t="s">
        <v>299</v>
      </c>
      <c r="B10" s="83">
        <v>44.2</v>
      </c>
      <c r="C10" s="83">
        <v>4686</v>
      </c>
      <c r="D10" s="83">
        <v>36965</v>
      </c>
      <c r="E10" s="83" t="s">
        <v>300</v>
      </c>
      <c r="F10" s="83" t="s">
        <v>233</v>
      </c>
      <c r="G10" s="83" t="s">
        <v>233</v>
      </c>
      <c r="H10" s="83" t="s">
        <v>233</v>
      </c>
      <c r="I10" s="83" t="s">
        <v>233</v>
      </c>
      <c r="J10" s="83" t="s">
        <v>233</v>
      </c>
      <c r="K10" s="83" t="s">
        <v>233</v>
      </c>
      <c r="L10" s="83" t="s">
        <v>233</v>
      </c>
      <c r="M10" s="83" t="s">
        <v>233</v>
      </c>
      <c r="N10" s="83" t="s">
        <v>233</v>
      </c>
      <c r="O10" s="83" t="s">
        <v>233</v>
      </c>
      <c r="P10" s="83" t="s">
        <v>233</v>
      </c>
      <c r="Q10" s="83" t="s">
        <v>233</v>
      </c>
      <c r="R10" s="83">
        <v>43.3</v>
      </c>
      <c r="S10" s="83">
        <v>4843</v>
      </c>
      <c r="T10" s="83">
        <v>35314</v>
      </c>
      <c r="U10" s="83" t="s">
        <v>301</v>
      </c>
      <c r="V10" s="83" t="s">
        <v>233</v>
      </c>
      <c r="W10" s="83" t="s">
        <v>233</v>
      </c>
      <c r="X10" s="83" t="s">
        <v>233</v>
      </c>
      <c r="Y10" s="83" t="s">
        <v>233</v>
      </c>
      <c r="Z10" s="83">
        <v>41.94</v>
      </c>
      <c r="AA10" s="83">
        <v>3590</v>
      </c>
      <c r="AB10" s="83">
        <v>36759</v>
      </c>
      <c r="AC10" s="83" t="s">
        <v>273</v>
      </c>
      <c r="AD10" s="83" t="s">
        <v>233</v>
      </c>
      <c r="AE10" s="83" t="s">
        <v>233</v>
      </c>
      <c r="AF10" s="83" t="s">
        <v>233</v>
      </c>
      <c r="AG10" s="83" t="s">
        <v>233</v>
      </c>
      <c r="AH10" s="83" t="s">
        <v>233</v>
      </c>
      <c r="AI10" s="83" t="s">
        <v>233</v>
      </c>
      <c r="AJ10" s="83" t="s">
        <v>233</v>
      </c>
      <c r="AK10" s="83" t="s">
        <v>233</v>
      </c>
      <c r="AL10" s="83" t="s">
        <v>233</v>
      </c>
      <c r="AM10" s="83" t="s">
        <v>233</v>
      </c>
      <c r="AN10" s="83" t="s">
        <v>233</v>
      </c>
      <c r="AO10" s="83" t="s">
        <v>233</v>
      </c>
      <c r="AP10" s="83" t="s">
        <v>233</v>
      </c>
      <c r="AQ10" s="83" t="s">
        <v>233</v>
      </c>
      <c r="AR10" s="83" t="s">
        <v>233</v>
      </c>
      <c r="AS10" s="83" t="s">
        <v>233</v>
      </c>
      <c r="AT10" s="83" t="s">
        <v>233</v>
      </c>
      <c r="AU10" s="83" t="s">
        <v>233</v>
      </c>
      <c r="AV10" s="83" t="s">
        <v>233</v>
      </c>
      <c r="AW10" s="83" t="s">
        <v>233</v>
      </c>
    </row>
    <row r="11" spans="1:49">
      <c r="A11" s="83" t="s">
        <v>302</v>
      </c>
      <c r="B11" s="83">
        <v>44.66</v>
      </c>
      <c r="C11" s="83">
        <v>3853</v>
      </c>
      <c r="D11" s="83">
        <v>37215</v>
      </c>
      <c r="E11" s="83" t="s">
        <v>303</v>
      </c>
      <c r="F11" s="83">
        <v>46.92</v>
      </c>
      <c r="G11" s="83">
        <v>3795</v>
      </c>
      <c r="H11" s="83">
        <v>37008</v>
      </c>
      <c r="I11" s="83" t="s">
        <v>304</v>
      </c>
      <c r="J11" s="83">
        <v>44.4</v>
      </c>
      <c r="K11" s="83">
        <v>3604</v>
      </c>
      <c r="L11" s="83">
        <v>37003</v>
      </c>
      <c r="M11" s="83" t="s">
        <v>303</v>
      </c>
      <c r="N11" s="83">
        <v>43.32</v>
      </c>
      <c r="O11" s="83">
        <v>3768</v>
      </c>
      <c r="P11" s="83">
        <v>37726</v>
      </c>
      <c r="Q11" s="83" t="s">
        <v>274</v>
      </c>
      <c r="R11" s="83">
        <v>42.14</v>
      </c>
      <c r="S11" s="83">
        <v>3946</v>
      </c>
      <c r="T11" s="83">
        <v>37234</v>
      </c>
      <c r="U11" s="83" t="s">
        <v>305</v>
      </c>
      <c r="V11" s="83">
        <v>42.96</v>
      </c>
      <c r="W11" s="83">
        <v>3729</v>
      </c>
      <c r="X11" s="83">
        <v>36701</v>
      </c>
      <c r="Y11" s="83" t="s">
        <v>306</v>
      </c>
      <c r="Z11" s="83">
        <v>41.58</v>
      </c>
      <c r="AA11" s="83">
        <v>3672</v>
      </c>
      <c r="AB11" s="83">
        <v>35034</v>
      </c>
      <c r="AC11" s="83" t="s">
        <v>307</v>
      </c>
      <c r="AD11" s="83">
        <v>41.76</v>
      </c>
      <c r="AE11" s="83">
        <v>3407</v>
      </c>
      <c r="AF11" s="83">
        <v>36145</v>
      </c>
      <c r="AG11" s="83" t="s">
        <v>268</v>
      </c>
      <c r="AH11" s="83">
        <v>43.63</v>
      </c>
      <c r="AI11" s="83">
        <v>3616</v>
      </c>
      <c r="AJ11" s="83">
        <v>35834</v>
      </c>
      <c r="AK11" s="83" t="s">
        <v>308</v>
      </c>
      <c r="AL11" s="83">
        <v>43.82</v>
      </c>
      <c r="AM11" s="83">
        <v>3509</v>
      </c>
      <c r="AN11" s="83">
        <v>36164</v>
      </c>
      <c r="AO11" s="83" t="s">
        <v>309</v>
      </c>
      <c r="AP11" s="83">
        <v>44.4</v>
      </c>
      <c r="AQ11" s="83">
        <v>3625</v>
      </c>
      <c r="AR11" s="83">
        <v>36536</v>
      </c>
      <c r="AS11" s="83" t="s">
        <v>310</v>
      </c>
      <c r="AT11" s="83">
        <v>44.83</v>
      </c>
      <c r="AU11" s="83">
        <v>3467</v>
      </c>
      <c r="AV11" s="83">
        <v>36691</v>
      </c>
      <c r="AW11" s="83" t="s">
        <v>311</v>
      </c>
    </row>
    <row r="12" spans="1:49">
      <c r="A12" s="83" t="s">
        <v>312</v>
      </c>
      <c r="B12" s="83">
        <v>44.69</v>
      </c>
      <c r="C12" s="83">
        <v>4380</v>
      </c>
      <c r="D12" s="83">
        <v>36731</v>
      </c>
      <c r="E12" s="83" t="s">
        <v>308</v>
      </c>
      <c r="F12" s="83">
        <v>53.84</v>
      </c>
      <c r="G12" s="83">
        <v>3422</v>
      </c>
      <c r="H12" s="83">
        <v>37552</v>
      </c>
      <c r="I12" s="83" t="s">
        <v>313</v>
      </c>
      <c r="J12" s="83">
        <v>44.89</v>
      </c>
      <c r="K12" s="83">
        <v>3836</v>
      </c>
      <c r="L12" s="83">
        <v>37759</v>
      </c>
      <c r="M12" s="83" t="s">
        <v>276</v>
      </c>
      <c r="N12" s="83">
        <v>45.64</v>
      </c>
      <c r="O12" s="83">
        <v>3449</v>
      </c>
      <c r="P12" s="83">
        <v>37286</v>
      </c>
      <c r="Q12" s="83" t="s">
        <v>314</v>
      </c>
      <c r="R12" s="83">
        <v>45.13</v>
      </c>
      <c r="S12" s="83">
        <v>3829</v>
      </c>
      <c r="T12" s="83">
        <v>38343</v>
      </c>
      <c r="U12" s="83" t="s">
        <v>315</v>
      </c>
      <c r="V12" s="83">
        <v>48.15</v>
      </c>
      <c r="W12" s="83">
        <v>3181</v>
      </c>
      <c r="X12" s="83">
        <v>36552</v>
      </c>
      <c r="Y12" s="83" t="s">
        <v>239</v>
      </c>
      <c r="Z12" s="83">
        <v>43.78</v>
      </c>
      <c r="AA12" s="83">
        <v>3646</v>
      </c>
      <c r="AB12" s="83">
        <v>36931</v>
      </c>
      <c r="AC12" s="83" t="s">
        <v>253</v>
      </c>
      <c r="AD12" s="83">
        <v>45.76</v>
      </c>
      <c r="AE12" s="83">
        <v>3641</v>
      </c>
      <c r="AF12" s="83">
        <v>37581</v>
      </c>
      <c r="AG12" s="83" t="s">
        <v>308</v>
      </c>
      <c r="AH12" s="83">
        <v>47.17</v>
      </c>
      <c r="AI12" s="83">
        <v>3408</v>
      </c>
      <c r="AJ12" s="83">
        <v>38093</v>
      </c>
      <c r="AK12" s="83" t="s">
        <v>316</v>
      </c>
      <c r="AL12" s="83">
        <v>45.68</v>
      </c>
      <c r="AM12" s="83">
        <v>3504</v>
      </c>
      <c r="AN12" s="83">
        <v>37864</v>
      </c>
      <c r="AO12" s="83" t="s">
        <v>317</v>
      </c>
      <c r="AP12" s="83">
        <v>45.81</v>
      </c>
      <c r="AQ12" s="83">
        <v>3603</v>
      </c>
      <c r="AR12" s="83">
        <v>38222</v>
      </c>
      <c r="AS12" s="83" t="s">
        <v>318</v>
      </c>
      <c r="AT12" s="83">
        <v>46.73</v>
      </c>
      <c r="AU12" s="83">
        <v>3936</v>
      </c>
      <c r="AV12" s="83">
        <v>37672</v>
      </c>
      <c r="AW12" s="83" t="s">
        <v>319</v>
      </c>
    </row>
    <row r="13" spans="1:49">
      <c r="A13" s="83" t="s">
        <v>320</v>
      </c>
      <c r="B13" s="83">
        <v>44.82</v>
      </c>
      <c r="C13" s="83">
        <v>5800</v>
      </c>
      <c r="D13" s="83">
        <v>40685</v>
      </c>
      <c r="E13" s="83" t="s">
        <v>321</v>
      </c>
      <c r="F13" s="83">
        <v>41.27</v>
      </c>
      <c r="G13" s="83">
        <v>4967</v>
      </c>
      <c r="H13" s="83">
        <v>40427</v>
      </c>
      <c r="I13" s="83" t="s">
        <v>322</v>
      </c>
      <c r="J13" s="83" t="s">
        <v>233</v>
      </c>
      <c r="K13" s="83" t="s">
        <v>233</v>
      </c>
      <c r="L13" s="83" t="s">
        <v>233</v>
      </c>
      <c r="M13" s="83" t="s">
        <v>233</v>
      </c>
      <c r="N13" s="83">
        <v>50.12</v>
      </c>
      <c r="O13" s="83">
        <v>7600</v>
      </c>
      <c r="P13" s="83">
        <v>41642</v>
      </c>
      <c r="Q13" s="83" t="s">
        <v>323</v>
      </c>
      <c r="R13" s="83">
        <v>44.19</v>
      </c>
      <c r="S13" s="83">
        <v>5500</v>
      </c>
      <c r="T13" s="83">
        <v>39306</v>
      </c>
      <c r="U13" s="83" t="s">
        <v>324</v>
      </c>
      <c r="V13" s="83">
        <v>42.01</v>
      </c>
      <c r="W13" s="83">
        <v>5614</v>
      </c>
      <c r="X13" s="83">
        <v>38109</v>
      </c>
      <c r="Y13" s="83" t="s">
        <v>321</v>
      </c>
      <c r="Z13" s="83">
        <v>41.77</v>
      </c>
      <c r="AA13" s="83">
        <v>5300</v>
      </c>
      <c r="AB13" s="83">
        <v>37520</v>
      </c>
      <c r="AC13" s="83" t="s">
        <v>247</v>
      </c>
      <c r="AD13" s="83">
        <v>48.42</v>
      </c>
      <c r="AE13" s="83">
        <v>6133</v>
      </c>
      <c r="AF13" s="83">
        <v>37312</v>
      </c>
      <c r="AG13" s="83" t="s">
        <v>325</v>
      </c>
      <c r="AH13" s="83" t="s">
        <v>233</v>
      </c>
      <c r="AI13" s="83" t="s">
        <v>233</v>
      </c>
      <c r="AJ13" s="83" t="s">
        <v>233</v>
      </c>
      <c r="AK13" s="83" t="s">
        <v>233</v>
      </c>
      <c r="AL13" s="83">
        <v>47.84</v>
      </c>
      <c r="AM13" s="83">
        <v>6083</v>
      </c>
      <c r="AN13" s="83">
        <v>38862</v>
      </c>
      <c r="AO13" s="83" t="s">
        <v>326</v>
      </c>
      <c r="AP13" s="83">
        <v>50.24</v>
      </c>
      <c r="AQ13" s="83">
        <v>6286</v>
      </c>
      <c r="AR13" s="83">
        <v>39924</v>
      </c>
      <c r="AS13" s="83" t="s">
        <v>327</v>
      </c>
      <c r="AT13" s="83">
        <v>42.62</v>
      </c>
      <c r="AU13" s="83">
        <v>5400</v>
      </c>
      <c r="AV13" s="83">
        <v>38469</v>
      </c>
      <c r="AW13" s="83" t="s">
        <v>328</v>
      </c>
    </row>
    <row r="14" spans="1:49">
      <c r="A14" s="83" t="s">
        <v>329</v>
      </c>
      <c r="B14" s="83">
        <v>45.24</v>
      </c>
      <c r="C14" s="83">
        <v>3871</v>
      </c>
      <c r="D14" s="83">
        <v>30741</v>
      </c>
      <c r="E14" s="83" t="s">
        <v>330</v>
      </c>
      <c r="F14" s="83">
        <v>45.62</v>
      </c>
      <c r="G14" s="83">
        <v>3540</v>
      </c>
      <c r="H14" s="83">
        <v>30546</v>
      </c>
      <c r="I14" s="83" t="s">
        <v>331</v>
      </c>
      <c r="J14" s="83">
        <v>43.5</v>
      </c>
      <c r="K14" s="83">
        <v>3462</v>
      </c>
      <c r="L14" s="83">
        <v>30524</v>
      </c>
      <c r="M14" s="83" t="s">
        <v>332</v>
      </c>
      <c r="N14" s="83">
        <v>43.27</v>
      </c>
      <c r="O14" s="83">
        <v>3295</v>
      </c>
      <c r="P14" s="83">
        <v>30426</v>
      </c>
      <c r="Q14" s="83" t="s">
        <v>333</v>
      </c>
      <c r="R14" s="83">
        <v>41.99</v>
      </c>
      <c r="S14" s="83">
        <v>3321</v>
      </c>
      <c r="T14" s="83">
        <v>29047</v>
      </c>
      <c r="U14" s="83" t="s">
        <v>334</v>
      </c>
      <c r="V14" s="83">
        <v>40.94</v>
      </c>
      <c r="W14" s="83">
        <v>3341</v>
      </c>
      <c r="X14" s="83">
        <v>28354</v>
      </c>
      <c r="Y14" s="83" t="s">
        <v>335</v>
      </c>
      <c r="Z14" s="83">
        <v>42.1</v>
      </c>
      <c r="AA14" s="83">
        <v>3137</v>
      </c>
      <c r="AB14" s="83">
        <v>26961</v>
      </c>
      <c r="AC14" s="83" t="s">
        <v>336</v>
      </c>
      <c r="AD14" s="83">
        <v>41.41</v>
      </c>
      <c r="AE14" s="83">
        <v>3104</v>
      </c>
      <c r="AF14" s="83">
        <v>28226</v>
      </c>
      <c r="AG14" s="83" t="s">
        <v>337</v>
      </c>
      <c r="AH14" s="83">
        <v>40.909999999999997</v>
      </c>
      <c r="AI14" s="83">
        <v>2930</v>
      </c>
      <c r="AJ14" s="83">
        <v>26182</v>
      </c>
      <c r="AK14" s="83" t="s">
        <v>338</v>
      </c>
      <c r="AL14" s="83">
        <v>41.89</v>
      </c>
      <c r="AM14" s="83">
        <v>3120</v>
      </c>
      <c r="AN14" s="83">
        <v>27345</v>
      </c>
      <c r="AO14" s="83" t="s">
        <v>339</v>
      </c>
      <c r="AP14" s="83">
        <v>43.17</v>
      </c>
      <c r="AQ14" s="83">
        <v>3202</v>
      </c>
      <c r="AR14" s="83">
        <v>27684</v>
      </c>
      <c r="AS14" s="83" t="s">
        <v>340</v>
      </c>
      <c r="AT14" s="83">
        <v>42.61</v>
      </c>
      <c r="AU14" s="83">
        <v>3480</v>
      </c>
      <c r="AV14" s="83">
        <v>27295</v>
      </c>
      <c r="AW14" s="83" t="s">
        <v>336</v>
      </c>
    </row>
    <row r="15" spans="1:49">
      <c r="A15" s="83" t="s">
        <v>341</v>
      </c>
      <c r="B15" s="83">
        <v>45.76</v>
      </c>
      <c r="C15" s="83">
        <v>3544</v>
      </c>
      <c r="D15" s="83">
        <v>35981</v>
      </c>
      <c r="E15" s="83" t="s">
        <v>236</v>
      </c>
      <c r="F15" s="83">
        <v>45.95</v>
      </c>
      <c r="G15" s="83">
        <v>3783</v>
      </c>
      <c r="H15" s="83">
        <v>35332</v>
      </c>
      <c r="I15" s="83" t="s">
        <v>342</v>
      </c>
      <c r="J15" s="83">
        <v>44.89</v>
      </c>
      <c r="K15" s="83">
        <v>3554</v>
      </c>
      <c r="L15" s="83">
        <v>34198</v>
      </c>
      <c r="M15" s="83" t="s">
        <v>278</v>
      </c>
      <c r="N15" s="83">
        <v>45.11</v>
      </c>
      <c r="O15" s="83">
        <v>3536</v>
      </c>
      <c r="P15" s="83">
        <v>32439</v>
      </c>
      <c r="Q15" s="83" t="s">
        <v>343</v>
      </c>
      <c r="R15" s="83">
        <v>44.8</v>
      </c>
      <c r="S15" s="83">
        <v>3393</v>
      </c>
      <c r="T15" s="83">
        <v>33202</v>
      </c>
      <c r="U15" s="83" t="s">
        <v>279</v>
      </c>
      <c r="V15" s="83">
        <v>45.08</v>
      </c>
      <c r="W15" s="83">
        <v>3375</v>
      </c>
      <c r="X15" s="83">
        <v>33632</v>
      </c>
      <c r="Y15" s="83" t="s">
        <v>344</v>
      </c>
      <c r="Z15" s="83">
        <v>44.71</v>
      </c>
      <c r="AA15" s="83">
        <v>3283</v>
      </c>
      <c r="AB15" s="83">
        <v>34108</v>
      </c>
      <c r="AC15" s="83" t="s">
        <v>345</v>
      </c>
      <c r="AD15" s="83">
        <v>44.8</v>
      </c>
      <c r="AE15" s="83">
        <v>3309</v>
      </c>
      <c r="AF15" s="83">
        <v>33216</v>
      </c>
      <c r="AG15" s="83" t="s">
        <v>279</v>
      </c>
      <c r="AH15" s="83">
        <v>44.9</v>
      </c>
      <c r="AI15" s="83">
        <v>3339</v>
      </c>
      <c r="AJ15" s="83">
        <v>33091</v>
      </c>
      <c r="AK15" s="83" t="s">
        <v>346</v>
      </c>
      <c r="AL15" s="83">
        <v>45.79</v>
      </c>
      <c r="AM15" s="83">
        <v>3394</v>
      </c>
      <c r="AN15" s="83">
        <v>33322</v>
      </c>
      <c r="AO15" s="83" t="s">
        <v>347</v>
      </c>
      <c r="AP15" s="83">
        <v>45.17</v>
      </c>
      <c r="AQ15" s="83">
        <v>3624</v>
      </c>
      <c r="AR15" s="83">
        <v>33661</v>
      </c>
      <c r="AS15" s="83" t="s">
        <v>348</v>
      </c>
      <c r="AT15" s="83">
        <v>47.41</v>
      </c>
      <c r="AU15" s="83">
        <v>3257</v>
      </c>
      <c r="AV15" s="83">
        <v>32218</v>
      </c>
      <c r="AW15" s="83" t="s">
        <v>330</v>
      </c>
    </row>
    <row r="16" spans="1:49">
      <c r="A16" s="83" t="s">
        <v>349</v>
      </c>
      <c r="B16" s="83">
        <v>45.81</v>
      </c>
      <c r="C16" s="83">
        <v>5218</v>
      </c>
      <c r="D16" s="83">
        <v>39503</v>
      </c>
      <c r="E16" s="83" t="s">
        <v>350</v>
      </c>
      <c r="F16" s="83">
        <v>46.74</v>
      </c>
      <c r="G16" s="83">
        <v>5435</v>
      </c>
      <c r="H16" s="83">
        <v>39777</v>
      </c>
      <c r="I16" s="83" t="s">
        <v>351</v>
      </c>
      <c r="J16" s="83">
        <v>42.36</v>
      </c>
      <c r="K16" s="83">
        <v>4788</v>
      </c>
      <c r="L16" s="83">
        <v>38840</v>
      </c>
      <c r="M16" s="83" t="s">
        <v>352</v>
      </c>
      <c r="N16" s="83">
        <v>43.21</v>
      </c>
      <c r="O16" s="83">
        <v>3908</v>
      </c>
      <c r="P16" s="83">
        <v>39322</v>
      </c>
      <c r="Q16" s="83" t="s">
        <v>266</v>
      </c>
      <c r="R16" s="83">
        <v>42.36</v>
      </c>
      <c r="S16" s="83">
        <v>4227</v>
      </c>
      <c r="T16" s="83">
        <v>36150</v>
      </c>
      <c r="U16" s="83" t="s">
        <v>353</v>
      </c>
      <c r="V16" s="83">
        <v>44.61</v>
      </c>
      <c r="W16" s="83">
        <v>4620</v>
      </c>
      <c r="X16" s="83">
        <v>36187</v>
      </c>
      <c r="Y16" s="83" t="s">
        <v>354</v>
      </c>
      <c r="Z16" s="83">
        <v>44.21</v>
      </c>
      <c r="AA16" s="83">
        <v>4720</v>
      </c>
      <c r="AB16" s="83">
        <v>37157</v>
      </c>
      <c r="AC16" s="83" t="s">
        <v>355</v>
      </c>
      <c r="AD16" s="83">
        <v>44.25</v>
      </c>
      <c r="AE16" s="83">
        <v>4938</v>
      </c>
      <c r="AF16" s="83">
        <v>37435</v>
      </c>
      <c r="AG16" s="83" t="s">
        <v>255</v>
      </c>
      <c r="AH16" s="83">
        <v>43.97</v>
      </c>
      <c r="AI16" s="83">
        <v>5259</v>
      </c>
      <c r="AJ16" s="83">
        <v>37975</v>
      </c>
      <c r="AK16" s="83" t="s">
        <v>356</v>
      </c>
      <c r="AL16" s="83">
        <v>43.44</v>
      </c>
      <c r="AM16" s="83">
        <v>5202</v>
      </c>
      <c r="AN16" s="83">
        <v>38136</v>
      </c>
      <c r="AO16" s="83" t="s">
        <v>244</v>
      </c>
      <c r="AP16" s="83">
        <v>43.57</v>
      </c>
      <c r="AQ16" s="83">
        <v>5535</v>
      </c>
      <c r="AR16" s="83">
        <v>39472</v>
      </c>
      <c r="AS16" s="83" t="s">
        <v>357</v>
      </c>
      <c r="AT16" s="83">
        <v>43.72</v>
      </c>
      <c r="AU16" s="83">
        <v>4919</v>
      </c>
      <c r="AV16" s="83">
        <v>39845</v>
      </c>
      <c r="AW16" s="83" t="s">
        <v>358</v>
      </c>
    </row>
    <row r="17" spans="1:49">
      <c r="A17" s="83" t="s">
        <v>359</v>
      </c>
      <c r="B17" s="83">
        <v>46.42</v>
      </c>
      <c r="C17" s="83">
        <v>4939</v>
      </c>
      <c r="D17" s="83">
        <v>33070</v>
      </c>
      <c r="E17" s="83" t="s">
        <v>280</v>
      </c>
      <c r="F17" s="83">
        <v>42.73</v>
      </c>
      <c r="G17" s="83">
        <v>4760</v>
      </c>
      <c r="H17" s="83">
        <v>32925</v>
      </c>
      <c r="I17" s="83" t="s">
        <v>325</v>
      </c>
      <c r="J17" s="83">
        <v>41.42</v>
      </c>
      <c r="K17" s="83">
        <v>4171</v>
      </c>
      <c r="L17" s="83">
        <v>33128</v>
      </c>
      <c r="M17" s="83" t="s">
        <v>291</v>
      </c>
      <c r="N17" s="83">
        <v>41.21</v>
      </c>
      <c r="O17" s="83">
        <v>3520</v>
      </c>
      <c r="P17" s="83">
        <v>33005</v>
      </c>
      <c r="Q17" s="83" t="s">
        <v>360</v>
      </c>
      <c r="R17" s="83">
        <v>47.85</v>
      </c>
      <c r="S17" s="83">
        <v>3236</v>
      </c>
      <c r="T17" s="83">
        <v>32676</v>
      </c>
      <c r="U17" s="83" t="s">
        <v>361</v>
      </c>
      <c r="V17" s="83">
        <v>40.58</v>
      </c>
      <c r="W17" s="83">
        <v>3276</v>
      </c>
      <c r="X17" s="83">
        <v>34885</v>
      </c>
      <c r="Y17" s="83" t="s">
        <v>362</v>
      </c>
      <c r="Z17" s="83" t="s">
        <v>233</v>
      </c>
      <c r="AA17" s="83" t="s">
        <v>233</v>
      </c>
      <c r="AB17" s="83" t="s">
        <v>233</v>
      </c>
      <c r="AC17" s="83" t="s">
        <v>233</v>
      </c>
      <c r="AD17" s="83">
        <v>39.93</v>
      </c>
      <c r="AE17" s="83">
        <v>4189</v>
      </c>
      <c r="AF17" s="83">
        <v>31374</v>
      </c>
      <c r="AG17" s="83" t="s">
        <v>252</v>
      </c>
      <c r="AH17" s="83">
        <v>40.49</v>
      </c>
      <c r="AI17" s="83">
        <v>4137</v>
      </c>
      <c r="AJ17" s="83">
        <v>29754</v>
      </c>
      <c r="AK17" s="83" t="s">
        <v>363</v>
      </c>
      <c r="AL17" s="83">
        <v>40.92</v>
      </c>
      <c r="AM17" s="83">
        <v>3533</v>
      </c>
      <c r="AN17" s="83">
        <v>29381</v>
      </c>
      <c r="AO17" s="83" t="s">
        <v>364</v>
      </c>
      <c r="AP17" s="83">
        <v>44.21</v>
      </c>
      <c r="AQ17" s="83">
        <v>4244</v>
      </c>
      <c r="AR17" s="83">
        <v>30375</v>
      </c>
      <c r="AS17" s="83" t="s">
        <v>365</v>
      </c>
      <c r="AT17" s="83">
        <v>56.91</v>
      </c>
      <c r="AU17" s="83">
        <v>4767</v>
      </c>
      <c r="AV17" s="83">
        <v>31684</v>
      </c>
      <c r="AW17" s="83" t="s">
        <v>366</v>
      </c>
    </row>
    <row r="18" spans="1:49">
      <c r="A18" s="83" t="s">
        <v>367</v>
      </c>
      <c r="B18" s="83">
        <v>46.93</v>
      </c>
      <c r="C18" s="83">
        <v>4842</v>
      </c>
      <c r="D18" s="83">
        <v>35963</v>
      </c>
      <c r="E18" s="83" t="s">
        <v>368</v>
      </c>
      <c r="F18" s="83">
        <v>49.72</v>
      </c>
      <c r="G18" s="83">
        <v>4723</v>
      </c>
      <c r="H18" s="83">
        <v>37296</v>
      </c>
      <c r="I18" s="83" t="s">
        <v>369</v>
      </c>
      <c r="J18" s="83">
        <v>47.8</v>
      </c>
      <c r="K18" s="83">
        <v>4632</v>
      </c>
      <c r="L18" s="83">
        <v>36780</v>
      </c>
      <c r="M18" s="83" t="s">
        <v>370</v>
      </c>
      <c r="N18" s="83">
        <v>45.14</v>
      </c>
      <c r="O18" s="83">
        <v>4448</v>
      </c>
      <c r="P18" s="83">
        <v>34773</v>
      </c>
      <c r="Q18" s="83" t="s">
        <v>325</v>
      </c>
      <c r="R18" s="83">
        <v>44.17</v>
      </c>
      <c r="S18" s="83">
        <v>4609</v>
      </c>
      <c r="T18" s="83">
        <v>33339</v>
      </c>
      <c r="U18" s="83" t="s">
        <v>371</v>
      </c>
      <c r="V18" s="83">
        <v>44.47</v>
      </c>
      <c r="W18" s="83">
        <v>4850</v>
      </c>
      <c r="X18" s="83">
        <v>34551</v>
      </c>
      <c r="Y18" s="83" t="s">
        <v>372</v>
      </c>
      <c r="Z18" s="83">
        <v>44.46</v>
      </c>
      <c r="AA18" s="83">
        <v>4683</v>
      </c>
      <c r="AB18" s="83">
        <v>33810</v>
      </c>
      <c r="AC18" s="83" t="s">
        <v>237</v>
      </c>
      <c r="AD18" s="83">
        <v>43.82</v>
      </c>
      <c r="AE18" s="83">
        <v>5201</v>
      </c>
      <c r="AF18" s="83">
        <v>35062</v>
      </c>
      <c r="AG18" s="83" t="s">
        <v>360</v>
      </c>
      <c r="AH18" s="83">
        <v>45.93</v>
      </c>
      <c r="AI18" s="83">
        <v>5121</v>
      </c>
      <c r="AJ18" s="83">
        <v>33893</v>
      </c>
      <c r="AK18" s="83" t="s">
        <v>234</v>
      </c>
      <c r="AL18" s="83">
        <v>45.68</v>
      </c>
      <c r="AM18" s="83">
        <v>5099</v>
      </c>
      <c r="AN18" s="83">
        <v>34189</v>
      </c>
      <c r="AO18" s="83" t="s">
        <v>373</v>
      </c>
      <c r="AP18" s="83">
        <v>44.12</v>
      </c>
      <c r="AQ18" s="83">
        <v>5223</v>
      </c>
      <c r="AR18" s="83">
        <v>34580</v>
      </c>
      <c r="AS18" s="83" t="s">
        <v>374</v>
      </c>
      <c r="AT18" s="83">
        <v>43.62</v>
      </c>
      <c r="AU18" s="83">
        <v>5359</v>
      </c>
      <c r="AV18" s="83">
        <v>33372</v>
      </c>
      <c r="AW18" s="83" t="s">
        <v>375</v>
      </c>
    </row>
    <row r="19" spans="1:49">
      <c r="A19" s="83" t="s">
        <v>376</v>
      </c>
      <c r="B19" s="83">
        <v>47.05</v>
      </c>
      <c r="C19" s="83">
        <v>5740</v>
      </c>
      <c r="D19" s="83">
        <v>39634</v>
      </c>
      <c r="E19" s="83" t="s">
        <v>307</v>
      </c>
      <c r="F19" s="83">
        <v>48.09</v>
      </c>
      <c r="G19" s="83">
        <v>7371</v>
      </c>
      <c r="H19" s="83">
        <v>37861</v>
      </c>
      <c r="I19" s="83" t="s">
        <v>377</v>
      </c>
      <c r="J19" s="83">
        <v>44.24</v>
      </c>
      <c r="K19" s="83">
        <v>4922</v>
      </c>
      <c r="L19" s="83">
        <v>37367</v>
      </c>
      <c r="M19" s="83" t="s">
        <v>378</v>
      </c>
      <c r="N19" s="83">
        <v>44.41</v>
      </c>
      <c r="O19" s="83">
        <v>4741</v>
      </c>
      <c r="P19" s="83">
        <v>38491</v>
      </c>
      <c r="Q19" s="83" t="s">
        <v>379</v>
      </c>
      <c r="R19" s="83">
        <v>43.37</v>
      </c>
      <c r="S19" s="83">
        <v>4765</v>
      </c>
      <c r="T19" s="83">
        <v>38565</v>
      </c>
      <c r="U19" s="83" t="s">
        <v>324</v>
      </c>
      <c r="V19" s="83">
        <v>43.12</v>
      </c>
      <c r="W19" s="83">
        <v>4924</v>
      </c>
      <c r="X19" s="83">
        <v>39317</v>
      </c>
      <c r="Y19" s="83" t="s">
        <v>358</v>
      </c>
      <c r="Z19" s="83" t="s">
        <v>233</v>
      </c>
      <c r="AA19" s="83" t="s">
        <v>233</v>
      </c>
      <c r="AB19" s="83" t="s">
        <v>233</v>
      </c>
      <c r="AC19" s="83" t="s">
        <v>233</v>
      </c>
      <c r="AD19" s="83" t="s">
        <v>233</v>
      </c>
      <c r="AE19" s="83" t="s">
        <v>233</v>
      </c>
      <c r="AF19" s="83" t="s">
        <v>233</v>
      </c>
      <c r="AG19" s="83" t="s">
        <v>233</v>
      </c>
      <c r="AH19" s="83" t="s">
        <v>233</v>
      </c>
      <c r="AI19" s="83" t="s">
        <v>233</v>
      </c>
      <c r="AJ19" s="83" t="s">
        <v>233</v>
      </c>
      <c r="AK19" s="83" t="s">
        <v>233</v>
      </c>
      <c r="AL19" s="83" t="s">
        <v>233</v>
      </c>
      <c r="AM19" s="83" t="s">
        <v>233</v>
      </c>
      <c r="AN19" s="83" t="s">
        <v>233</v>
      </c>
      <c r="AO19" s="83" t="s">
        <v>233</v>
      </c>
      <c r="AP19" s="83" t="s">
        <v>233</v>
      </c>
      <c r="AQ19" s="83" t="s">
        <v>233</v>
      </c>
      <c r="AR19" s="83" t="s">
        <v>233</v>
      </c>
      <c r="AS19" s="83" t="s">
        <v>233</v>
      </c>
      <c r="AT19" s="83" t="s">
        <v>233</v>
      </c>
      <c r="AU19" s="83" t="s">
        <v>233</v>
      </c>
      <c r="AV19" s="83" t="s">
        <v>233</v>
      </c>
      <c r="AW19" s="83" t="s">
        <v>233</v>
      </c>
    </row>
    <row r="20" spans="1:49">
      <c r="A20" s="83" t="s">
        <v>380</v>
      </c>
      <c r="B20" s="83">
        <v>47.5</v>
      </c>
      <c r="C20" s="83">
        <v>4055</v>
      </c>
      <c r="D20" s="83">
        <v>41569</v>
      </c>
      <c r="E20" s="83" t="s">
        <v>381</v>
      </c>
      <c r="F20" s="83">
        <v>50</v>
      </c>
      <c r="G20" s="83">
        <v>4467</v>
      </c>
      <c r="H20" s="83">
        <v>45173</v>
      </c>
      <c r="I20" s="83" t="s">
        <v>382</v>
      </c>
      <c r="J20" s="83">
        <v>47.88</v>
      </c>
      <c r="K20" s="83">
        <v>3981</v>
      </c>
      <c r="L20" s="83">
        <v>37295</v>
      </c>
      <c r="M20" s="83" t="s">
        <v>383</v>
      </c>
      <c r="N20" s="83">
        <v>47.5</v>
      </c>
      <c r="O20" s="83">
        <v>3827</v>
      </c>
      <c r="P20" s="83">
        <v>34793</v>
      </c>
      <c r="Q20" s="83" t="s">
        <v>384</v>
      </c>
      <c r="R20" s="83">
        <v>47.05</v>
      </c>
      <c r="S20" s="83">
        <v>3771</v>
      </c>
      <c r="T20" s="83">
        <v>35912</v>
      </c>
      <c r="U20" s="83" t="s">
        <v>385</v>
      </c>
      <c r="V20" s="83">
        <v>43.45</v>
      </c>
      <c r="W20" s="83">
        <v>3859</v>
      </c>
      <c r="X20" s="83">
        <v>34569</v>
      </c>
      <c r="Y20" s="83" t="s">
        <v>386</v>
      </c>
      <c r="Z20" s="83">
        <v>44.02</v>
      </c>
      <c r="AA20" s="83">
        <v>3673</v>
      </c>
      <c r="AB20" s="83">
        <v>34398</v>
      </c>
      <c r="AC20" s="83" t="s">
        <v>387</v>
      </c>
      <c r="AD20" s="83">
        <v>42.15</v>
      </c>
      <c r="AE20" s="83">
        <v>4123</v>
      </c>
      <c r="AF20" s="83">
        <v>36794</v>
      </c>
      <c r="AG20" s="83" t="s">
        <v>388</v>
      </c>
      <c r="AH20" s="83">
        <v>46.03</v>
      </c>
      <c r="AI20" s="83">
        <v>3786</v>
      </c>
      <c r="AJ20" s="83">
        <v>37418</v>
      </c>
      <c r="AK20" s="83" t="s">
        <v>326</v>
      </c>
      <c r="AL20" s="83">
        <v>50.81</v>
      </c>
      <c r="AM20" s="83">
        <v>4380</v>
      </c>
      <c r="AN20" s="83">
        <v>37451</v>
      </c>
      <c r="AO20" s="83" t="s">
        <v>234</v>
      </c>
      <c r="AP20" s="83">
        <v>46.37</v>
      </c>
      <c r="AQ20" s="83">
        <v>3837</v>
      </c>
      <c r="AR20" s="83">
        <v>36552</v>
      </c>
      <c r="AS20" s="83" t="s">
        <v>304</v>
      </c>
      <c r="AT20" s="83">
        <v>44.32</v>
      </c>
      <c r="AU20" s="83">
        <v>3592</v>
      </c>
      <c r="AV20" s="83">
        <v>35886</v>
      </c>
      <c r="AW20" s="83" t="s">
        <v>250</v>
      </c>
    </row>
    <row r="21" spans="1:49">
      <c r="A21" s="83" t="s">
        <v>389</v>
      </c>
      <c r="B21" s="83">
        <v>48.18</v>
      </c>
      <c r="C21" s="83">
        <v>3964</v>
      </c>
      <c r="D21" s="83">
        <v>30613</v>
      </c>
      <c r="E21" s="83" t="s">
        <v>390</v>
      </c>
      <c r="F21" s="83">
        <v>43.87</v>
      </c>
      <c r="G21" s="83">
        <v>4650</v>
      </c>
      <c r="H21" s="83">
        <v>33424</v>
      </c>
      <c r="I21" s="83" t="s">
        <v>278</v>
      </c>
      <c r="J21" s="83">
        <v>43.86</v>
      </c>
      <c r="K21" s="83">
        <v>4196</v>
      </c>
      <c r="L21" s="83">
        <v>31732</v>
      </c>
      <c r="M21" s="83" t="s">
        <v>254</v>
      </c>
      <c r="N21" s="83">
        <v>44.93</v>
      </c>
      <c r="O21" s="83">
        <v>4175</v>
      </c>
      <c r="P21" s="83">
        <v>33268</v>
      </c>
      <c r="Q21" s="83" t="s">
        <v>391</v>
      </c>
      <c r="R21" s="83">
        <v>43.21</v>
      </c>
      <c r="S21" s="83">
        <v>3779</v>
      </c>
      <c r="T21" s="83">
        <v>35005</v>
      </c>
      <c r="U21" s="83" t="s">
        <v>392</v>
      </c>
      <c r="V21" s="83">
        <v>44.43</v>
      </c>
      <c r="W21" s="83">
        <v>3680</v>
      </c>
      <c r="X21" s="83">
        <v>31349</v>
      </c>
      <c r="Y21" s="83" t="s">
        <v>393</v>
      </c>
      <c r="Z21" s="83">
        <v>44.1</v>
      </c>
      <c r="AA21" s="83">
        <v>3233</v>
      </c>
      <c r="AB21" s="83">
        <v>30485</v>
      </c>
      <c r="AC21" s="83" t="s">
        <v>334</v>
      </c>
      <c r="AD21" s="83">
        <v>45.52</v>
      </c>
      <c r="AE21" s="83">
        <v>3512</v>
      </c>
      <c r="AF21" s="83">
        <v>33274</v>
      </c>
      <c r="AG21" s="83" t="s">
        <v>394</v>
      </c>
      <c r="AH21" s="83">
        <v>43.76</v>
      </c>
      <c r="AI21" s="83">
        <v>4021</v>
      </c>
      <c r="AJ21" s="83">
        <v>30378</v>
      </c>
      <c r="AK21" s="83" t="s">
        <v>395</v>
      </c>
      <c r="AL21" s="83">
        <v>46.11</v>
      </c>
      <c r="AM21" s="83">
        <v>3925</v>
      </c>
      <c r="AN21" s="83">
        <v>32268</v>
      </c>
      <c r="AO21" s="83" t="s">
        <v>396</v>
      </c>
      <c r="AP21" s="83">
        <v>46.58</v>
      </c>
      <c r="AQ21" s="83">
        <v>4048</v>
      </c>
      <c r="AR21" s="83">
        <v>32490</v>
      </c>
      <c r="AS21" s="83" t="s">
        <v>313</v>
      </c>
      <c r="AT21" s="83">
        <v>47.07</v>
      </c>
      <c r="AU21" s="83">
        <v>3592</v>
      </c>
      <c r="AV21" s="83">
        <v>32035</v>
      </c>
      <c r="AW21" s="83" t="s">
        <v>397</v>
      </c>
    </row>
    <row r="22" spans="1:49">
      <c r="A22" s="83" t="s">
        <v>398</v>
      </c>
      <c r="B22" s="83">
        <v>48.22</v>
      </c>
      <c r="C22" s="83">
        <v>3568</v>
      </c>
      <c r="D22" s="83">
        <v>40093</v>
      </c>
      <c r="E22" s="83" t="s">
        <v>248</v>
      </c>
      <c r="F22" s="83">
        <v>64.39</v>
      </c>
      <c r="G22" s="83">
        <v>3300</v>
      </c>
      <c r="H22" s="83">
        <v>38924</v>
      </c>
      <c r="I22" s="83" t="s">
        <v>399</v>
      </c>
      <c r="J22" s="83" t="s">
        <v>233</v>
      </c>
      <c r="K22" s="83" t="s">
        <v>233</v>
      </c>
      <c r="L22" s="83" t="s">
        <v>233</v>
      </c>
      <c r="M22" s="83" t="s">
        <v>233</v>
      </c>
      <c r="N22" s="83">
        <v>60.13</v>
      </c>
      <c r="O22" s="83">
        <v>3017</v>
      </c>
      <c r="P22" s="83">
        <v>37860</v>
      </c>
      <c r="Q22" s="83" t="s">
        <v>400</v>
      </c>
      <c r="R22" s="83">
        <v>56.11</v>
      </c>
      <c r="S22" s="83">
        <v>3367</v>
      </c>
      <c r="T22" s="83">
        <v>38727</v>
      </c>
      <c r="U22" s="83" t="s">
        <v>401</v>
      </c>
      <c r="V22" s="83">
        <v>53.98</v>
      </c>
      <c r="W22" s="83">
        <v>2800</v>
      </c>
      <c r="X22" s="83">
        <v>37850</v>
      </c>
      <c r="Y22" s="83" t="s">
        <v>332</v>
      </c>
      <c r="Z22" s="83">
        <v>47.34</v>
      </c>
      <c r="AA22" s="83">
        <v>2980</v>
      </c>
      <c r="AB22" s="83">
        <v>39041</v>
      </c>
      <c r="AC22" s="83" t="s">
        <v>289</v>
      </c>
      <c r="AD22" s="83">
        <v>52.23</v>
      </c>
      <c r="AE22" s="83">
        <v>2982</v>
      </c>
      <c r="AF22" s="83">
        <v>39421</v>
      </c>
      <c r="AG22" s="83" t="s">
        <v>371</v>
      </c>
      <c r="AH22" s="83" t="s">
        <v>233</v>
      </c>
      <c r="AI22" s="83" t="s">
        <v>233</v>
      </c>
      <c r="AJ22" s="83" t="s">
        <v>233</v>
      </c>
      <c r="AK22" s="83" t="s">
        <v>233</v>
      </c>
      <c r="AL22" s="83">
        <v>63.85</v>
      </c>
      <c r="AM22" s="83">
        <v>2767</v>
      </c>
      <c r="AN22" s="83">
        <v>39256</v>
      </c>
      <c r="AO22" s="83" t="s">
        <v>402</v>
      </c>
      <c r="AP22" s="83">
        <v>57.75</v>
      </c>
      <c r="AQ22" s="83">
        <v>3023</v>
      </c>
      <c r="AR22" s="83">
        <v>37891</v>
      </c>
      <c r="AS22" s="83" t="s">
        <v>403</v>
      </c>
      <c r="AT22" s="83">
        <v>57.44</v>
      </c>
      <c r="AU22" s="83">
        <v>2990</v>
      </c>
      <c r="AV22" s="83">
        <v>36994</v>
      </c>
      <c r="AW22" s="83" t="s">
        <v>404</v>
      </c>
    </row>
    <row r="23" spans="1:49">
      <c r="A23" s="83" t="s">
        <v>405</v>
      </c>
      <c r="B23" s="83">
        <v>48.34</v>
      </c>
      <c r="C23" s="83">
        <v>5650</v>
      </c>
      <c r="D23" s="83">
        <v>42246</v>
      </c>
      <c r="E23" s="83" t="s">
        <v>406</v>
      </c>
      <c r="F23" s="83">
        <v>48.37</v>
      </c>
      <c r="G23" s="83">
        <v>3614</v>
      </c>
      <c r="H23" s="83">
        <v>39119</v>
      </c>
      <c r="I23" s="83" t="s">
        <v>407</v>
      </c>
      <c r="J23" s="83">
        <v>50.4</v>
      </c>
      <c r="K23" s="83">
        <v>4232</v>
      </c>
      <c r="L23" s="83">
        <v>39266</v>
      </c>
      <c r="M23" s="83" t="s">
        <v>408</v>
      </c>
      <c r="N23" s="83">
        <v>52.14</v>
      </c>
      <c r="O23" s="83">
        <v>3978</v>
      </c>
      <c r="P23" s="83">
        <v>39070</v>
      </c>
      <c r="Q23" s="83" t="s">
        <v>409</v>
      </c>
      <c r="R23" s="83">
        <v>50.43</v>
      </c>
      <c r="S23" s="83">
        <v>4002</v>
      </c>
      <c r="T23" s="83">
        <v>38890</v>
      </c>
      <c r="U23" s="83" t="s">
        <v>410</v>
      </c>
      <c r="V23" s="83">
        <v>50.89</v>
      </c>
      <c r="W23" s="83">
        <v>3579</v>
      </c>
      <c r="X23" s="83">
        <v>38499</v>
      </c>
      <c r="Y23" s="83" t="s">
        <v>411</v>
      </c>
      <c r="Z23" s="83">
        <v>52.72</v>
      </c>
      <c r="AA23" s="83">
        <v>3573</v>
      </c>
      <c r="AB23" s="83">
        <v>40394</v>
      </c>
      <c r="AC23" s="83" t="s">
        <v>368</v>
      </c>
      <c r="AD23" s="83">
        <v>53.13</v>
      </c>
      <c r="AE23" s="83">
        <v>4089</v>
      </c>
      <c r="AF23" s="83">
        <v>39163</v>
      </c>
      <c r="AG23" s="83" t="s">
        <v>234</v>
      </c>
      <c r="AH23" s="83">
        <v>48.71</v>
      </c>
      <c r="AI23" s="83">
        <v>4321</v>
      </c>
      <c r="AJ23" s="83">
        <v>40255</v>
      </c>
      <c r="AK23" s="83" t="s">
        <v>412</v>
      </c>
      <c r="AL23" s="83">
        <v>48.3</v>
      </c>
      <c r="AM23" s="83">
        <v>4092</v>
      </c>
      <c r="AN23" s="83">
        <v>39576</v>
      </c>
      <c r="AO23" s="83" t="s">
        <v>413</v>
      </c>
      <c r="AP23" s="83">
        <v>49.05</v>
      </c>
      <c r="AQ23" s="83">
        <v>4230</v>
      </c>
      <c r="AR23" s="83">
        <v>38226</v>
      </c>
      <c r="AS23" s="83" t="s">
        <v>408</v>
      </c>
      <c r="AT23" s="83">
        <v>50.49</v>
      </c>
      <c r="AU23" s="83">
        <v>3565</v>
      </c>
      <c r="AV23" s="83">
        <v>38601</v>
      </c>
      <c r="AW23" s="83" t="s">
        <v>414</v>
      </c>
    </row>
    <row r="24" spans="1:49">
      <c r="A24" s="83" t="s">
        <v>415</v>
      </c>
      <c r="B24" s="83">
        <v>48.65</v>
      </c>
      <c r="C24" s="83">
        <v>3300</v>
      </c>
      <c r="D24" s="83">
        <v>36832</v>
      </c>
      <c r="E24" s="83" t="s">
        <v>284</v>
      </c>
      <c r="F24" s="83">
        <v>42.24</v>
      </c>
      <c r="G24" s="83">
        <v>3725</v>
      </c>
      <c r="H24" s="83">
        <v>37971</v>
      </c>
      <c r="I24" s="83" t="s">
        <v>247</v>
      </c>
      <c r="J24" s="83">
        <v>45.25</v>
      </c>
      <c r="K24" s="83">
        <v>3413</v>
      </c>
      <c r="L24" s="83">
        <v>37333</v>
      </c>
      <c r="M24" s="83" t="s">
        <v>309</v>
      </c>
      <c r="N24" s="83">
        <v>45.27</v>
      </c>
      <c r="O24" s="83">
        <v>3217</v>
      </c>
      <c r="P24" s="83">
        <v>34377</v>
      </c>
      <c r="Q24" s="83" t="s">
        <v>239</v>
      </c>
      <c r="R24" s="83">
        <v>46.65</v>
      </c>
      <c r="S24" s="83">
        <v>3148</v>
      </c>
      <c r="T24" s="83">
        <v>35378</v>
      </c>
      <c r="U24" s="83" t="s">
        <v>416</v>
      </c>
      <c r="V24" s="83">
        <v>45.28</v>
      </c>
      <c r="W24" s="83">
        <v>3059</v>
      </c>
      <c r="X24" s="83">
        <v>33809</v>
      </c>
      <c r="Y24" s="83" t="s">
        <v>344</v>
      </c>
      <c r="Z24" s="83">
        <v>44.85</v>
      </c>
      <c r="AA24" s="83">
        <v>3123</v>
      </c>
      <c r="AB24" s="83">
        <v>33664</v>
      </c>
      <c r="AC24" s="83" t="s">
        <v>369</v>
      </c>
      <c r="AD24" s="83">
        <v>47.64</v>
      </c>
      <c r="AE24" s="83">
        <v>3050</v>
      </c>
      <c r="AF24" s="83">
        <v>34371</v>
      </c>
      <c r="AG24" s="83" t="s">
        <v>285</v>
      </c>
      <c r="AH24" s="83">
        <v>44.76</v>
      </c>
      <c r="AI24" s="83">
        <v>3038</v>
      </c>
      <c r="AJ24" s="83">
        <v>35443</v>
      </c>
      <c r="AK24" s="83" t="s">
        <v>417</v>
      </c>
      <c r="AL24" s="83">
        <v>46.5</v>
      </c>
      <c r="AM24" s="83">
        <v>3273</v>
      </c>
      <c r="AN24" s="83">
        <v>37323</v>
      </c>
      <c r="AO24" s="83" t="s">
        <v>294</v>
      </c>
      <c r="AP24" s="83">
        <v>47.31</v>
      </c>
      <c r="AQ24" s="83">
        <v>3211</v>
      </c>
      <c r="AR24" s="83">
        <v>35074</v>
      </c>
      <c r="AS24" s="83" t="s">
        <v>279</v>
      </c>
      <c r="AT24" s="83">
        <v>46.63</v>
      </c>
      <c r="AU24" s="83">
        <v>3174</v>
      </c>
      <c r="AV24" s="83">
        <v>34730</v>
      </c>
      <c r="AW24" s="83" t="s">
        <v>418</v>
      </c>
    </row>
    <row r="25" spans="1:49">
      <c r="A25" s="83" t="s">
        <v>419</v>
      </c>
      <c r="B25" s="83">
        <v>48.99</v>
      </c>
      <c r="C25" s="83">
        <v>3637</v>
      </c>
      <c r="D25" s="83">
        <v>35107</v>
      </c>
      <c r="E25" s="83" t="s">
        <v>238</v>
      </c>
      <c r="F25" s="83">
        <v>46.91</v>
      </c>
      <c r="G25" s="83">
        <v>3421</v>
      </c>
      <c r="H25" s="83">
        <v>34133</v>
      </c>
      <c r="I25" s="83" t="s">
        <v>347</v>
      </c>
      <c r="J25" s="83">
        <v>47.78</v>
      </c>
      <c r="K25" s="83">
        <v>3504</v>
      </c>
      <c r="L25" s="83">
        <v>34639</v>
      </c>
      <c r="M25" s="83" t="s">
        <v>420</v>
      </c>
      <c r="N25" s="83">
        <v>45.96</v>
      </c>
      <c r="O25" s="83">
        <v>3612</v>
      </c>
      <c r="P25" s="83">
        <v>32978</v>
      </c>
      <c r="Q25" s="83" t="s">
        <v>421</v>
      </c>
      <c r="R25" s="83">
        <v>44.34</v>
      </c>
      <c r="S25" s="83">
        <v>3471</v>
      </c>
      <c r="T25" s="83">
        <v>34581</v>
      </c>
      <c r="U25" s="83" t="s">
        <v>408</v>
      </c>
      <c r="V25" s="83">
        <v>46.91</v>
      </c>
      <c r="W25" s="83">
        <v>3215</v>
      </c>
      <c r="X25" s="83">
        <v>33988</v>
      </c>
      <c r="Y25" s="83" t="s">
        <v>420</v>
      </c>
      <c r="Z25" s="83">
        <v>47.77</v>
      </c>
      <c r="AA25" s="83">
        <v>3257</v>
      </c>
      <c r="AB25" s="83">
        <v>34397</v>
      </c>
      <c r="AC25" s="83" t="s">
        <v>422</v>
      </c>
      <c r="AD25" s="83">
        <v>47.74</v>
      </c>
      <c r="AE25" s="83">
        <v>3520</v>
      </c>
      <c r="AF25" s="83">
        <v>35850</v>
      </c>
      <c r="AG25" s="83" t="s">
        <v>369</v>
      </c>
      <c r="AH25" s="83">
        <v>47.32</v>
      </c>
      <c r="AI25" s="83">
        <v>3821</v>
      </c>
      <c r="AJ25" s="83">
        <v>36391</v>
      </c>
      <c r="AK25" s="83" t="s">
        <v>370</v>
      </c>
      <c r="AL25" s="83">
        <v>51.98</v>
      </c>
      <c r="AM25" s="83">
        <v>3287</v>
      </c>
      <c r="AN25" s="83">
        <v>35154</v>
      </c>
      <c r="AO25" s="83" t="s">
        <v>423</v>
      </c>
      <c r="AP25" s="83">
        <v>47.66</v>
      </c>
      <c r="AQ25" s="83">
        <v>3571</v>
      </c>
      <c r="AR25" s="83">
        <v>35316</v>
      </c>
      <c r="AS25" s="83" t="s">
        <v>391</v>
      </c>
      <c r="AT25" s="83">
        <v>47.75</v>
      </c>
      <c r="AU25" s="83">
        <v>3331</v>
      </c>
      <c r="AV25" s="83">
        <v>35223</v>
      </c>
      <c r="AW25" s="83" t="s">
        <v>234</v>
      </c>
    </row>
    <row r="26" spans="1:49">
      <c r="A26" s="83" t="s">
        <v>424</v>
      </c>
      <c r="B26" s="83">
        <v>49.43</v>
      </c>
      <c r="C26" s="83">
        <v>3753</v>
      </c>
      <c r="D26" s="83">
        <v>39261</v>
      </c>
      <c r="E26" s="83" t="s">
        <v>327</v>
      </c>
      <c r="F26" s="83">
        <v>52.2</v>
      </c>
      <c r="G26" s="83">
        <v>3391</v>
      </c>
      <c r="H26" s="83">
        <v>38758</v>
      </c>
      <c r="I26" s="83" t="s">
        <v>425</v>
      </c>
      <c r="J26" s="83">
        <v>46.17</v>
      </c>
      <c r="K26" s="83">
        <v>3287</v>
      </c>
      <c r="L26" s="83">
        <v>39379</v>
      </c>
      <c r="M26" s="83" t="s">
        <v>426</v>
      </c>
      <c r="N26" s="83">
        <v>45.98</v>
      </c>
      <c r="O26" s="83">
        <v>3299</v>
      </c>
      <c r="P26" s="83">
        <v>38184</v>
      </c>
      <c r="Q26" s="83" t="s">
        <v>323</v>
      </c>
      <c r="R26" s="83">
        <v>47.21</v>
      </c>
      <c r="S26" s="83">
        <v>3198</v>
      </c>
      <c r="T26" s="83">
        <v>38851</v>
      </c>
      <c r="U26" s="83" t="s">
        <v>310</v>
      </c>
      <c r="V26" s="83">
        <v>50.06</v>
      </c>
      <c r="W26" s="83">
        <v>3485</v>
      </c>
      <c r="X26" s="83">
        <v>37613</v>
      </c>
      <c r="Y26" s="83" t="s">
        <v>427</v>
      </c>
      <c r="Z26" s="83">
        <v>47.72</v>
      </c>
      <c r="AA26" s="83">
        <v>3211</v>
      </c>
      <c r="AB26" s="83">
        <v>38654</v>
      </c>
      <c r="AC26" s="83" t="s">
        <v>392</v>
      </c>
      <c r="AD26" s="83">
        <v>47.07</v>
      </c>
      <c r="AE26" s="83">
        <v>3851</v>
      </c>
      <c r="AF26" s="83">
        <v>38675</v>
      </c>
      <c r="AG26" s="83" t="s">
        <v>308</v>
      </c>
      <c r="AH26" s="83">
        <v>46.69</v>
      </c>
      <c r="AI26" s="83">
        <v>3343</v>
      </c>
      <c r="AJ26" s="83">
        <v>39028</v>
      </c>
      <c r="AK26" s="83" t="s">
        <v>249</v>
      </c>
      <c r="AL26" s="83">
        <v>45.02</v>
      </c>
      <c r="AM26" s="83">
        <v>3250</v>
      </c>
      <c r="AN26" s="83">
        <v>37981</v>
      </c>
      <c r="AO26" s="83" t="s">
        <v>253</v>
      </c>
      <c r="AP26" s="83">
        <v>50.47</v>
      </c>
      <c r="AQ26" s="83">
        <v>3325</v>
      </c>
      <c r="AR26" s="83">
        <v>37589</v>
      </c>
      <c r="AS26" s="83" t="s">
        <v>418</v>
      </c>
      <c r="AT26" s="83">
        <v>50.23</v>
      </c>
      <c r="AU26" s="83">
        <v>3128</v>
      </c>
      <c r="AV26" s="83">
        <v>38193</v>
      </c>
      <c r="AW26" s="83" t="s">
        <v>237</v>
      </c>
    </row>
    <row r="27" spans="1:49">
      <c r="A27" s="83" t="s">
        <v>428</v>
      </c>
      <c r="B27" s="83">
        <v>49.46</v>
      </c>
      <c r="C27" s="83">
        <v>3050</v>
      </c>
      <c r="D27" s="83">
        <v>37454</v>
      </c>
      <c r="E27" s="83" t="s">
        <v>284</v>
      </c>
      <c r="F27" s="83">
        <v>49.33</v>
      </c>
      <c r="G27" s="83">
        <v>3171</v>
      </c>
      <c r="H27" s="83">
        <v>37528</v>
      </c>
      <c r="I27" s="83" t="s">
        <v>237</v>
      </c>
      <c r="J27" s="83">
        <v>47.56</v>
      </c>
      <c r="K27" s="83">
        <v>2954</v>
      </c>
      <c r="L27" s="83">
        <v>36403</v>
      </c>
      <c r="M27" s="83" t="s">
        <v>375</v>
      </c>
      <c r="N27" s="83">
        <v>48.63</v>
      </c>
      <c r="O27" s="83">
        <v>2774</v>
      </c>
      <c r="P27" s="83">
        <v>34866</v>
      </c>
      <c r="Q27" s="83" t="s">
        <v>238</v>
      </c>
      <c r="R27" s="83">
        <v>50.98</v>
      </c>
      <c r="S27" s="83">
        <v>2862</v>
      </c>
      <c r="T27" s="83">
        <v>34053</v>
      </c>
      <c r="U27" s="83" t="s">
        <v>429</v>
      </c>
      <c r="V27" s="83">
        <v>46.62</v>
      </c>
      <c r="W27" s="83">
        <v>2952</v>
      </c>
      <c r="X27" s="83">
        <v>34198</v>
      </c>
      <c r="Y27" s="83" t="s">
        <v>430</v>
      </c>
      <c r="Z27" s="83">
        <v>46.87</v>
      </c>
      <c r="AA27" s="83">
        <v>2951</v>
      </c>
      <c r="AB27" s="83">
        <v>33409</v>
      </c>
      <c r="AC27" s="83" t="s">
        <v>280</v>
      </c>
      <c r="AD27" s="83">
        <v>47.66</v>
      </c>
      <c r="AE27" s="83">
        <v>2876</v>
      </c>
      <c r="AF27" s="83">
        <v>35661</v>
      </c>
      <c r="AG27" s="83" t="s">
        <v>373</v>
      </c>
      <c r="AH27" s="83">
        <v>50.13</v>
      </c>
      <c r="AI27" s="83">
        <v>2799</v>
      </c>
      <c r="AJ27" s="83">
        <v>35431</v>
      </c>
      <c r="AK27" s="83" t="s">
        <v>431</v>
      </c>
      <c r="AL27" s="83">
        <v>47.82</v>
      </c>
      <c r="AM27" s="83">
        <v>2992</v>
      </c>
      <c r="AN27" s="83">
        <v>36223</v>
      </c>
      <c r="AO27" s="83" t="s">
        <v>284</v>
      </c>
      <c r="AP27" s="83">
        <v>48.33</v>
      </c>
      <c r="AQ27" s="83">
        <v>2898</v>
      </c>
      <c r="AR27" s="83">
        <v>35101</v>
      </c>
      <c r="AS27" s="83" t="s">
        <v>432</v>
      </c>
      <c r="AT27" s="83">
        <v>45.44</v>
      </c>
      <c r="AU27" s="83">
        <v>2901</v>
      </c>
      <c r="AV27" s="83">
        <v>34107</v>
      </c>
      <c r="AW27" s="83" t="s">
        <v>369</v>
      </c>
    </row>
    <row r="28" spans="1:49">
      <c r="A28" s="83" t="s">
        <v>433</v>
      </c>
      <c r="B28" s="83">
        <v>49.75</v>
      </c>
      <c r="C28" s="83">
        <v>3949</v>
      </c>
      <c r="D28" s="83">
        <v>38512</v>
      </c>
      <c r="E28" s="83" t="s">
        <v>434</v>
      </c>
      <c r="F28" s="83">
        <v>50.8</v>
      </c>
      <c r="G28" s="83">
        <v>3847</v>
      </c>
      <c r="H28" s="83">
        <v>38396</v>
      </c>
      <c r="I28" s="83" t="s">
        <v>435</v>
      </c>
      <c r="J28" s="83">
        <v>46.23</v>
      </c>
      <c r="K28" s="83">
        <v>3626</v>
      </c>
      <c r="L28" s="83">
        <v>38522</v>
      </c>
      <c r="M28" s="83" t="s">
        <v>303</v>
      </c>
      <c r="N28" s="83">
        <v>44.96</v>
      </c>
      <c r="O28" s="83">
        <v>3556</v>
      </c>
      <c r="P28" s="83">
        <v>38334</v>
      </c>
      <c r="Q28" s="83" t="s">
        <v>426</v>
      </c>
      <c r="R28" s="83">
        <v>44.63</v>
      </c>
      <c r="S28" s="83">
        <v>3533</v>
      </c>
      <c r="T28" s="83">
        <v>35771</v>
      </c>
      <c r="U28" s="83" t="s">
        <v>436</v>
      </c>
      <c r="V28" s="83">
        <v>43.22</v>
      </c>
      <c r="W28" s="83">
        <v>3433</v>
      </c>
      <c r="X28" s="83">
        <v>35058</v>
      </c>
      <c r="Y28" s="83" t="s">
        <v>354</v>
      </c>
      <c r="Z28" s="83">
        <v>43.23</v>
      </c>
      <c r="AA28" s="83">
        <v>3378</v>
      </c>
      <c r="AB28" s="83">
        <v>34948</v>
      </c>
      <c r="AC28" s="83" t="s">
        <v>407</v>
      </c>
      <c r="AD28" s="83">
        <v>43.59</v>
      </c>
      <c r="AE28" s="83">
        <v>3465</v>
      </c>
      <c r="AF28" s="83">
        <v>34896</v>
      </c>
      <c r="AG28" s="83" t="s">
        <v>360</v>
      </c>
      <c r="AH28" s="83">
        <v>43.72</v>
      </c>
      <c r="AI28" s="83">
        <v>3360</v>
      </c>
      <c r="AJ28" s="83">
        <v>35604</v>
      </c>
      <c r="AK28" s="83" t="s">
        <v>295</v>
      </c>
      <c r="AL28" s="83">
        <v>44.04</v>
      </c>
      <c r="AM28" s="83">
        <v>3360</v>
      </c>
      <c r="AN28" s="83">
        <v>35268</v>
      </c>
      <c r="AO28" s="83" t="s">
        <v>360</v>
      </c>
      <c r="AP28" s="83">
        <v>45.91</v>
      </c>
      <c r="AQ28" s="83">
        <v>3562</v>
      </c>
      <c r="AR28" s="83">
        <v>35269</v>
      </c>
      <c r="AS28" s="83" t="s">
        <v>342</v>
      </c>
      <c r="AT28" s="83">
        <v>45.11</v>
      </c>
      <c r="AU28" s="83">
        <v>3561</v>
      </c>
      <c r="AV28" s="83">
        <v>35391</v>
      </c>
      <c r="AW28" s="83" t="s">
        <v>437</v>
      </c>
    </row>
    <row r="29" spans="1:49">
      <c r="A29" s="83" t="s">
        <v>438</v>
      </c>
      <c r="B29" s="83">
        <v>49.77</v>
      </c>
      <c r="C29" s="83">
        <v>4021</v>
      </c>
      <c r="D29" s="83">
        <v>38094</v>
      </c>
      <c r="E29" s="83" t="s">
        <v>375</v>
      </c>
      <c r="F29" s="83">
        <v>53.26</v>
      </c>
      <c r="G29" s="83">
        <v>4215</v>
      </c>
      <c r="H29" s="83">
        <v>38458</v>
      </c>
      <c r="I29" s="83" t="s">
        <v>439</v>
      </c>
      <c r="J29" s="83">
        <v>47.15</v>
      </c>
      <c r="K29" s="83">
        <v>3946</v>
      </c>
      <c r="L29" s="83">
        <v>37170</v>
      </c>
      <c r="M29" s="83" t="s">
        <v>304</v>
      </c>
      <c r="N29" s="83">
        <v>47.57</v>
      </c>
      <c r="O29" s="83">
        <v>3776</v>
      </c>
      <c r="P29" s="83">
        <v>36764</v>
      </c>
      <c r="Q29" s="83" t="s">
        <v>440</v>
      </c>
      <c r="R29" s="83">
        <v>46.66</v>
      </c>
      <c r="S29" s="83">
        <v>3577</v>
      </c>
      <c r="T29" s="83">
        <v>35638</v>
      </c>
      <c r="U29" s="83" t="s">
        <v>385</v>
      </c>
      <c r="V29" s="83">
        <v>45.92</v>
      </c>
      <c r="W29" s="83">
        <v>3575</v>
      </c>
      <c r="X29" s="83">
        <v>35530</v>
      </c>
      <c r="Y29" s="83" t="s">
        <v>292</v>
      </c>
      <c r="Z29" s="83">
        <v>45.91</v>
      </c>
      <c r="AA29" s="83">
        <v>3444</v>
      </c>
      <c r="AB29" s="83">
        <v>36128</v>
      </c>
      <c r="AC29" s="83" t="s">
        <v>236</v>
      </c>
      <c r="AD29" s="83">
        <v>46.42</v>
      </c>
      <c r="AE29" s="83">
        <v>3221</v>
      </c>
      <c r="AF29" s="83">
        <v>37718</v>
      </c>
      <c r="AG29" s="83" t="s">
        <v>326</v>
      </c>
      <c r="AH29" s="83">
        <v>46.41</v>
      </c>
      <c r="AI29" s="83">
        <v>3461</v>
      </c>
      <c r="AJ29" s="83">
        <v>38210</v>
      </c>
      <c r="AK29" s="83" t="s">
        <v>441</v>
      </c>
      <c r="AL29" s="83">
        <v>45.39</v>
      </c>
      <c r="AM29" s="83">
        <v>3694</v>
      </c>
      <c r="AN29" s="83">
        <v>36322</v>
      </c>
      <c r="AO29" s="83" t="s">
        <v>360</v>
      </c>
      <c r="AP29" s="83">
        <v>45.41</v>
      </c>
      <c r="AQ29" s="83">
        <v>3724</v>
      </c>
      <c r="AR29" s="83">
        <v>37189</v>
      </c>
      <c r="AS29" s="83" t="s">
        <v>311</v>
      </c>
      <c r="AT29" s="83">
        <v>49.06</v>
      </c>
      <c r="AU29" s="83">
        <v>3436</v>
      </c>
      <c r="AV29" s="83">
        <v>37255</v>
      </c>
      <c r="AW29" s="83" t="s">
        <v>239</v>
      </c>
    </row>
    <row r="30" spans="1:49">
      <c r="A30" s="83" t="s">
        <v>442</v>
      </c>
      <c r="B30" s="83">
        <v>49.82</v>
      </c>
      <c r="C30" s="83">
        <v>4030</v>
      </c>
      <c r="D30" s="83">
        <v>46546</v>
      </c>
      <c r="E30" s="83" t="s">
        <v>443</v>
      </c>
      <c r="F30" s="83">
        <v>47.18</v>
      </c>
      <c r="G30" s="83">
        <v>3984</v>
      </c>
      <c r="H30" s="83">
        <v>46428</v>
      </c>
      <c r="I30" s="83" t="s">
        <v>444</v>
      </c>
      <c r="J30" s="83">
        <v>46.31</v>
      </c>
      <c r="K30" s="83">
        <v>4067</v>
      </c>
      <c r="L30" s="83">
        <v>46428</v>
      </c>
      <c r="M30" s="83" t="s">
        <v>445</v>
      </c>
      <c r="N30" s="83">
        <v>45.59</v>
      </c>
      <c r="O30" s="83">
        <v>4091</v>
      </c>
      <c r="P30" s="83">
        <v>46126</v>
      </c>
      <c r="Q30" s="83" t="s">
        <v>446</v>
      </c>
      <c r="R30" s="83">
        <v>45.48</v>
      </c>
      <c r="S30" s="83">
        <v>4126</v>
      </c>
      <c r="T30" s="83">
        <v>44562</v>
      </c>
      <c r="U30" s="83" t="s">
        <v>322</v>
      </c>
      <c r="V30" s="83">
        <v>44.89</v>
      </c>
      <c r="W30" s="83">
        <v>4084</v>
      </c>
      <c r="X30" s="83">
        <v>44303</v>
      </c>
      <c r="Y30" s="83" t="s">
        <v>447</v>
      </c>
      <c r="Z30" s="83">
        <v>43.95</v>
      </c>
      <c r="AA30" s="83">
        <v>4281</v>
      </c>
      <c r="AB30" s="83">
        <v>44426</v>
      </c>
      <c r="AC30" s="83" t="s">
        <v>448</v>
      </c>
      <c r="AD30" s="83">
        <v>45.11</v>
      </c>
      <c r="AE30" s="83">
        <v>4025</v>
      </c>
      <c r="AF30" s="83">
        <v>44440</v>
      </c>
      <c r="AG30" s="83" t="s">
        <v>449</v>
      </c>
      <c r="AH30" s="83">
        <v>45.12</v>
      </c>
      <c r="AI30" s="83">
        <v>3949</v>
      </c>
      <c r="AJ30" s="83">
        <v>42239</v>
      </c>
      <c r="AK30" s="83" t="s">
        <v>270</v>
      </c>
      <c r="AL30" s="83">
        <v>44.4</v>
      </c>
      <c r="AM30" s="83">
        <v>4063</v>
      </c>
      <c r="AN30" s="83">
        <v>42658</v>
      </c>
      <c r="AO30" s="83" t="s">
        <v>450</v>
      </c>
      <c r="AP30" s="83">
        <v>43.66</v>
      </c>
      <c r="AQ30" s="83">
        <v>4162</v>
      </c>
      <c r="AR30" s="83">
        <v>42535</v>
      </c>
      <c r="AS30" s="83" t="s">
        <v>451</v>
      </c>
      <c r="AT30" s="83">
        <v>44.92</v>
      </c>
      <c r="AU30" s="83">
        <v>3887</v>
      </c>
      <c r="AV30" s="83">
        <v>43430</v>
      </c>
      <c r="AW30" s="83" t="s">
        <v>452</v>
      </c>
    </row>
    <row r="31" spans="1:49">
      <c r="A31" s="83" t="s">
        <v>453</v>
      </c>
      <c r="B31" s="83">
        <v>50.51</v>
      </c>
      <c r="C31" s="83">
        <v>4597</v>
      </c>
      <c r="D31" s="83">
        <v>39354</v>
      </c>
      <c r="E31" s="83" t="s">
        <v>408</v>
      </c>
      <c r="F31" s="83">
        <v>62.29</v>
      </c>
      <c r="G31" s="83">
        <v>4655</v>
      </c>
      <c r="H31" s="83">
        <v>38481</v>
      </c>
      <c r="I31" s="83" t="s">
        <v>454</v>
      </c>
      <c r="J31" s="83">
        <v>59.17</v>
      </c>
      <c r="K31" s="83">
        <v>4841</v>
      </c>
      <c r="L31" s="83">
        <v>36194</v>
      </c>
      <c r="M31" s="83" t="s">
        <v>455</v>
      </c>
      <c r="N31" s="83">
        <v>56.12</v>
      </c>
      <c r="O31" s="83">
        <v>4853</v>
      </c>
      <c r="P31" s="83">
        <v>35837</v>
      </c>
      <c r="Q31" s="83" t="s">
        <v>456</v>
      </c>
      <c r="R31" s="83">
        <v>51.64</v>
      </c>
      <c r="S31" s="83">
        <v>4745</v>
      </c>
      <c r="T31" s="83">
        <v>35682</v>
      </c>
      <c r="U31" s="83" t="s">
        <v>401</v>
      </c>
      <c r="V31" s="83">
        <v>53.3</v>
      </c>
      <c r="W31" s="83">
        <v>4733</v>
      </c>
      <c r="X31" s="83">
        <v>35329</v>
      </c>
      <c r="Y31" s="83" t="s">
        <v>457</v>
      </c>
      <c r="Z31" s="83">
        <v>52.73</v>
      </c>
      <c r="AA31" s="83">
        <v>4527</v>
      </c>
      <c r="AB31" s="83">
        <v>36245</v>
      </c>
      <c r="AC31" s="83" t="s">
        <v>365</v>
      </c>
      <c r="AD31" s="83">
        <v>52.92</v>
      </c>
      <c r="AE31" s="83">
        <v>4561</v>
      </c>
      <c r="AF31" s="83">
        <v>36245</v>
      </c>
      <c r="AG31" s="83" t="s">
        <v>458</v>
      </c>
      <c r="AH31" s="83">
        <v>55.86</v>
      </c>
      <c r="AI31" s="83">
        <v>4540</v>
      </c>
      <c r="AJ31" s="83">
        <v>36762</v>
      </c>
      <c r="AK31" s="83" t="s">
        <v>459</v>
      </c>
      <c r="AL31" s="83">
        <v>50.33</v>
      </c>
      <c r="AM31" s="83">
        <v>4644</v>
      </c>
      <c r="AN31" s="83">
        <v>38295</v>
      </c>
      <c r="AO31" s="83" t="s">
        <v>237</v>
      </c>
      <c r="AP31" s="83">
        <v>49.06</v>
      </c>
      <c r="AQ31" s="83">
        <v>4673</v>
      </c>
      <c r="AR31" s="83">
        <v>39135</v>
      </c>
      <c r="AS31" s="83" t="s">
        <v>296</v>
      </c>
      <c r="AT31" s="83">
        <v>46.74</v>
      </c>
      <c r="AU31" s="83">
        <v>4823</v>
      </c>
      <c r="AV31" s="83">
        <v>41475</v>
      </c>
      <c r="AW31" s="83" t="s">
        <v>460</v>
      </c>
    </row>
    <row r="32" spans="1:49">
      <c r="A32" s="83" t="s">
        <v>461</v>
      </c>
      <c r="B32" s="83">
        <v>50.83</v>
      </c>
      <c r="C32" s="83">
        <v>4467</v>
      </c>
      <c r="D32" s="83">
        <v>38599</v>
      </c>
      <c r="E32" s="83" t="s">
        <v>239</v>
      </c>
      <c r="F32" s="83">
        <v>50.41</v>
      </c>
      <c r="G32" s="83">
        <v>4078</v>
      </c>
      <c r="H32" s="83">
        <v>38834</v>
      </c>
      <c r="I32" s="83" t="s">
        <v>325</v>
      </c>
      <c r="J32" s="83">
        <v>48.93</v>
      </c>
      <c r="K32" s="83">
        <v>3658</v>
      </c>
      <c r="L32" s="83">
        <v>39159</v>
      </c>
      <c r="M32" s="83" t="s">
        <v>360</v>
      </c>
      <c r="N32" s="83">
        <v>49.4</v>
      </c>
      <c r="O32" s="83">
        <v>3528</v>
      </c>
      <c r="P32" s="83">
        <v>37639</v>
      </c>
      <c r="Q32" s="83" t="s">
        <v>278</v>
      </c>
      <c r="R32" s="83">
        <v>49.61</v>
      </c>
      <c r="S32" s="83">
        <v>3412</v>
      </c>
      <c r="T32" s="83">
        <v>38672</v>
      </c>
      <c r="U32" s="83" t="s">
        <v>408</v>
      </c>
      <c r="V32" s="83">
        <v>46.9</v>
      </c>
      <c r="W32" s="83">
        <v>3542</v>
      </c>
      <c r="X32" s="83">
        <v>38471</v>
      </c>
      <c r="Y32" s="83" t="s">
        <v>293</v>
      </c>
      <c r="Z32" s="83">
        <v>47.36</v>
      </c>
      <c r="AA32" s="83">
        <v>3306</v>
      </c>
      <c r="AB32" s="83">
        <v>37359</v>
      </c>
      <c r="AC32" s="83" t="s">
        <v>304</v>
      </c>
      <c r="AD32" s="83">
        <v>46.13</v>
      </c>
      <c r="AE32" s="83">
        <v>3419</v>
      </c>
      <c r="AF32" s="83">
        <v>37349</v>
      </c>
      <c r="AG32" s="83" t="s">
        <v>250</v>
      </c>
      <c r="AH32" s="83">
        <v>47.56</v>
      </c>
      <c r="AI32" s="83">
        <v>3619</v>
      </c>
      <c r="AJ32" s="83">
        <v>36396</v>
      </c>
      <c r="AK32" s="83" t="s">
        <v>375</v>
      </c>
      <c r="AL32" s="83">
        <v>49.31</v>
      </c>
      <c r="AM32" s="83">
        <v>3560</v>
      </c>
      <c r="AN32" s="83">
        <v>35818</v>
      </c>
      <c r="AO32" s="83" t="s">
        <v>432</v>
      </c>
      <c r="AP32" s="83">
        <v>48.37</v>
      </c>
      <c r="AQ32" s="83">
        <v>3903</v>
      </c>
      <c r="AR32" s="83">
        <v>36263</v>
      </c>
      <c r="AS32" s="83" t="s">
        <v>409</v>
      </c>
      <c r="AT32" s="83">
        <v>50.35</v>
      </c>
      <c r="AU32" s="83">
        <v>3514</v>
      </c>
      <c r="AV32" s="83">
        <v>34746</v>
      </c>
      <c r="AW32" s="83" t="s">
        <v>401</v>
      </c>
    </row>
    <row r="33" spans="1:49">
      <c r="A33" s="83" t="s">
        <v>462</v>
      </c>
      <c r="B33" s="83">
        <v>51.03</v>
      </c>
      <c r="C33" s="83">
        <v>4273</v>
      </c>
      <c r="D33" s="83">
        <v>44840</v>
      </c>
      <c r="E33" s="83" t="s">
        <v>463</v>
      </c>
      <c r="F33" s="83">
        <v>49.84</v>
      </c>
      <c r="G33" s="83">
        <v>3876</v>
      </c>
      <c r="H33" s="83">
        <v>46053</v>
      </c>
      <c r="I33" s="83" t="s">
        <v>464</v>
      </c>
      <c r="J33" s="83">
        <v>48.93</v>
      </c>
      <c r="K33" s="83">
        <v>3576</v>
      </c>
      <c r="L33" s="83">
        <v>46053</v>
      </c>
      <c r="M33" s="83" t="s">
        <v>465</v>
      </c>
      <c r="N33" s="83">
        <v>48.53</v>
      </c>
      <c r="O33" s="83">
        <v>3671</v>
      </c>
      <c r="P33" s="83">
        <v>42053</v>
      </c>
      <c r="Q33" s="83" t="s">
        <v>379</v>
      </c>
      <c r="R33" s="83">
        <v>49.26</v>
      </c>
      <c r="S33" s="83">
        <v>3713</v>
      </c>
      <c r="T33" s="83">
        <v>42053</v>
      </c>
      <c r="U33" s="83" t="s">
        <v>353</v>
      </c>
      <c r="V33" s="83">
        <v>46.54</v>
      </c>
      <c r="W33" s="83">
        <v>3353</v>
      </c>
      <c r="X33" s="83">
        <v>36678</v>
      </c>
      <c r="Y33" s="83" t="s">
        <v>304</v>
      </c>
      <c r="Z33" s="83">
        <v>48.7</v>
      </c>
      <c r="AA33" s="83">
        <v>3770</v>
      </c>
      <c r="AB33" s="83">
        <v>41753</v>
      </c>
      <c r="AC33" s="83" t="s">
        <v>275</v>
      </c>
      <c r="AD33" s="83">
        <v>49.48</v>
      </c>
      <c r="AE33" s="83">
        <v>3809</v>
      </c>
      <c r="AF33" s="83">
        <v>39141</v>
      </c>
      <c r="AG33" s="83" t="s">
        <v>417</v>
      </c>
      <c r="AH33" s="83">
        <v>49.61</v>
      </c>
      <c r="AI33" s="83">
        <v>3907</v>
      </c>
      <c r="AJ33" s="83">
        <v>40858</v>
      </c>
      <c r="AK33" s="83" t="s">
        <v>441</v>
      </c>
      <c r="AL33" s="83">
        <v>51.49</v>
      </c>
      <c r="AM33" s="83">
        <v>3942</v>
      </c>
      <c r="AN33" s="83">
        <v>41821</v>
      </c>
      <c r="AO33" s="83" t="s">
        <v>326</v>
      </c>
      <c r="AP33" s="83">
        <v>51.61</v>
      </c>
      <c r="AQ33" s="83">
        <v>3881</v>
      </c>
      <c r="AR33" s="83">
        <v>41350</v>
      </c>
      <c r="AS33" s="83" t="s">
        <v>436</v>
      </c>
      <c r="AT33" s="83">
        <v>49.87</v>
      </c>
      <c r="AU33" s="83">
        <v>3589</v>
      </c>
      <c r="AV33" s="83">
        <v>41413</v>
      </c>
      <c r="AW33" s="83" t="s">
        <v>323</v>
      </c>
    </row>
    <row r="34" spans="1:49">
      <c r="A34" s="83" t="s">
        <v>466</v>
      </c>
      <c r="B34" s="83">
        <v>51.68</v>
      </c>
      <c r="C34" s="83">
        <v>3785</v>
      </c>
      <c r="D34" s="83">
        <v>42025</v>
      </c>
      <c r="E34" s="83" t="s">
        <v>467</v>
      </c>
      <c r="F34" s="83" t="s">
        <v>233</v>
      </c>
      <c r="G34" s="83" t="s">
        <v>233</v>
      </c>
      <c r="H34" s="83" t="s">
        <v>233</v>
      </c>
      <c r="I34" s="83" t="s">
        <v>233</v>
      </c>
      <c r="J34" s="83" t="s">
        <v>233</v>
      </c>
      <c r="K34" s="83" t="s">
        <v>233</v>
      </c>
      <c r="L34" s="83" t="s">
        <v>233</v>
      </c>
      <c r="M34" s="83" t="s">
        <v>233</v>
      </c>
      <c r="N34" s="83" t="s">
        <v>233</v>
      </c>
      <c r="O34" s="83" t="s">
        <v>233</v>
      </c>
      <c r="P34" s="83" t="s">
        <v>233</v>
      </c>
      <c r="Q34" s="83" t="s">
        <v>233</v>
      </c>
      <c r="R34" s="83" t="s">
        <v>233</v>
      </c>
      <c r="S34" s="83" t="s">
        <v>233</v>
      </c>
      <c r="T34" s="83" t="s">
        <v>233</v>
      </c>
      <c r="U34" s="83" t="s">
        <v>233</v>
      </c>
      <c r="V34" s="83" t="s">
        <v>233</v>
      </c>
      <c r="W34" s="83" t="s">
        <v>233</v>
      </c>
      <c r="X34" s="83" t="s">
        <v>233</v>
      </c>
      <c r="Y34" s="83" t="s">
        <v>233</v>
      </c>
      <c r="Z34" s="83">
        <v>49.47</v>
      </c>
      <c r="AA34" s="83">
        <v>3654</v>
      </c>
      <c r="AB34" s="83">
        <v>37836</v>
      </c>
      <c r="AC34" s="83" t="s">
        <v>414</v>
      </c>
      <c r="AD34" s="83" t="s">
        <v>233</v>
      </c>
      <c r="AE34" s="83" t="s">
        <v>233</v>
      </c>
      <c r="AF34" s="83" t="s">
        <v>233</v>
      </c>
      <c r="AG34" s="83" t="s">
        <v>233</v>
      </c>
      <c r="AH34" s="83" t="s">
        <v>233</v>
      </c>
      <c r="AI34" s="83" t="s">
        <v>233</v>
      </c>
      <c r="AJ34" s="83" t="s">
        <v>233</v>
      </c>
      <c r="AK34" s="83" t="s">
        <v>233</v>
      </c>
      <c r="AL34" s="83" t="s">
        <v>233</v>
      </c>
      <c r="AM34" s="83" t="s">
        <v>233</v>
      </c>
      <c r="AN34" s="83" t="s">
        <v>233</v>
      </c>
      <c r="AO34" s="83" t="s">
        <v>233</v>
      </c>
      <c r="AP34" s="83">
        <v>55.7</v>
      </c>
      <c r="AQ34" s="83">
        <v>3629</v>
      </c>
      <c r="AR34" s="83">
        <v>38848</v>
      </c>
      <c r="AS34" s="83" t="s">
        <v>313</v>
      </c>
      <c r="AT34" s="83">
        <v>50.54</v>
      </c>
      <c r="AU34" s="83">
        <v>3460</v>
      </c>
      <c r="AV34" s="83">
        <v>38399</v>
      </c>
      <c r="AW34" s="83" t="s">
        <v>239</v>
      </c>
    </row>
    <row r="35" spans="1:49">
      <c r="A35" s="83" t="s">
        <v>468</v>
      </c>
      <c r="B35" s="83">
        <v>51.96</v>
      </c>
      <c r="C35" s="83">
        <v>5235</v>
      </c>
      <c r="D35" s="83">
        <v>40384</v>
      </c>
      <c r="E35" s="83" t="s">
        <v>298</v>
      </c>
      <c r="F35" s="83">
        <v>55.3</v>
      </c>
      <c r="G35" s="83">
        <v>5319</v>
      </c>
      <c r="H35" s="83">
        <v>40188</v>
      </c>
      <c r="I35" s="83" t="s">
        <v>432</v>
      </c>
      <c r="J35" s="83">
        <v>51.7</v>
      </c>
      <c r="K35" s="83">
        <v>5196</v>
      </c>
      <c r="L35" s="83">
        <v>40289</v>
      </c>
      <c r="M35" s="83" t="s">
        <v>408</v>
      </c>
      <c r="N35" s="83">
        <v>49.31</v>
      </c>
      <c r="O35" s="83">
        <v>4994</v>
      </c>
      <c r="P35" s="83">
        <v>39156</v>
      </c>
      <c r="Q35" s="83" t="s">
        <v>327</v>
      </c>
      <c r="R35" s="83">
        <v>49.65</v>
      </c>
      <c r="S35" s="83">
        <v>5465</v>
      </c>
      <c r="T35" s="83">
        <v>39297</v>
      </c>
      <c r="U35" s="83" t="s">
        <v>417</v>
      </c>
      <c r="V35" s="83">
        <v>47.55</v>
      </c>
      <c r="W35" s="83">
        <v>4843</v>
      </c>
      <c r="X35" s="83">
        <v>38578</v>
      </c>
      <c r="Y35" s="83" t="s">
        <v>354</v>
      </c>
      <c r="Z35" s="83">
        <v>45.13</v>
      </c>
      <c r="AA35" s="83">
        <v>4603</v>
      </c>
      <c r="AB35" s="83">
        <v>38885</v>
      </c>
      <c r="AC35" s="83" t="s">
        <v>469</v>
      </c>
      <c r="AD35" s="83">
        <v>46.65</v>
      </c>
      <c r="AE35" s="83">
        <v>4501</v>
      </c>
      <c r="AF35" s="83">
        <v>38503</v>
      </c>
      <c r="AG35" s="83" t="s">
        <v>309</v>
      </c>
      <c r="AH35" s="83">
        <v>45.77</v>
      </c>
      <c r="AI35" s="83">
        <v>4496</v>
      </c>
      <c r="AJ35" s="83">
        <v>39411</v>
      </c>
      <c r="AK35" s="83" t="s">
        <v>469</v>
      </c>
      <c r="AL35" s="83">
        <v>47.86</v>
      </c>
      <c r="AM35" s="83">
        <v>4754</v>
      </c>
      <c r="AN35" s="83">
        <v>39206</v>
      </c>
      <c r="AO35" s="83" t="s">
        <v>413</v>
      </c>
      <c r="AP35" s="83">
        <v>46.81</v>
      </c>
      <c r="AQ35" s="83">
        <v>4586</v>
      </c>
      <c r="AR35" s="83">
        <v>38854</v>
      </c>
      <c r="AS35" s="83" t="s">
        <v>323</v>
      </c>
      <c r="AT35" s="83">
        <v>46.84</v>
      </c>
      <c r="AU35" s="83">
        <v>4717</v>
      </c>
      <c r="AV35" s="83">
        <v>38892</v>
      </c>
      <c r="AW35" s="83" t="s">
        <v>323</v>
      </c>
    </row>
    <row r="36" spans="1:49">
      <c r="A36" s="83" t="s">
        <v>470</v>
      </c>
      <c r="B36" s="83">
        <v>52.2</v>
      </c>
      <c r="C36" s="83">
        <v>3236</v>
      </c>
      <c r="D36" s="83">
        <v>39196</v>
      </c>
      <c r="E36" s="83" t="s">
        <v>369</v>
      </c>
      <c r="F36" s="83">
        <v>54.45</v>
      </c>
      <c r="G36" s="83">
        <v>3347</v>
      </c>
      <c r="H36" s="83">
        <v>39561</v>
      </c>
      <c r="I36" s="83" t="s">
        <v>432</v>
      </c>
      <c r="J36" s="83">
        <v>51.76</v>
      </c>
      <c r="K36" s="83">
        <v>3078</v>
      </c>
      <c r="L36" s="83">
        <v>39748</v>
      </c>
      <c r="M36" s="83" t="s">
        <v>471</v>
      </c>
      <c r="N36" s="83">
        <v>51.36</v>
      </c>
      <c r="O36" s="83">
        <v>2947</v>
      </c>
      <c r="P36" s="83">
        <v>38284</v>
      </c>
      <c r="Q36" s="83" t="s">
        <v>348</v>
      </c>
      <c r="R36" s="83">
        <v>48.27</v>
      </c>
      <c r="S36" s="83">
        <v>2887</v>
      </c>
      <c r="T36" s="83">
        <v>37684</v>
      </c>
      <c r="U36" s="83" t="s">
        <v>297</v>
      </c>
      <c r="V36" s="83">
        <v>46.41</v>
      </c>
      <c r="W36" s="83">
        <v>2930</v>
      </c>
      <c r="X36" s="83">
        <v>36308</v>
      </c>
      <c r="Y36" s="83" t="s">
        <v>472</v>
      </c>
      <c r="Z36" s="83">
        <v>44.04</v>
      </c>
      <c r="AA36" s="83">
        <v>3147</v>
      </c>
      <c r="AB36" s="83">
        <v>37374</v>
      </c>
      <c r="AC36" s="83" t="s">
        <v>473</v>
      </c>
      <c r="AD36" s="83">
        <v>47.33</v>
      </c>
      <c r="AE36" s="83">
        <v>3160</v>
      </c>
      <c r="AF36" s="83">
        <v>37673</v>
      </c>
      <c r="AG36" s="83" t="s">
        <v>386</v>
      </c>
      <c r="AH36" s="83">
        <v>46.85</v>
      </c>
      <c r="AI36" s="83">
        <v>2995</v>
      </c>
      <c r="AJ36" s="83">
        <v>37321</v>
      </c>
      <c r="AK36" s="83" t="s">
        <v>474</v>
      </c>
      <c r="AL36" s="83">
        <v>46.65</v>
      </c>
      <c r="AM36" s="83">
        <v>3173</v>
      </c>
      <c r="AN36" s="83">
        <v>37960</v>
      </c>
      <c r="AO36" s="83" t="s">
        <v>467</v>
      </c>
      <c r="AP36" s="83">
        <v>45.72</v>
      </c>
      <c r="AQ36" s="83">
        <v>3283</v>
      </c>
      <c r="AR36" s="83">
        <v>37519</v>
      </c>
      <c r="AS36" s="83" t="s">
        <v>293</v>
      </c>
      <c r="AT36" s="83">
        <v>48.86</v>
      </c>
      <c r="AU36" s="83">
        <v>3238</v>
      </c>
      <c r="AV36" s="83">
        <v>36941</v>
      </c>
      <c r="AW36" s="83" t="s">
        <v>411</v>
      </c>
    </row>
    <row r="37" spans="1:49">
      <c r="A37" s="83" t="s">
        <v>475</v>
      </c>
      <c r="B37" s="83">
        <v>52.34</v>
      </c>
      <c r="C37" s="83">
        <v>5813</v>
      </c>
      <c r="D37" s="83">
        <v>42467</v>
      </c>
      <c r="E37" s="83" t="s">
        <v>354</v>
      </c>
      <c r="F37" s="83">
        <v>45.48</v>
      </c>
      <c r="G37" s="83">
        <v>5125</v>
      </c>
      <c r="H37" s="83">
        <v>42947</v>
      </c>
      <c r="I37" s="83" t="s">
        <v>271</v>
      </c>
      <c r="J37" s="83">
        <v>44.98</v>
      </c>
      <c r="K37" s="83">
        <v>4874</v>
      </c>
      <c r="L37" s="83">
        <v>42913</v>
      </c>
      <c r="M37" s="83" t="s">
        <v>476</v>
      </c>
      <c r="N37" s="83">
        <v>45.08</v>
      </c>
      <c r="O37" s="83">
        <v>4913</v>
      </c>
      <c r="P37" s="83">
        <v>42691</v>
      </c>
      <c r="Q37" s="83" t="s">
        <v>477</v>
      </c>
      <c r="R37" s="83">
        <v>45.87</v>
      </c>
      <c r="S37" s="83">
        <v>4983</v>
      </c>
      <c r="T37" s="83">
        <v>41279</v>
      </c>
      <c r="U37" s="83" t="s">
        <v>478</v>
      </c>
      <c r="V37" s="83">
        <v>46.46</v>
      </c>
      <c r="W37" s="83">
        <v>5059</v>
      </c>
      <c r="X37" s="83">
        <v>36864</v>
      </c>
      <c r="Y37" s="83" t="s">
        <v>479</v>
      </c>
      <c r="Z37" s="83">
        <v>45.78</v>
      </c>
      <c r="AA37" s="83">
        <v>4978</v>
      </c>
      <c r="AB37" s="83">
        <v>38659</v>
      </c>
      <c r="AC37" s="83" t="s">
        <v>378</v>
      </c>
      <c r="AD37" s="83">
        <v>46.2</v>
      </c>
      <c r="AE37" s="83">
        <v>4894</v>
      </c>
      <c r="AF37" s="83">
        <v>37569</v>
      </c>
      <c r="AG37" s="83" t="s">
        <v>467</v>
      </c>
      <c r="AH37" s="83">
        <v>46.23</v>
      </c>
      <c r="AI37" s="83">
        <v>5182</v>
      </c>
      <c r="AJ37" s="83">
        <v>41085</v>
      </c>
      <c r="AK37" s="83" t="s">
        <v>480</v>
      </c>
      <c r="AL37" s="83">
        <v>44.76</v>
      </c>
      <c r="AM37" s="83">
        <v>5003</v>
      </c>
      <c r="AN37" s="83">
        <v>40777</v>
      </c>
      <c r="AO37" s="83" t="s">
        <v>358</v>
      </c>
      <c r="AP37" s="83">
        <v>46.13</v>
      </c>
      <c r="AQ37" s="83">
        <v>5353</v>
      </c>
      <c r="AR37" s="83">
        <v>39780</v>
      </c>
      <c r="AS37" s="83" t="s">
        <v>350</v>
      </c>
      <c r="AT37" s="83">
        <v>46.15</v>
      </c>
      <c r="AU37" s="83">
        <v>5302</v>
      </c>
      <c r="AV37" s="83">
        <v>39729</v>
      </c>
      <c r="AW37" s="83" t="s">
        <v>246</v>
      </c>
    </row>
    <row r="38" spans="1:49">
      <c r="A38" s="83" t="s">
        <v>481</v>
      </c>
      <c r="B38" s="83">
        <v>52.43</v>
      </c>
      <c r="C38" s="83">
        <v>3054</v>
      </c>
      <c r="D38" s="83">
        <v>37795</v>
      </c>
      <c r="E38" s="83" t="s">
        <v>422</v>
      </c>
      <c r="F38" s="83">
        <v>54.19</v>
      </c>
      <c r="G38" s="83">
        <v>2958</v>
      </c>
      <c r="H38" s="83">
        <v>36888</v>
      </c>
      <c r="I38" s="83" t="s">
        <v>397</v>
      </c>
      <c r="J38" s="83">
        <v>51.38</v>
      </c>
      <c r="K38" s="83">
        <v>2978</v>
      </c>
      <c r="L38" s="83">
        <v>35309</v>
      </c>
      <c r="M38" s="83" t="s">
        <v>365</v>
      </c>
      <c r="N38" s="83">
        <v>48.64</v>
      </c>
      <c r="O38" s="83">
        <v>3046</v>
      </c>
      <c r="P38" s="83">
        <v>34833</v>
      </c>
      <c r="Q38" s="83" t="s">
        <v>238</v>
      </c>
      <c r="R38" s="83">
        <v>48.33</v>
      </c>
      <c r="S38" s="83">
        <v>2917</v>
      </c>
      <c r="T38" s="83">
        <v>34311</v>
      </c>
      <c r="U38" s="83" t="s">
        <v>482</v>
      </c>
      <c r="V38" s="83">
        <v>46.85</v>
      </c>
      <c r="W38" s="83">
        <v>2743</v>
      </c>
      <c r="X38" s="83">
        <v>32926</v>
      </c>
      <c r="Y38" s="83" t="s">
        <v>483</v>
      </c>
      <c r="Z38" s="83">
        <v>48.13</v>
      </c>
      <c r="AA38" s="83">
        <v>2845</v>
      </c>
      <c r="AB38" s="83">
        <v>33417</v>
      </c>
      <c r="AC38" s="83" t="s">
        <v>395</v>
      </c>
      <c r="AD38" s="83">
        <v>47.53</v>
      </c>
      <c r="AE38" s="83">
        <v>2870</v>
      </c>
      <c r="AF38" s="83">
        <v>34264</v>
      </c>
      <c r="AG38" s="83" t="s">
        <v>422</v>
      </c>
      <c r="AH38" s="83">
        <v>48.94</v>
      </c>
      <c r="AI38" s="83">
        <v>2907</v>
      </c>
      <c r="AJ38" s="83">
        <v>35479</v>
      </c>
      <c r="AK38" s="83" t="s">
        <v>420</v>
      </c>
      <c r="AL38" s="83">
        <v>49.75</v>
      </c>
      <c r="AM38" s="83">
        <v>2883</v>
      </c>
      <c r="AN38" s="83">
        <v>35398</v>
      </c>
      <c r="AO38" s="83" t="s">
        <v>484</v>
      </c>
      <c r="AP38" s="83">
        <v>48.98</v>
      </c>
      <c r="AQ38" s="83">
        <v>2933</v>
      </c>
      <c r="AR38" s="83">
        <v>35054</v>
      </c>
      <c r="AS38" s="83" t="s">
        <v>485</v>
      </c>
      <c r="AT38" s="83">
        <v>47.51</v>
      </c>
      <c r="AU38" s="83">
        <v>2952</v>
      </c>
      <c r="AV38" s="83">
        <v>34854</v>
      </c>
      <c r="AW38" s="83" t="s">
        <v>430</v>
      </c>
    </row>
    <row r="39" spans="1:49">
      <c r="A39" s="83" t="s">
        <v>486</v>
      </c>
      <c r="B39" s="83">
        <v>52.44</v>
      </c>
      <c r="C39" s="83">
        <v>6445</v>
      </c>
      <c r="D39" s="83">
        <v>38363</v>
      </c>
      <c r="E39" s="83" t="s">
        <v>282</v>
      </c>
      <c r="F39" s="83">
        <v>52.68</v>
      </c>
      <c r="G39" s="83">
        <v>5973</v>
      </c>
      <c r="H39" s="83">
        <v>38109</v>
      </c>
      <c r="I39" s="83" t="s">
        <v>254</v>
      </c>
      <c r="J39" s="83">
        <v>53.58</v>
      </c>
      <c r="K39" s="83">
        <v>5808</v>
      </c>
      <c r="L39" s="83">
        <v>37711</v>
      </c>
      <c r="M39" s="83" t="s">
        <v>333</v>
      </c>
      <c r="N39" s="83">
        <v>48.66</v>
      </c>
      <c r="O39" s="83">
        <v>5091</v>
      </c>
      <c r="P39" s="83">
        <v>37173</v>
      </c>
      <c r="Q39" s="83" t="s">
        <v>385</v>
      </c>
      <c r="R39" s="83">
        <v>48.31</v>
      </c>
      <c r="S39" s="83">
        <v>5181</v>
      </c>
      <c r="T39" s="83">
        <v>35781</v>
      </c>
      <c r="U39" s="83" t="s">
        <v>391</v>
      </c>
      <c r="V39" s="83">
        <v>47.67</v>
      </c>
      <c r="W39" s="83">
        <v>5024</v>
      </c>
      <c r="X39" s="83">
        <v>34353</v>
      </c>
      <c r="Y39" s="83" t="s">
        <v>422</v>
      </c>
      <c r="Z39" s="83">
        <v>47</v>
      </c>
      <c r="AA39" s="83">
        <v>4970</v>
      </c>
      <c r="AB39" s="83">
        <v>34651</v>
      </c>
      <c r="AC39" s="83" t="s">
        <v>234</v>
      </c>
      <c r="AD39" s="83">
        <v>46.78</v>
      </c>
      <c r="AE39" s="83">
        <v>5129</v>
      </c>
      <c r="AF39" s="83">
        <v>35610</v>
      </c>
      <c r="AG39" s="83" t="s">
        <v>278</v>
      </c>
      <c r="AH39" s="83">
        <v>47.57</v>
      </c>
      <c r="AI39" s="83">
        <v>5266</v>
      </c>
      <c r="AJ39" s="83">
        <v>35420</v>
      </c>
      <c r="AK39" s="83" t="s">
        <v>418</v>
      </c>
      <c r="AL39" s="83">
        <v>47.98</v>
      </c>
      <c r="AM39" s="83">
        <v>5342</v>
      </c>
      <c r="AN39" s="83">
        <v>35126</v>
      </c>
      <c r="AO39" s="83" t="s">
        <v>384</v>
      </c>
      <c r="AP39" s="83">
        <v>50.14</v>
      </c>
      <c r="AQ39" s="83">
        <v>5457</v>
      </c>
      <c r="AR39" s="83">
        <v>34468</v>
      </c>
      <c r="AS39" s="83" t="s">
        <v>365</v>
      </c>
      <c r="AT39" s="83">
        <v>50.8</v>
      </c>
      <c r="AU39" s="83">
        <v>5620</v>
      </c>
      <c r="AV39" s="83">
        <v>33794</v>
      </c>
      <c r="AW39" s="83" t="s">
        <v>487</v>
      </c>
    </row>
    <row r="40" spans="1:49">
      <c r="A40" s="83" t="s">
        <v>488</v>
      </c>
      <c r="B40" s="83">
        <v>52.73</v>
      </c>
      <c r="C40" s="83">
        <v>4394</v>
      </c>
      <c r="D40" s="83">
        <v>47070</v>
      </c>
      <c r="E40" s="83" t="s">
        <v>489</v>
      </c>
      <c r="F40" s="83">
        <v>55.27</v>
      </c>
      <c r="G40" s="83">
        <v>4311</v>
      </c>
      <c r="H40" s="83">
        <v>46276</v>
      </c>
      <c r="I40" s="83" t="s">
        <v>251</v>
      </c>
      <c r="J40" s="83" t="s">
        <v>233</v>
      </c>
      <c r="K40" s="83" t="s">
        <v>233</v>
      </c>
      <c r="L40" s="83" t="s">
        <v>233</v>
      </c>
      <c r="M40" s="83" t="s">
        <v>233</v>
      </c>
      <c r="N40" s="83" t="s">
        <v>233</v>
      </c>
      <c r="O40" s="83" t="s">
        <v>233</v>
      </c>
      <c r="P40" s="83" t="s">
        <v>233</v>
      </c>
      <c r="Q40" s="83" t="s">
        <v>233</v>
      </c>
      <c r="R40" s="83" t="s">
        <v>233</v>
      </c>
      <c r="S40" s="83" t="s">
        <v>233</v>
      </c>
      <c r="T40" s="83" t="s">
        <v>233</v>
      </c>
      <c r="U40" s="83" t="s">
        <v>233</v>
      </c>
      <c r="V40" s="83" t="s">
        <v>233</v>
      </c>
      <c r="W40" s="83" t="s">
        <v>233</v>
      </c>
      <c r="X40" s="83" t="s">
        <v>233</v>
      </c>
      <c r="Y40" s="83" t="s">
        <v>233</v>
      </c>
      <c r="Z40" s="83">
        <v>46.8</v>
      </c>
      <c r="AA40" s="83">
        <v>4286</v>
      </c>
      <c r="AB40" s="83">
        <v>42465</v>
      </c>
      <c r="AC40" s="83" t="s">
        <v>321</v>
      </c>
      <c r="AD40" s="83" t="s">
        <v>233</v>
      </c>
      <c r="AE40" s="83" t="s">
        <v>233</v>
      </c>
      <c r="AF40" s="83" t="s">
        <v>233</v>
      </c>
      <c r="AG40" s="83" t="s">
        <v>233</v>
      </c>
      <c r="AH40" s="83">
        <v>53.86</v>
      </c>
      <c r="AI40" s="83">
        <v>4275</v>
      </c>
      <c r="AJ40" s="83">
        <v>42287</v>
      </c>
      <c r="AK40" s="83" t="s">
        <v>252</v>
      </c>
      <c r="AL40" s="83">
        <v>53.88</v>
      </c>
      <c r="AM40" s="83">
        <v>4418</v>
      </c>
      <c r="AN40" s="83">
        <v>43495</v>
      </c>
      <c r="AO40" s="83" t="s">
        <v>316</v>
      </c>
      <c r="AP40" s="83">
        <v>51.8</v>
      </c>
      <c r="AQ40" s="83">
        <v>4067</v>
      </c>
      <c r="AR40" s="83">
        <v>43313</v>
      </c>
      <c r="AS40" s="83" t="s">
        <v>300</v>
      </c>
      <c r="AT40" s="83" t="s">
        <v>233</v>
      </c>
      <c r="AU40" s="83" t="s">
        <v>233</v>
      </c>
      <c r="AV40" s="83" t="s">
        <v>233</v>
      </c>
      <c r="AW40" s="83" t="s">
        <v>233</v>
      </c>
    </row>
    <row r="41" spans="1:49">
      <c r="A41" s="83" t="s">
        <v>490</v>
      </c>
      <c r="B41" s="83">
        <v>53.27</v>
      </c>
      <c r="C41" s="83">
        <v>3078</v>
      </c>
      <c r="D41" s="83">
        <v>40711</v>
      </c>
      <c r="E41" s="83" t="s">
        <v>414</v>
      </c>
      <c r="F41" s="83" t="s">
        <v>233</v>
      </c>
      <c r="G41" s="83" t="s">
        <v>233</v>
      </c>
      <c r="H41" s="83" t="s">
        <v>233</v>
      </c>
      <c r="I41" s="83" t="s">
        <v>233</v>
      </c>
      <c r="J41" s="83" t="s">
        <v>233</v>
      </c>
      <c r="K41" s="83" t="s">
        <v>233</v>
      </c>
      <c r="L41" s="83" t="s">
        <v>233</v>
      </c>
      <c r="M41" s="83" t="s">
        <v>233</v>
      </c>
      <c r="N41" s="83" t="s">
        <v>233</v>
      </c>
      <c r="O41" s="83" t="s">
        <v>233</v>
      </c>
      <c r="P41" s="83" t="s">
        <v>233</v>
      </c>
      <c r="Q41" s="83" t="s">
        <v>233</v>
      </c>
      <c r="R41" s="83">
        <v>45.77</v>
      </c>
      <c r="S41" s="83">
        <v>2975</v>
      </c>
      <c r="T41" s="83">
        <v>37731</v>
      </c>
      <c r="U41" s="83" t="s">
        <v>289</v>
      </c>
      <c r="V41" s="83">
        <v>51.44</v>
      </c>
      <c r="W41" s="83">
        <v>3210</v>
      </c>
      <c r="X41" s="83">
        <v>37680</v>
      </c>
      <c r="Y41" s="83" t="s">
        <v>384</v>
      </c>
      <c r="Z41" s="83">
        <v>50.25</v>
      </c>
      <c r="AA41" s="83">
        <v>3308</v>
      </c>
      <c r="AB41" s="83">
        <v>37851</v>
      </c>
      <c r="AC41" s="83" t="s">
        <v>491</v>
      </c>
      <c r="AD41" s="83">
        <v>49.51</v>
      </c>
      <c r="AE41" s="83">
        <v>3264</v>
      </c>
      <c r="AF41" s="83">
        <v>39096</v>
      </c>
      <c r="AG41" s="83" t="s">
        <v>290</v>
      </c>
      <c r="AH41" s="83">
        <v>43.75</v>
      </c>
      <c r="AI41" s="83">
        <v>3267</v>
      </c>
      <c r="AJ41" s="83">
        <v>40677</v>
      </c>
      <c r="AK41" s="83" t="s">
        <v>492</v>
      </c>
      <c r="AL41" s="83" t="s">
        <v>233</v>
      </c>
      <c r="AM41" s="83" t="s">
        <v>233</v>
      </c>
      <c r="AN41" s="83" t="s">
        <v>233</v>
      </c>
      <c r="AO41" s="83" t="s">
        <v>233</v>
      </c>
      <c r="AP41" s="83">
        <v>51.15</v>
      </c>
      <c r="AQ41" s="83">
        <v>3200</v>
      </c>
      <c r="AR41" s="83">
        <v>40077</v>
      </c>
      <c r="AS41" s="83" t="s">
        <v>374</v>
      </c>
      <c r="AT41" s="83">
        <v>47.16</v>
      </c>
      <c r="AU41" s="83">
        <v>3069</v>
      </c>
      <c r="AV41" s="83">
        <v>39953</v>
      </c>
      <c r="AW41" s="83" t="s">
        <v>493</v>
      </c>
    </row>
    <row r="42" spans="1:49">
      <c r="A42" s="83" t="s">
        <v>494</v>
      </c>
      <c r="B42" s="83">
        <v>53.39</v>
      </c>
      <c r="C42" s="83">
        <v>3938</v>
      </c>
      <c r="D42" s="83">
        <v>23744</v>
      </c>
      <c r="E42" s="83" t="s">
        <v>495</v>
      </c>
      <c r="F42" s="83">
        <v>53.06</v>
      </c>
      <c r="G42" s="83">
        <v>4005</v>
      </c>
      <c r="H42" s="83">
        <v>23704</v>
      </c>
      <c r="I42" s="83" t="s">
        <v>496</v>
      </c>
      <c r="J42" s="83">
        <v>52.64</v>
      </c>
      <c r="K42" s="83">
        <v>3991</v>
      </c>
      <c r="L42" s="83">
        <v>23663</v>
      </c>
      <c r="M42" s="83" t="s">
        <v>497</v>
      </c>
      <c r="N42" s="83">
        <v>51.27</v>
      </c>
      <c r="O42" s="83">
        <v>3853</v>
      </c>
      <c r="P42" s="83">
        <v>23489</v>
      </c>
      <c r="Q42" s="83" t="s">
        <v>498</v>
      </c>
      <c r="R42" s="83">
        <v>51.78</v>
      </c>
      <c r="S42" s="83">
        <v>3836</v>
      </c>
      <c r="T42" s="83">
        <v>23256</v>
      </c>
      <c r="U42" s="83" t="s">
        <v>497</v>
      </c>
      <c r="V42" s="83">
        <v>51.29</v>
      </c>
      <c r="W42" s="83">
        <v>3860</v>
      </c>
      <c r="X42" s="83">
        <v>23256</v>
      </c>
      <c r="Y42" s="83" t="s">
        <v>263</v>
      </c>
      <c r="Z42" s="83">
        <v>49.97</v>
      </c>
      <c r="AA42" s="83">
        <v>3748</v>
      </c>
      <c r="AB42" s="83">
        <v>23256</v>
      </c>
      <c r="AC42" s="83" t="s">
        <v>499</v>
      </c>
      <c r="AD42" s="83">
        <v>49.48</v>
      </c>
      <c r="AE42" s="83">
        <v>3868</v>
      </c>
      <c r="AF42" s="83">
        <v>25134</v>
      </c>
      <c r="AG42" s="83" t="s">
        <v>500</v>
      </c>
      <c r="AH42" s="83">
        <v>49.98</v>
      </c>
      <c r="AI42" s="83">
        <v>3801</v>
      </c>
      <c r="AJ42" s="83">
        <v>24885</v>
      </c>
      <c r="AK42" s="83" t="s">
        <v>501</v>
      </c>
      <c r="AL42" s="83">
        <v>49.57</v>
      </c>
      <c r="AM42" s="83">
        <v>3805</v>
      </c>
      <c r="AN42" s="83">
        <v>33050</v>
      </c>
      <c r="AO42" s="83" t="s">
        <v>502</v>
      </c>
      <c r="AP42" s="83">
        <v>49.42</v>
      </c>
      <c r="AQ42" s="83">
        <v>3863</v>
      </c>
      <c r="AR42" s="83">
        <v>34039</v>
      </c>
      <c r="AS42" s="83" t="s">
        <v>503</v>
      </c>
      <c r="AT42" s="83">
        <v>50.09</v>
      </c>
      <c r="AU42" s="83">
        <v>3808</v>
      </c>
      <c r="AV42" s="83">
        <v>32683</v>
      </c>
      <c r="AW42" s="83" t="s">
        <v>339</v>
      </c>
    </row>
    <row r="43" spans="1:49">
      <c r="A43" s="83" t="s">
        <v>504</v>
      </c>
      <c r="B43" s="83">
        <v>53.5</v>
      </c>
      <c r="C43" s="83">
        <v>4013</v>
      </c>
      <c r="D43" s="83">
        <v>39561</v>
      </c>
      <c r="E43" s="83" t="s">
        <v>505</v>
      </c>
      <c r="F43" s="83">
        <v>48.53</v>
      </c>
      <c r="G43" s="83">
        <v>3847</v>
      </c>
      <c r="H43" s="83">
        <v>40391</v>
      </c>
      <c r="I43" s="83" t="s">
        <v>506</v>
      </c>
      <c r="J43" s="83">
        <v>46.26</v>
      </c>
      <c r="K43" s="83">
        <v>3640</v>
      </c>
      <c r="L43" s="83">
        <v>39443</v>
      </c>
      <c r="M43" s="83" t="s">
        <v>426</v>
      </c>
      <c r="N43" s="83">
        <v>44.39</v>
      </c>
      <c r="O43" s="83">
        <v>3480</v>
      </c>
      <c r="P43" s="83">
        <v>38889</v>
      </c>
      <c r="Q43" s="83" t="s">
        <v>273</v>
      </c>
      <c r="R43" s="83">
        <v>45</v>
      </c>
      <c r="S43" s="83">
        <v>3487</v>
      </c>
      <c r="T43" s="83">
        <v>36343</v>
      </c>
      <c r="U43" s="83" t="s">
        <v>316</v>
      </c>
      <c r="V43" s="83">
        <v>43.01</v>
      </c>
      <c r="W43" s="83">
        <v>3404</v>
      </c>
      <c r="X43" s="83">
        <v>35281</v>
      </c>
      <c r="Y43" s="83" t="s">
        <v>293</v>
      </c>
      <c r="Z43" s="83">
        <v>43.73</v>
      </c>
      <c r="AA43" s="83">
        <v>3418</v>
      </c>
      <c r="AB43" s="83">
        <v>35935</v>
      </c>
      <c r="AC43" s="83" t="s">
        <v>308</v>
      </c>
      <c r="AD43" s="83">
        <v>43.94</v>
      </c>
      <c r="AE43" s="83">
        <v>3328</v>
      </c>
      <c r="AF43" s="83">
        <v>36308</v>
      </c>
      <c r="AG43" s="83" t="s">
        <v>412</v>
      </c>
      <c r="AH43" s="83">
        <v>45.25</v>
      </c>
      <c r="AI43" s="83">
        <v>3372</v>
      </c>
      <c r="AJ43" s="83">
        <v>35874</v>
      </c>
      <c r="AK43" s="83" t="s">
        <v>507</v>
      </c>
      <c r="AL43" s="83">
        <v>46.38</v>
      </c>
      <c r="AM43" s="83">
        <v>3490</v>
      </c>
      <c r="AN43" s="83">
        <v>36147</v>
      </c>
      <c r="AO43" s="83" t="s">
        <v>408</v>
      </c>
      <c r="AP43" s="83">
        <v>47.09</v>
      </c>
      <c r="AQ43" s="83">
        <v>3735</v>
      </c>
      <c r="AR43" s="83">
        <v>35875</v>
      </c>
      <c r="AS43" s="83" t="s">
        <v>278</v>
      </c>
      <c r="AT43" s="83">
        <v>44.93</v>
      </c>
      <c r="AU43" s="83">
        <v>3442</v>
      </c>
      <c r="AV43" s="83">
        <v>36504</v>
      </c>
      <c r="AW43" s="83" t="s">
        <v>326</v>
      </c>
    </row>
    <row r="44" spans="1:49">
      <c r="A44" s="83" t="s">
        <v>508</v>
      </c>
      <c r="B44" s="83">
        <v>53.96</v>
      </c>
      <c r="C44" s="83">
        <v>3340</v>
      </c>
      <c r="D44" s="83">
        <v>39458</v>
      </c>
      <c r="E44" s="83" t="s">
        <v>282</v>
      </c>
      <c r="F44" s="83">
        <v>54.58</v>
      </c>
      <c r="G44" s="83">
        <v>3575</v>
      </c>
      <c r="H44" s="83">
        <v>39708</v>
      </c>
      <c r="I44" s="83" t="s">
        <v>347</v>
      </c>
      <c r="J44" s="83">
        <v>54.47</v>
      </c>
      <c r="K44" s="83">
        <v>3216</v>
      </c>
      <c r="L44" s="83">
        <v>40080</v>
      </c>
      <c r="M44" s="83" t="s">
        <v>509</v>
      </c>
      <c r="N44" s="83">
        <v>52.68</v>
      </c>
      <c r="O44" s="83">
        <v>3228</v>
      </c>
      <c r="P44" s="83">
        <v>39926</v>
      </c>
      <c r="Q44" s="83" t="s">
        <v>284</v>
      </c>
      <c r="R44" s="83">
        <v>51.23</v>
      </c>
      <c r="S44" s="83">
        <v>3222</v>
      </c>
      <c r="T44" s="83">
        <v>39799</v>
      </c>
      <c r="U44" s="83" t="s">
        <v>372</v>
      </c>
      <c r="V44" s="83">
        <v>50.5</v>
      </c>
      <c r="W44" s="83">
        <v>3154</v>
      </c>
      <c r="X44" s="83">
        <v>37372</v>
      </c>
      <c r="Y44" s="83" t="s">
        <v>391</v>
      </c>
      <c r="Z44" s="83">
        <v>48.88</v>
      </c>
      <c r="AA44" s="83">
        <v>3006</v>
      </c>
      <c r="AB44" s="83">
        <v>37151</v>
      </c>
      <c r="AC44" s="83" t="s">
        <v>237</v>
      </c>
      <c r="AD44" s="83">
        <v>47.95</v>
      </c>
      <c r="AE44" s="83">
        <v>3093</v>
      </c>
      <c r="AF44" s="83">
        <v>39600</v>
      </c>
      <c r="AG44" s="83" t="s">
        <v>309</v>
      </c>
      <c r="AH44" s="83">
        <v>50.05</v>
      </c>
      <c r="AI44" s="83">
        <v>3117</v>
      </c>
      <c r="AJ44" s="83">
        <v>38917</v>
      </c>
      <c r="AK44" s="83" t="s">
        <v>298</v>
      </c>
      <c r="AL44" s="83">
        <v>51.05</v>
      </c>
      <c r="AM44" s="83">
        <v>3486</v>
      </c>
      <c r="AN44" s="83">
        <v>38205</v>
      </c>
      <c r="AO44" s="83" t="s">
        <v>373</v>
      </c>
      <c r="AP44" s="83">
        <v>49.25</v>
      </c>
      <c r="AQ44" s="83">
        <v>3286</v>
      </c>
      <c r="AR44" s="83">
        <v>38377</v>
      </c>
      <c r="AS44" s="83" t="s">
        <v>408</v>
      </c>
      <c r="AT44" s="83">
        <v>50.06</v>
      </c>
      <c r="AU44" s="83">
        <v>3398</v>
      </c>
      <c r="AV44" s="83">
        <v>37887</v>
      </c>
      <c r="AW44" s="83" t="s">
        <v>411</v>
      </c>
    </row>
    <row r="45" spans="1:49">
      <c r="A45" s="83" t="s">
        <v>510</v>
      </c>
      <c r="B45" s="83">
        <v>54.01</v>
      </c>
      <c r="C45" s="83">
        <v>6665</v>
      </c>
      <c r="D45" s="83">
        <v>39837</v>
      </c>
      <c r="E45" s="83" t="s">
        <v>234</v>
      </c>
      <c r="F45" s="83">
        <v>58.55</v>
      </c>
      <c r="G45" s="83">
        <v>6650</v>
      </c>
      <c r="H45" s="83">
        <v>39639</v>
      </c>
      <c r="I45" s="83" t="s">
        <v>262</v>
      </c>
      <c r="J45" s="83">
        <v>64.86</v>
      </c>
      <c r="K45" s="83">
        <v>6931</v>
      </c>
      <c r="L45" s="83">
        <v>39284</v>
      </c>
      <c r="M45" s="83" t="s">
        <v>511</v>
      </c>
      <c r="N45" s="83">
        <v>56.73</v>
      </c>
      <c r="O45" s="83">
        <v>5881</v>
      </c>
      <c r="P45" s="83">
        <v>37622</v>
      </c>
      <c r="Q45" s="83" t="s">
        <v>257</v>
      </c>
      <c r="R45" s="83">
        <v>58.01</v>
      </c>
      <c r="S45" s="83">
        <v>5835</v>
      </c>
      <c r="T45" s="83">
        <v>37232</v>
      </c>
      <c r="U45" s="83" t="s">
        <v>340</v>
      </c>
      <c r="V45" s="83">
        <v>56.4</v>
      </c>
      <c r="W45" s="83">
        <v>5705</v>
      </c>
      <c r="X45" s="83">
        <v>36204</v>
      </c>
      <c r="Y45" s="83" t="s">
        <v>340</v>
      </c>
      <c r="Z45" s="83">
        <v>55.2</v>
      </c>
      <c r="AA45" s="83">
        <v>5410</v>
      </c>
      <c r="AB45" s="83">
        <v>36918</v>
      </c>
      <c r="AC45" s="83" t="s">
        <v>258</v>
      </c>
      <c r="AD45" s="83">
        <v>55.97</v>
      </c>
      <c r="AE45" s="83">
        <v>5826</v>
      </c>
      <c r="AF45" s="83">
        <v>37903</v>
      </c>
      <c r="AG45" s="83" t="s">
        <v>262</v>
      </c>
      <c r="AH45" s="83">
        <v>57.02</v>
      </c>
      <c r="AI45" s="83">
        <v>5855</v>
      </c>
      <c r="AJ45" s="83">
        <v>37073</v>
      </c>
      <c r="AK45" s="83" t="s">
        <v>512</v>
      </c>
      <c r="AL45" s="83">
        <v>56.14</v>
      </c>
      <c r="AM45" s="83">
        <v>6104</v>
      </c>
      <c r="AN45" s="83">
        <v>37097</v>
      </c>
      <c r="AO45" s="83" t="s">
        <v>513</v>
      </c>
      <c r="AP45" s="83">
        <v>56.86</v>
      </c>
      <c r="AQ45" s="83">
        <v>6084</v>
      </c>
      <c r="AR45" s="83">
        <v>37037</v>
      </c>
      <c r="AS45" s="83" t="s">
        <v>514</v>
      </c>
      <c r="AT45" s="83">
        <v>56.23</v>
      </c>
      <c r="AU45" s="83">
        <v>6114</v>
      </c>
      <c r="AV45" s="83">
        <v>36519</v>
      </c>
      <c r="AW45" s="83" t="s">
        <v>515</v>
      </c>
    </row>
    <row r="46" spans="1:49">
      <c r="A46" s="83" t="s">
        <v>516</v>
      </c>
      <c r="B46" s="83">
        <v>54.79</v>
      </c>
      <c r="C46" s="83">
        <v>4427</v>
      </c>
      <c r="D46" s="83">
        <v>39885</v>
      </c>
      <c r="E46" s="83" t="s">
        <v>347</v>
      </c>
      <c r="F46" s="83">
        <v>57.11</v>
      </c>
      <c r="G46" s="83">
        <v>4491</v>
      </c>
      <c r="H46" s="83">
        <v>40483</v>
      </c>
      <c r="I46" s="83" t="s">
        <v>281</v>
      </c>
      <c r="J46" s="83">
        <v>53.11</v>
      </c>
      <c r="K46" s="83">
        <v>4197</v>
      </c>
      <c r="L46" s="83">
        <v>40483</v>
      </c>
      <c r="M46" s="83" t="s">
        <v>345</v>
      </c>
      <c r="N46" s="83">
        <v>54.79</v>
      </c>
      <c r="O46" s="83">
        <v>4169</v>
      </c>
      <c r="P46" s="83">
        <v>35810</v>
      </c>
      <c r="Q46" s="83" t="s">
        <v>517</v>
      </c>
      <c r="R46" s="83">
        <v>53.9</v>
      </c>
      <c r="S46" s="83">
        <v>4283</v>
      </c>
      <c r="T46" s="83">
        <v>38109</v>
      </c>
      <c r="U46" s="83" t="s">
        <v>518</v>
      </c>
      <c r="V46" s="83">
        <v>52.34</v>
      </c>
      <c r="W46" s="83">
        <v>4180</v>
      </c>
      <c r="X46" s="83">
        <v>38093</v>
      </c>
      <c r="Y46" s="83" t="s">
        <v>347</v>
      </c>
      <c r="Z46" s="83">
        <v>49.37</v>
      </c>
      <c r="AA46" s="83">
        <v>3909</v>
      </c>
      <c r="AB46" s="83">
        <v>37441</v>
      </c>
      <c r="AC46" s="83" t="s">
        <v>416</v>
      </c>
      <c r="AD46" s="83">
        <v>50.53</v>
      </c>
      <c r="AE46" s="83">
        <v>4058</v>
      </c>
      <c r="AF46" s="83">
        <v>34383</v>
      </c>
      <c r="AG46" s="83" t="s">
        <v>397</v>
      </c>
      <c r="AH46" s="83">
        <v>51.34</v>
      </c>
      <c r="AI46" s="83">
        <v>4033</v>
      </c>
      <c r="AJ46" s="83">
        <v>37603</v>
      </c>
      <c r="AK46" s="83" t="s">
        <v>384</v>
      </c>
      <c r="AL46" s="83">
        <v>53.39</v>
      </c>
      <c r="AM46" s="83">
        <v>4139</v>
      </c>
      <c r="AN46" s="83">
        <v>37609</v>
      </c>
      <c r="AO46" s="83" t="s">
        <v>519</v>
      </c>
      <c r="AP46" s="83">
        <v>52.79</v>
      </c>
      <c r="AQ46" s="83">
        <v>4207</v>
      </c>
      <c r="AR46" s="83">
        <v>37566</v>
      </c>
      <c r="AS46" s="83" t="s">
        <v>484</v>
      </c>
      <c r="AT46" s="83">
        <v>51.79</v>
      </c>
      <c r="AU46" s="83">
        <v>4172</v>
      </c>
      <c r="AV46" s="83">
        <v>37681</v>
      </c>
      <c r="AW46" s="83" t="s">
        <v>347</v>
      </c>
    </row>
    <row r="47" spans="1:49">
      <c r="A47" s="83" t="s">
        <v>520</v>
      </c>
      <c r="B47" s="83">
        <v>55.9</v>
      </c>
      <c r="C47" s="83">
        <v>7574</v>
      </c>
      <c r="D47" s="83">
        <v>43078</v>
      </c>
      <c r="E47" s="83" t="s">
        <v>325</v>
      </c>
      <c r="F47" s="83">
        <v>56.78</v>
      </c>
      <c r="G47" s="83">
        <v>8162</v>
      </c>
      <c r="H47" s="83">
        <v>42579</v>
      </c>
      <c r="I47" s="83" t="s">
        <v>409</v>
      </c>
      <c r="J47" s="83">
        <v>56.68</v>
      </c>
      <c r="K47" s="83">
        <v>7641</v>
      </c>
      <c r="L47" s="83">
        <v>42271</v>
      </c>
      <c r="M47" s="83" t="s">
        <v>348</v>
      </c>
      <c r="N47" s="83">
        <v>56.27</v>
      </c>
      <c r="O47" s="83">
        <v>7251</v>
      </c>
      <c r="P47" s="83">
        <v>41930</v>
      </c>
      <c r="Q47" s="83" t="s">
        <v>348</v>
      </c>
      <c r="R47" s="83">
        <v>53.46</v>
      </c>
      <c r="S47" s="83">
        <v>7271</v>
      </c>
      <c r="T47" s="83">
        <v>41839</v>
      </c>
      <c r="U47" s="83" t="s">
        <v>472</v>
      </c>
      <c r="V47" s="83">
        <v>52.56</v>
      </c>
      <c r="W47" s="83">
        <v>7777</v>
      </c>
      <c r="X47" s="83">
        <v>41593</v>
      </c>
      <c r="Y47" s="83" t="s">
        <v>417</v>
      </c>
      <c r="Z47" s="83">
        <v>52.16</v>
      </c>
      <c r="AA47" s="83">
        <v>7450</v>
      </c>
      <c r="AB47" s="83">
        <v>41658</v>
      </c>
      <c r="AC47" s="83" t="s">
        <v>521</v>
      </c>
      <c r="AD47" s="83">
        <v>52.4</v>
      </c>
      <c r="AE47" s="83">
        <v>7620</v>
      </c>
      <c r="AF47" s="83">
        <v>41479</v>
      </c>
      <c r="AG47" s="83" t="s">
        <v>417</v>
      </c>
      <c r="AH47" s="83">
        <v>54.93</v>
      </c>
      <c r="AI47" s="83">
        <v>7723</v>
      </c>
      <c r="AJ47" s="83">
        <v>41541</v>
      </c>
      <c r="AK47" s="83" t="s">
        <v>411</v>
      </c>
      <c r="AL47" s="83">
        <v>57.5</v>
      </c>
      <c r="AM47" s="83">
        <v>7955</v>
      </c>
      <c r="AN47" s="83">
        <v>41557</v>
      </c>
      <c r="AO47" s="83" t="s">
        <v>439</v>
      </c>
      <c r="AP47" s="83">
        <v>55.74</v>
      </c>
      <c r="AQ47" s="83">
        <v>7945</v>
      </c>
      <c r="AR47" s="83">
        <v>41814</v>
      </c>
      <c r="AS47" s="83" t="s">
        <v>369</v>
      </c>
      <c r="AT47" s="83">
        <v>53.77</v>
      </c>
      <c r="AU47" s="83">
        <v>7153</v>
      </c>
      <c r="AV47" s="83">
        <v>41475</v>
      </c>
      <c r="AW47" s="83" t="s">
        <v>410</v>
      </c>
    </row>
    <row r="48" spans="1:49">
      <c r="A48" s="83" t="s">
        <v>522</v>
      </c>
      <c r="B48" s="83">
        <v>55.95</v>
      </c>
      <c r="C48" s="83">
        <v>3911</v>
      </c>
      <c r="D48" s="83">
        <v>25830</v>
      </c>
      <c r="E48" s="83" t="s">
        <v>523</v>
      </c>
      <c r="F48" s="83">
        <v>56.47</v>
      </c>
      <c r="G48" s="83">
        <v>4170</v>
      </c>
      <c r="H48" s="83">
        <v>25413</v>
      </c>
      <c r="I48" s="83" t="s">
        <v>524</v>
      </c>
      <c r="J48" s="83">
        <v>54.46</v>
      </c>
      <c r="K48" s="83">
        <v>4025</v>
      </c>
      <c r="L48" s="83">
        <v>25556</v>
      </c>
      <c r="M48" s="83" t="s">
        <v>525</v>
      </c>
      <c r="N48" s="83">
        <v>53.33</v>
      </c>
      <c r="O48" s="83">
        <v>4004</v>
      </c>
      <c r="P48" s="83">
        <v>27962</v>
      </c>
      <c r="Q48" s="83" t="s">
        <v>526</v>
      </c>
      <c r="R48" s="83">
        <v>53.2</v>
      </c>
      <c r="S48" s="83">
        <v>4007</v>
      </c>
      <c r="T48" s="83">
        <v>31907</v>
      </c>
      <c r="U48" s="83" t="s">
        <v>527</v>
      </c>
      <c r="V48" s="83">
        <v>53.48</v>
      </c>
      <c r="W48" s="83">
        <v>3976</v>
      </c>
      <c r="X48" s="83">
        <v>31103</v>
      </c>
      <c r="Y48" s="83" t="s">
        <v>528</v>
      </c>
      <c r="Z48" s="83">
        <v>52.31</v>
      </c>
      <c r="AA48" s="83">
        <v>3981</v>
      </c>
      <c r="AB48" s="83">
        <v>31354</v>
      </c>
      <c r="AC48" s="83" t="s">
        <v>527</v>
      </c>
      <c r="AD48" s="83">
        <v>51.88</v>
      </c>
      <c r="AE48" s="83">
        <v>3885</v>
      </c>
      <c r="AF48" s="83">
        <v>31650</v>
      </c>
      <c r="AG48" s="83" t="s">
        <v>529</v>
      </c>
      <c r="AH48" s="83">
        <v>51.85</v>
      </c>
      <c r="AI48" s="83">
        <v>3946</v>
      </c>
      <c r="AJ48" s="83">
        <v>33520</v>
      </c>
      <c r="AK48" s="83" t="s">
        <v>530</v>
      </c>
      <c r="AL48" s="83">
        <v>52.35</v>
      </c>
      <c r="AM48" s="83">
        <v>3990</v>
      </c>
      <c r="AN48" s="83">
        <v>32909</v>
      </c>
      <c r="AO48" s="83" t="s">
        <v>531</v>
      </c>
      <c r="AP48" s="83">
        <v>51.92</v>
      </c>
      <c r="AQ48" s="83">
        <v>3989</v>
      </c>
      <c r="AR48" s="83">
        <v>32909</v>
      </c>
      <c r="AS48" s="83" t="s">
        <v>532</v>
      </c>
      <c r="AT48" s="83">
        <v>51.8</v>
      </c>
      <c r="AU48" s="83">
        <v>3888</v>
      </c>
      <c r="AV48" s="83">
        <v>33390</v>
      </c>
      <c r="AW48" s="83" t="s">
        <v>404</v>
      </c>
    </row>
    <row r="49" spans="1:49">
      <c r="A49" s="83" t="s">
        <v>533</v>
      </c>
      <c r="B49" s="83">
        <v>56.14</v>
      </c>
      <c r="C49" s="83">
        <v>5590</v>
      </c>
      <c r="D49" s="83">
        <v>44626</v>
      </c>
      <c r="E49" s="83" t="s">
        <v>327</v>
      </c>
      <c r="F49" s="83">
        <v>58.06</v>
      </c>
      <c r="G49" s="83">
        <v>5567</v>
      </c>
      <c r="H49" s="83">
        <v>43900</v>
      </c>
      <c r="I49" s="83" t="s">
        <v>411</v>
      </c>
      <c r="J49" s="83">
        <v>55.45</v>
      </c>
      <c r="K49" s="83">
        <v>5414</v>
      </c>
      <c r="L49" s="83">
        <v>43546</v>
      </c>
      <c r="M49" s="83" t="s">
        <v>252</v>
      </c>
      <c r="N49" s="83">
        <v>55.84</v>
      </c>
      <c r="O49" s="83">
        <v>5294</v>
      </c>
      <c r="P49" s="83">
        <v>42582</v>
      </c>
      <c r="Q49" s="83" t="s">
        <v>345</v>
      </c>
      <c r="R49" s="83">
        <v>55.08</v>
      </c>
      <c r="S49" s="83">
        <v>5202</v>
      </c>
      <c r="T49" s="83">
        <v>42509</v>
      </c>
      <c r="U49" s="83" t="s">
        <v>410</v>
      </c>
      <c r="V49" s="83">
        <v>54.21</v>
      </c>
      <c r="W49" s="83">
        <v>5223</v>
      </c>
      <c r="X49" s="83">
        <v>40842</v>
      </c>
      <c r="Y49" s="83" t="s">
        <v>491</v>
      </c>
      <c r="Z49" s="83">
        <v>54.1</v>
      </c>
      <c r="AA49" s="83">
        <v>5217</v>
      </c>
      <c r="AB49" s="83">
        <v>41840</v>
      </c>
      <c r="AC49" s="83" t="s">
        <v>292</v>
      </c>
      <c r="AD49" s="83">
        <v>53.93</v>
      </c>
      <c r="AE49" s="83">
        <v>5185</v>
      </c>
      <c r="AF49" s="83">
        <v>42102</v>
      </c>
      <c r="AG49" s="83" t="s">
        <v>297</v>
      </c>
      <c r="AH49" s="83">
        <v>53.03</v>
      </c>
      <c r="AI49" s="83">
        <v>5200</v>
      </c>
      <c r="AJ49" s="83">
        <v>41576</v>
      </c>
      <c r="AK49" s="83" t="s">
        <v>437</v>
      </c>
      <c r="AL49" s="83">
        <v>54.67</v>
      </c>
      <c r="AM49" s="83">
        <v>5307</v>
      </c>
      <c r="AN49" s="83">
        <v>41833</v>
      </c>
      <c r="AO49" s="83" t="s">
        <v>375</v>
      </c>
      <c r="AP49" s="83">
        <v>54.4</v>
      </c>
      <c r="AQ49" s="83">
        <v>5361</v>
      </c>
      <c r="AR49" s="83">
        <v>42331</v>
      </c>
      <c r="AS49" s="83" t="s">
        <v>383</v>
      </c>
      <c r="AT49" s="83">
        <v>55.41</v>
      </c>
      <c r="AU49" s="83">
        <v>5220</v>
      </c>
      <c r="AV49" s="83">
        <v>41412</v>
      </c>
      <c r="AW49" s="83" t="s">
        <v>534</v>
      </c>
    </row>
    <row r="50" spans="1:49">
      <c r="A50" s="83" t="s">
        <v>535</v>
      </c>
      <c r="B50" s="83">
        <v>56.29</v>
      </c>
      <c r="C50" s="83">
        <v>6130</v>
      </c>
      <c r="D50" s="83">
        <v>39212</v>
      </c>
      <c r="E50" s="83" t="s">
        <v>536</v>
      </c>
      <c r="F50" s="83">
        <v>53.66</v>
      </c>
      <c r="G50" s="83">
        <v>5991</v>
      </c>
      <c r="H50" s="83">
        <v>39300</v>
      </c>
      <c r="I50" s="83" t="s">
        <v>384</v>
      </c>
      <c r="J50" s="83">
        <v>54.03</v>
      </c>
      <c r="K50" s="83">
        <v>6390</v>
      </c>
      <c r="L50" s="83">
        <v>39301</v>
      </c>
      <c r="M50" s="83" t="s">
        <v>347</v>
      </c>
      <c r="N50" s="83">
        <v>50.07</v>
      </c>
      <c r="O50" s="83">
        <v>5212</v>
      </c>
      <c r="P50" s="83">
        <v>39248</v>
      </c>
      <c r="Q50" s="83" t="s">
        <v>374</v>
      </c>
      <c r="R50" s="83">
        <v>49.68</v>
      </c>
      <c r="S50" s="83">
        <v>5187</v>
      </c>
      <c r="T50" s="83">
        <v>37703</v>
      </c>
      <c r="U50" s="83" t="s">
        <v>416</v>
      </c>
      <c r="V50" s="83">
        <v>47.83</v>
      </c>
      <c r="W50" s="83">
        <v>5164</v>
      </c>
      <c r="X50" s="83">
        <v>37920</v>
      </c>
      <c r="Y50" s="83" t="s">
        <v>507</v>
      </c>
      <c r="Z50" s="83">
        <v>47.88</v>
      </c>
      <c r="AA50" s="83">
        <v>4984</v>
      </c>
      <c r="AB50" s="83">
        <v>37845</v>
      </c>
      <c r="AC50" s="83" t="s">
        <v>537</v>
      </c>
      <c r="AD50" s="83">
        <v>48.07</v>
      </c>
      <c r="AE50" s="83">
        <v>5111</v>
      </c>
      <c r="AF50" s="83">
        <v>37930</v>
      </c>
      <c r="AG50" s="83" t="s">
        <v>290</v>
      </c>
      <c r="AH50" s="83">
        <v>48.52</v>
      </c>
      <c r="AI50" s="83">
        <v>5209</v>
      </c>
      <c r="AJ50" s="83">
        <v>37985</v>
      </c>
      <c r="AK50" s="83" t="s">
        <v>472</v>
      </c>
      <c r="AL50" s="83">
        <v>49.24</v>
      </c>
      <c r="AM50" s="83">
        <v>5493</v>
      </c>
      <c r="AN50" s="83">
        <v>39527</v>
      </c>
      <c r="AO50" s="83" t="s">
        <v>294</v>
      </c>
      <c r="AP50" s="83">
        <v>49.99</v>
      </c>
      <c r="AQ50" s="83">
        <v>5508</v>
      </c>
      <c r="AR50" s="83">
        <v>38299</v>
      </c>
      <c r="AS50" s="83" t="s">
        <v>368</v>
      </c>
      <c r="AT50" s="83">
        <v>48.14</v>
      </c>
      <c r="AU50" s="83">
        <v>5457</v>
      </c>
      <c r="AV50" s="83">
        <v>39596</v>
      </c>
      <c r="AW50" s="83" t="s">
        <v>310</v>
      </c>
    </row>
    <row r="51" spans="1:49">
      <c r="A51" s="83" t="s">
        <v>538</v>
      </c>
      <c r="B51" s="83">
        <v>56.34</v>
      </c>
      <c r="C51" s="83">
        <v>4846</v>
      </c>
      <c r="D51" s="83">
        <v>43979</v>
      </c>
      <c r="E51" s="83" t="s">
        <v>297</v>
      </c>
      <c r="F51" s="83">
        <v>48.28</v>
      </c>
      <c r="G51" s="83">
        <v>4281</v>
      </c>
      <c r="H51" s="83">
        <v>44129</v>
      </c>
      <c r="I51" s="83" t="s">
        <v>539</v>
      </c>
      <c r="J51" s="83">
        <v>49.21</v>
      </c>
      <c r="K51" s="83">
        <v>4060</v>
      </c>
      <c r="L51" s="83">
        <v>44163</v>
      </c>
      <c r="M51" s="83" t="s">
        <v>540</v>
      </c>
      <c r="N51" s="83">
        <v>46.87</v>
      </c>
      <c r="O51" s="83">
        <v>3840</v>
      </c>
      <c r="P51" s="83">
        <v>43779</v>
      </c>
      <c r="Q51" s="83" t="s">
        <v>443</v>
      </c>
      <c r="R51" s="83">
        <v>49.77</v>
      </c>
      <c r="S51" s="83">
        <v>4057</v>
      </c>
      <c r="T51" s="83">
        <v>41460</v>
      </c>
      <c r="U51" s="83" t="s">
        <v>303</v>
      </c>
      <c r="V51" s="83">
        <v>50.19</v>
      </c>
      <c r="W51" s="83">
        <v>4151</v>
      </c>
      <c r="X51" s="83">
        <v>41941</v>
      </c>
      <c r="Y51" s="83" t="s">
        <v>249</v>
      </c>
      <c r="Z51" s="83">
        <v>49.08</v>
      </c>
      <c r="AA51" s="83">
        <v>4122</v>
      </c>
      <c r="AB51" s="83">
        <v>40965</v>
      </c>
      <c r="AC51" s="83" t="s">
        <v>318</v>
      </c>
      <c r="AD51" s="83">
        <v>50.38</v>
      </c>
      <c r="AE51" s="83">
        <v>4077</v>
      </c>
      <c r="AF51" s="83">
        <v>39964</v>
      </c>
      <c r="AG51" s="83" t="s">
        <v>479</v>
      </c>
      <c r="AH51" s="83">
        <v>51.7</v>
      </c>
      <c r="AI51" s="83">
        <v>4202</v>
      </c>
      <c r="AJ51" s="83">
        <v>40418</v>
      </c>
      <c r="AK51" s="83" t="s">
        <v>387</v>
      </c>
      <c r="AL51" s="83">
        <v>52.23</v>
      </c>
      <c r="AM51" s="83">
        <v>4249</v>
      </c>
      <c r="AN51" s="83">
        <v>40991</v>
      </c>
      <c r="AO51" s="83" t="s">
        <v>437</v>
      </c>
      <c r="AP51" s="83">
        <v>53.86</v>
      </c>
      <c r="AQ51" s="83">
        <v>4416</v>
      </c>
      <c r="AR51" s="83">
        <v>41940</v>
      </c>
      <c r="AS51" s="83" t="s">
        <v>383</v>
      </c>
      <c r="AT51" s="83">
        <v>54.08</v>
      </c>
      <c r="AU51" s="83">
        <v>4463</v>
      </c>
      <c r="AV51" s="83">
        <v>42084</v>
      </c>
      <c r="AW51" s="83" t="s">
        <v>383</v>
      </c>
    </row>
    <row r="52" spans="1:49">
      <c r="A52" s="83" t="s">
        <v>541</v>
      </c>
      <c r="B52" s="83">
        <v>56.39</v>
      </c>
      <c r="C52" s="83">
        <v>5238</v>
      </c>
      <c r="D52" s="83">
        <v>45610</v>
      </c>
      <c r="E52" s="83" t="s">
        <v>407</v>
      </c>
      <c r="F52" s="83">
        <v>57.24</v>
      </c>
      <c r="G52" s="83">
        <v>4914</v>
      </c>
      <c r="H52" s="83">
        <v>45353</v>
      </c>
      <c r="I52" s="83" t="s">
        <v>507</v>
      </c>
      <c r="J52" s="83">
        <v>53.53</v>
      </c>
      <c r="K52" s="83">
        <v>4383</v>
      </c>
      <c r="L52" s="83">
        <v>45402</v>
      </c>
      <c r="M52" s="83" t="s">
        <v>473</v>
      </c>
      <c r="N52" s="83">
        <v>50.83</v>
      </c>
      <c r="O52" s="83">
        <v>4332</v>
      </c>
      <c r="P52" s="83">
        <v>43852</v>
      </c>
      <c r="Q52" s="83" t="s">
        <v>350</v>
      </c>
      <c r="R52" s="83">
        <v>51.7</v>
      </c>
      <c r="S52" s="83">
        <v>4377</v>
      </c>
      <c r="T52" s="83">
        <v>44362</v>
      </c>
      <c r="U52" s="83" t="s">
        <v>542</v>
      </c>
      <c r="V52" s="83">
        <v>51.54</v>
      </c>
      <c r="W52" s="83">
        <v>4400</v>
      </c>
      <c r="X52" s="83">
        <v>44015</v>
      </c>
      <c r="Y52" s="83" t="s">
        <v>353</v>
      </c>
      <c r="Z52" s="83">
        <v>49.47</v>
      </c>
      <c r="AA52" s="83">
        <v>4240</v>
      </c>
      <c r="AB52" s="83">
        <v>43703</v>
      </c>
      <c r="AC52" s="83" t="s">
        <v>305</v>
      </c>
      <c r="AD52" s="83">
        <v>48.65</v>
      </c>
      <c r="AE52" s="83">
        <v>4196</v>
      </c>
      <c r="AF52" s="83">
        <v>44105</v>
      </c>
      <c r="AG52" s="83" t="s">
        <v>543</v>
      </c>
      <c r="AH52" s="83">
        <v>46.68</v>
      </c>
      <c r="AI52" s="83">
        <v>4207</v>
      </c>
      <c r="AJ52" s="83">
        <v>44566</v>
      </c>
      <c r="AK52" s="83" t="s">
        <v>476</v>
      </c>
      <c r="AL52" s="83">
        <v>50.92</v>
      </c>
      <c r="AM52" s="83">
        <v>4443</v>
      </c>
      <c r="AN52" s="83">
        <v>43136</v>
      </c>
      <c r="AO52" s="83" t="s">
        <v>493</v>
      </c>
      <c r="AP52" s="83">
        <v>51.62</v>
      </c>
      <c r="AQ52" s="83">
        <v>4597</v>
      </c>
      <c r="AR52" s="83">
        <v>42432</v>
      </c>
      <c r="AS52" s="83" t="s">
        <v>310</v>
      </c>
      <c r="AT52" s="83">
        <v>50.09</v>
      </c>
      <c r="AU52" s="83">
        <v>4095</v>
      </c>
      <c r="AV52" s="83">
        <v>41685</v>
      </c>
      <c r="AW52" s="83" t="s">
        <v>506</v>
      </c>
    </row>
    <row r="53" spans="1:49">
      <c r="A53" s="83" t="s">
        <v>544</v>
      </c>
      <c r="B53" s="83">
        <v>56.65</v>
      </c>
      <c r="C53" s="83">
        <v>5929</v>
      </c>
      <c r="D53" s="83">
        <v>37070</v>
      </c>
      <c r="E53" s="83" t="s">
        <v>545</v>
      </c>
      <c r="F53" s="83">
        <v>56.26</v>
      </c>
      <c r="G53" s="83">
        <v>5829</v>
      </c>
      <c r="H53" s="83">
        <v>36978</v>
      </c>
      <c r="I53" s="83" t="s">
        <v>546</v>
      </c>
      <c r="J53" s="83">
        <v>54.69</v>
      </c>
      <c r="K53" s="83">
        <v>5827</v>
      </c>
      <c r="L53" s="83">
        <v>36448</v>
      </c>
      <c r="M53" s="83" t="s">
        <v>502</v>
      </c>
      <c r="N53" s="83">
        <v>49.85</v>
      </c>
      <c r="O53" s="83">
        <v>5257</v>
      </c>
      <c r="P53" s="83">
        <v>35554</v>
      </c>
      <c r="Q53" s="83" t="s">
        <v>547</v>
      </c>
      <c r="R53" s="83">
        <v>49.26</v>
      </c>
      <c r="S53" s="83">
        <v>5173</v>
      </c>
      <c r="T53" s="83">
        <v>35032</v>
      </c>
      <c r="U53" s="83" t="s">
        <v>484</v>
      </c>
      <c r="V53" s="83">
        <v>49.02</v>
      </c>
      <c r="W53" s="83">
        <v>4957</v>
      </c>
      <c r="X53" s="83">
        <v>34968</v>
      </c>
      <c r="Y53" s="83" t="s">
        <v>547</v>
      </c>
      <c r="Z53" s="83">
        <v>47.82</v>
      </c>
      <c r="AA53" s="83">
        <v>4781</v>
      </c>
      <c r="AB53" s="83">
        <v>35696</v>
      </c>
      <c r="AC53" s="83" t="s">
        <v>344</v>
      </c>
      <c r="AD53" s="83">
        <v>49.14</v>
      </c>
      <c r="AE53" s="83">
        <v>4970</v>
      </c>
      <c r="AF53" s="83">
        <v>35998</v>
      </c>
      <c r="AG53" s="83" t="s">
        <v>384</v>
      </c>
      <c r="AH53" s="83">
        <v>50.31</v>
      </c>
      <c r="AI53" s="83">
        <v>5181</v>
      </c>
      <c r="AJ53" s="83">
        <v>35985</v>
      </c>
      <c r="AK53" s="83" t="s">
        <v>485</v>
      </c>
      <c r="AL53" s="83">
        <v>50.89</v>
      </c>
      <c r="AM53" s="83">
        <v>5492</v>
      </c>
      <c r="AN53" s="83">
        <v>35646</v>
      </c>
      <c r="AO53" s="83" t="s">
        <v>235</v>
      </c>
      <c r="AP53" s="83">
        <v>52.07</v>
      </c>
      <c r="AQ53" s="83">
        <v>5559</v>
      </c>
      <c r="AR53" s="83">
        <v>35164</v>
      </c>
      <c r="AS53" s="83" t="s">
        <v>548</v>
      </c>
      <c r="AT53" s="83">
        <v>51.09</v>
      </c>
      <c r="AU53" s="83">
        <v>5589</v>
      </c>
      <c r="AV53" s="83">
        <v>36252</v>
      </c>
      <c r="AW53" s="83" t="s">
        <v>482</v>
      </c>
    </row>
    <row r="54" spans="1:49">
      <c r="A54" s="83" t="s">
        <v>549</v>
      </c>
      <c r="B54" s="83">
        <v>56.72</v>
      </c>
      <c r="C54" s="83">
        <v>23333</v>
      </c>
      <c r="D54" s="83">
        <v>38897</v>
      </c>
      <c r="E54" s="83" t="s">
        <v>260</v>
      </c>
      <c r="F54" s="83">
        <v>57.91</v>
      </c>
      <c r="G54" s="83">
        <v>23574</v>
      </c>
      <c r="H54" s="83">
        <v>39143</v>
      </c>
      <c r="I54" s="83" t="s">
        <v>548</v>
      </c>
      <c r="J54" s="83">
        <v>58.26</v>
      </c>
      <c r="K54" s="83">
        <v>23522</v>
      </c>
      <c r="L54" s="83">
        <v>39534</v>
      </c>
      <c r="M54" s="83" t="s">
        <v>550</v>
      </c>
      <c r="N54" s="83">
        <v>60.11</v>
      </c>
      <c r="O54" s="83">
        <v>24589</v>
      </c>
      <c r="P54" s="83">
        <v>38529</v>
      </c>
      <c r="Q54" s="83" t="s">
        <v>336</v>
      </c>
      <c r="R54" s="83">
        <v>52.59</v>
      </c>
      <c r="S54" s="83">
        <v>21721</v>
      </c>
      <c r="T54" s="83">
        <v>38136</v>
      </c>
      <c r="U54" s="83" t="s">
        <v>232</v>
      </c>
      <c r="V54" s="83">
        <v>48.92</v>
      </c>
      <c r="W54" s="83">
        <v>20486</v>
      </c>
      <c r="X54" s="83">
        <v>37431</v>
      </c>
      <c r="Y54" s="83" t="s">
        <v>375</v>
      </c>
      <c r="Z54" s="83">
        <v>51.18</v>
      </c>
      <c r="AA54" s="83">
        <v>20892</v>
      </c>
      <c r="AB54" s="83">
        <v>37614</v>
      </c>
      <c r="AC54" s="83" t="s">
        <v>363</v>
      </c>
      <c r="AD54" s="83">
        <v>53.04</v>
      </c>
      <c r="AE54" s="83">
        <v>21283</v>
      </c>
      <c r="AF54" s="83">
        <v>37699</v>
      </c>
      <c r="AG54" s="83" t="s">
        <v>551</v>
      </c>
      <c r="AH54" s="83">
        <v>54.4</v>
      </c>
      <c r="AI54" s="83">
        <v>21500</v>
      </c>
      <c r="AJ54" s="83">
        <v>37228</v>
      </c>
      <c r="AK54" s="83" t="s">
        <v>458</v>
      </c>
      <c r="AL54" s="83">
        <v>56.54</v>
      </c>
      <c r="AM54" s="83">
        <v>20890</v>
      </c>
      <c r="AN54" s="83">
        <v>36959</v>
      </c>
      <c r="AO54" s="83" t="s">
        <v>517</v>
      </c>
      <c r="AP54" s="83">
        <v>52.44</v>
      </c>
      <c r="AQ54" s="83">
        <v>19858</v>
      </c>
      <c r="AR54" s="83">
        <v>36267</v>
      </c>
      <c r="AS54" s="83" t="s">
        <v>334</v>
      </c>
      <c r="AT54" s="83">
        <v>51.4</v>
      </c>
      <c r="AU54" s="83">
        <v>19847</v>
      </c>
      <c r="AV54" s="83">
        <v>36075</v>
      </c>
      <c r="AW54" s="83" t="s">
        <v>332</v>
      </c>
    </row>
    <row r="55" spans="1:49">
      <c r="A55" s="83" t="s">
        <v>552</v>
      </c>
      <c r="B55" s="83">
        <v>57.01</v>
      </c>
      <c r="C55" s="83">
        <v>5083</v>
      </c>
      <c r="D55" s="83">
        <v>46052</v>
      </c>
      <c r="E55" s="83" t="s">
        <v>316</v>
      </c>
      <c r="F55" s="83">
        <v>55.43</v>
      </c>
      <c r="G55" s="83">
        <v>4311</v>
      </c>
      <c r="H55" s="83">
        <v>45703</v>
      </c>
      <c r="I55" s="83" t="s">
        <v>289</v>
      </c>
      <c r="J55" s="83">
        <v>56.85</v>
      </c>
      <c r="K55" s="83">
        <v>4333</v>
      </c>
      <c r="L55" s="83">
        <v>45768</v>
      </c>
      <c r="M55" s="83" t="s">
        <v>553</v>
      </c>
      <c r="N55" s="83">
        <v>53.13</v>
      </c>
      <c r="O55" s="83">
        <v>4007</v>
      </c>
      <c r="P55" s="83">
        <v>46014</v>
      </c>
      <c r="Q55" s="83" t="s">
        <v>379</v>
      </c>
      <c r="R55" s="83">
        <v>54.3</v>
      </c>
      <c r="S55" s="83">
        <v>4009</v>
      </c>
      <c r="T55" s="83">
        <v>44167</v>
      </c>
      <c r="U55" s="83" t="s">
        <v>467</v>
      </c>
      <c r="V55" s="83">
        <v>50.29</v>
      </c>
      <c r="W55" s="83">
        <v>3709</v>
      </c>
      <c r="X55" s="83">
        <v>45898</v>
      </c>
      <c r="Y55" s="83" t="s">
        <v>554</v>
      </c>
      <c r="Z55" s="83">
        <v>55.71</v>
      </c>
      <c r="AA55" s="83">
        <v>3937</v>
      </c>
      <c r="AB55" s="83">
        <v>45542</v>
      </c>
      <c r="AC55" s="83" t="s">
        <v>555</v>
      </c>
      <c r="AD55" s="83">
        <v>52.23</v>
      </c>
      <c r="AE55" s="83">
        <v>3865</v>
      </c>
      <c r="AF55" s="83">
        <v>45737</v>
      </c>
      <c r="AG55" s="83" t="s">
        <v>381</v>
      </c>
      <c r="AH55" s="83">
        <v>53.76</v>
      </c>
      <c r="AI55" s="83">
        <v>3621</v>
      </c>
      <c r="AJ55" s="83">
        <v>46643</v>
      </c>
      <c r="AK55" s="83" t="s">
        <v>245</v>
      </c>
      <c r="AL55" s="83">
        <v>51.59</v>
      </c>
      <c r="AM55" s="83">
        <v>3756</v>
      </c>
      <c r="AN55" s="83">
        <v>47600</v>
      </c>
      <c r="AO55" s="83" t="s">
        <v>556</v>
      </c>
      <c r="AP55" s="83">
        <v>54.59</v>
      </c>
      <c r="AQ55" s="83">
        <v>3887</v>
      </c>
      <c r="AR55" s="83">
        <v>47169</v>
      </c>
      <c r="AS55" s="83" t="s">
        <v>557</v>
      </c>
      <c r="AT55" s="83">
        <v>56.2</v>
      </c>
      <c r="AU55" s="83">
        <v>4110</v>
      </c>
      <c r="AV55" s="83">
        <v>46450</v>
      </c>
      <c r="AW55" s="83" t="s">
        <v>412</v>
      </c>
    </row>
    <row r="56" spans="1:49">
      <c r="A56" s="83" t="s">
        <v>558</v>
      </c>
      <c r="B56" s="83">
        <v>57.03</v>
      </c>
      <c r="C56" s="83">
        <v>4800</v>
      </c>
      <c r="D56" s="83">
        <v>45127</v>
      </c>
      <c r="E56" s="83" t="s">
        <v>417</v>
      </c>
      <c r="F56" s="83" t="s">
        <v>233</v>
      </c>
      <c r="G56" s="83" t="s">
        <v>233</v>
      </c>
      <c r="H56" s="83" t="s">
        <v>233</v>
      </c>
      <c r="I56" s="83" t="s">
        <v>233</v>
      </c>
      <c r="J56" s="83" t="s">
        <v>233</v>
      </c>
      <c r="K56" s="83" t="s">
        <v>233</v>
      </c>
      <c r="L56" s="83" t="s">
        <v>233</v>
      </c>
      <c r="M56" s="83" t="s">
        <v>233</v>
      </c>
      <c r="N56" s="83">
        <v>50.49</v>
      </c>
      <c r="O56" s="83">
        <v>4400</v>
      </c>
      <c r="P56" s="83">
        <v>42690</v>
      </c>
      <c r="Q56" s="83" t="s">
        <v>255</v>
      </c>
      <c r="R56" s="83">
        <v>48.92</v>
      </c>
      <c r="S56" s="83">
        <v>4213</v>
      </c>
      <c r="T56" s="83">
        <v>41868</v>
      </c>
      <c r="U56" s="83" t="s">
        <v>559</v>
      </c>
      <c r="V56" s="83">
        <v>46.62</v>
      </c>
      <c r="W56" s="83">
        <v>3995</v>
      </c>
      <c r="X56" s="83">
        <v>41395</v>
      </c>
      <c r="Y56" s="83" t="s">
        <v>460</v>
      </c>
      <c r="Z56" s="83">
        <v>50.59</v>
      </c>
      <c r="AA56" s="83">
        <v>4256</v>
      </c>
      <c r="AB56" s="83">
        <v>41470</v>
      </c>
      <c r="AC56" s="83" t="s">
        <v>413</v>
      </c>
      <c r="AD56" s="83" t="s">
        <v>233</v>
      </c>
      <c r="AE56" s="83" t="s">
        <v>233</v>
      </c>
      <c r="AF56" s="83" t="s">
        <v>233</v>
      </c>
      <c r="AG56" s="83" t="s">
        <v>233</v>
      </c>
      <c r="AH56" s="83" t="s">
        <v>233</v>
      </c>
      <c r="AI56" s="83" t="s">
        <v>233</v>
      </c>
      <c r="AJ56" s="83" t="s">
        <v>233</v>
      </c>
      <c r="AK56" s="83" t="s">
        <v>233</v>
      </c>
      <c r="AL56" s="83">
        <v>49.64</v>
      </c>
      <c r="AM56" s="83">
        <v>4373</v>
      </c>
      <c r="AN56" s="83">
        <v>43126</v>
      </c>
      <c r="AO56" s="83" t="s">
        <v>560</v>
      </c>
      <c r="AP56" s="83">
        <v>52.29</v>
      </c>
      <c r="AQ56" s="83">
        <v>4383</v>
      </c>
      <c r="AR56" s="83">
        <v>42929</v>
      </c>
      <c r="AS56" s="83" t="s">
        <v>293</v>
      </c>
      <c r="AT56" s="83" t="s">
        <v>233</v>
      </c>
      <c r="AU56" s="83" t="s">
        <v>233</v>
      </c>
      <c r="AV56" s="83" t="s">
        <v>233</v>
      </c>
      <c r="AW56" s="83" t="s">
        <v>233</v>
      </c>
    </row>
    <row r="57" spans="1:49">
      <c r="A57" s="83" t="s">
        <v>561</v>
      </c>
      <c r="B57" s="83">
        <v>57.36</v>
      </c>
      <c r="C57" s="83">
        <v>7079</v>
      </c>
      <c r="D57" s="83">
        <v>32629</v>
      </c>
      <c r="E57" s="83" t="s">
        <v>562</v>
      </c>
      <c r="F57" s="83">
        <v>60.36</v>
      </c>
      <c r="G57" s="83">
        <v>5743</v>
      </c>
      <c r="H57" s="83">
        <v>32610</v>
      </c>
      <c r="I57" s="83" t="s">
        <v>563</v>
      </c>
      <c r="J57" s="83">
        <v>62.51</v>
      </c>
      <c r="K57" s="83">
        <v>6320</v>
      </c>
      <c r="L57" s="83">
        <v>32526</v>
      </c>
      <c r="M57" s="83" t="s">
        <v>564</v>
      </c>
      <c r="N57" s="83">
        <v>55.15</v>
      </c>
      <c r="O57" s="83">
        <v>5829</v>
      </c>
      <c r="P57" s="83">
        <v>32050</v>
      </c>
      <c r="Q57" s="83" t="s">
        <v>528</v>
      </c>
      <c r="R57" s="83">
        <v>56.21</v>
      </c>
      <c r="S57" s="83">
        <v>5867</v>
      </c>
      <c r="T57" s="83">
        <v>32273</v>
      </c>
      <c r="U57" s="83" t="s">
        <v>565</v>
      </c>
      <c r="V57" s="83">
        <v>55.35</v>
      </c>
      <c r="W57" s="83">
        <v>5676</v>
      </c>
      <c r="X57" s="83">
        <v>32087</v>
      </c>
      <c r="Y57" s="83" t="s">
        <v>566</v>
      </c>
      <c r="Z57" s="83">
        <v>52.97</v>
      </c>
      <c r="AA57" s="83">
        <v>5724</v>
      </c>
      <c r="AB57" s="83">
        <v>32669</v>
      </c>
      <c r="AC57" s="83" t="s">
        <v>567</v>
      </c>
      <c r="AD57" s="83">
        <v>53.14</v>
      </c>
      <c r="AE57" s="83">
        <v>5920</v>
      </c>
      <c r="AF57" s="83">
        <v>32135</v>
      </c>
      <c r="AG57" s="83" t="s">
        <v>399</v>
      </c>
      <c r="AH57" s="83">
        <v>54.22</v>
      </c>
      <c r="AI57" s="83">
        <v>5806</v>
      </c>
      <c r="AJ57" s="83">
        <v>32415</v>
      </c>
      <c r="AK57" s="83" t="s">
        <v>568</v>
      </c>
      <c r="AL57" s="83">
        <v>55.84</v>
      </c>
      <c r="AM57" s="83">
        <v>5763</v>
      </c>
      <c r="AN57" s="83">
        <v>31921</v>
      </c>
      <c r="AO57" s="83" t="s">
        <v>569</v>
      </c>
      <c r="AP57" s="83">
        <v>55.26</v>
      </c>
      <c r="AQ57" s="83">
        <v>6280</v>
      </c>
      <c r="AR57" s="83">
        <v>31193</v>
      </c>
      <c r="AS57" s="83" t="s">
        <v>570</v>
      </c>
      <c r="AT57" s="83">
        <v>53.97</v>
      </c>
      <c r="AU57" s="83">
        <v>5987</v>
      </c>
      <c r="AV57" s="83">
        <v>31287</v>
      </c>
      <c r="AW57" s="83" t="s">
        <v>566</v>
      </c>
    </row>
    <row r="58" spans="1:49">
      <c r="A58" s="83" t="s">
        <v>571</v>
      </c>
      <c r="B58" s="83">
        <v>57.5</v>
      </c>
      <c r="C58" s="83">
        <v>11350</v>
      </c>
      <c r="D58" s="83">
        <v>45020</v>
      </c>
      <c r="E58" s="83" t="s">
        <v>472</v>
      </c>
      <c r="F58" s="83">
        <v>55.41</v>
      </c>
      <c r="G58" s="83">
        <v>10004</v>
      </c>
      <c r="H58" s="83">
        <v>38579</v>
      </c>
      <c r="I58" s="83" t="s">
        <v>536</v>
      </c>
      <c r="J58" s="83">
        <v>59.54</v>
      </c>
      <c r="K58" s="83">
        <v>10705</v>
      </c>
      <c r="L58" s="83">
        <v>39715</v>
      </c>
      <c r="M58" s="83" t="s">
        <v>429</v>
      </c>
      <c r="N58" s="83">
        <v>57.22</v>
      </c>
      <c r="O58" s="83">
        <v>11131</v>
      </c>
      <c r="P58" s="83">
        <v>36388</v>
      </c>
      <c r="Q58" s="83" t="s">
        <v>390</v>
      </c>
      <c r="R58" s="83">
        <v>48.39</v>
      </c>
      <c r="S58" s="83">
        <v>13165</v>
      </c>
      <c r="T58" s="83">
        <v>36159</v>
      </c>
      <c r="U58" s="83" t="s">
        <v>534</v>
      </c>
      <c r="V58" s="83">
        <v>45.18</v>
      </c>
      <c r="W58" s="83">
        <v>12200</v>
      </c>
      <c r="X58" s="83">
        <v>34923</v>
      </c>
      <c r="Y58" s="83" t="s">
        <v>440</v>
      </c>
      <c r="Z58" s="83">
        <v>43.48</v>
      </c>
      <c r="AA58" s="83">
        <v>10935</v>
      </c>
      <c r="AB58" s="83">
        <v>34577</v>
      </c>
      <c r="AC58" s="83" t="s">
        <v>386</v>
      </c>
      <c r="AD58" s="83">
        <v>45.8</v>
      </c>
      <c r="AE58" s="83">
        <v>11182</v>
      </c>
      <c r="AF58" s="83">
        <v>37534</v>
      </c>
      <c r="AG58" s="83" t="s">
        <v>413</v>
      </c>
      <c r="AH58" s="83">
        <v>46.67</v>
      </c>
      <c r="AI58" s="83">
        <v>11732</v>
      </c>
      <c r="AJ58" s="83">
        <v>37604</v>
      </c>
      <c r="AK58" s="83" t="s">
        <v>553</v>
      </c>
      <c r="AL58" s="83">
        <v>44.24</v>
      </c>
      <c r="AM58" s="83">
        <v>11484</v>
      </c>
      <c r="AN58" s="83">
        <v>57934</v>
      </c>
      <c r="AO58" s="83" t="s">
        <v>572</v>
      </c>
      <c r="AP58" s="83">
        <v>45.4</v>
      </c>
      <c r="AQ58" s="83">
        <v>11407</v>
      </c>
      <c r="AR58" s="83">
        <v>54801</v>
      </c>
      <c r="AS58" s="83" t="s">
        <v>573</v>
      </c>
      <c r="AT58" s="83">
        <v>48.14</v>
      </c>
      <c r="AU58" s="83">
        <v>13019</v>
      </c>
      <c r="AV58" s="83">
        <v>46944</v>
      </c>
      <c r="AW58" s="83" t="s">
        <v>574</v>
      </c>
    </row>
    <row r="59" spans="1:49">
      <c r="A59" s="83" t="s">
        <v>575</v>
      </c>
      <c r="B59" s="83">
        <v>57.6</v>
      </c>
      <c r="C59" s="83">
        <v>6113</v>
      </c>
      <c r="D59" s="83">
        <v>36999</v>
      </c>
      <c r="E59" s="83" t="s">
        <v>576</v>
      </c>
      <c r="F59" s="83" t="s">
        <v>233</v>
      </c>
      <c r="G59" s="83" t="s">
        <v>233</v>
      </c>
      <c r="H59" s="83" t="s">
        <v>233</v>
      </c>
      <c r="I59" s="83" t="s">
        <v>233</v>
      </c>
      <c r="J59" s="83">
        <v>52.6</v>
      </c>
      <c r="K59" s="83">
        <v>5967</v>
      </c>
      <c r="L59" s="83">
        <v>37148</v>
      </c>
      <c r="M59" s="83" t="s">
        <v>431</v>
      </c>
      <c r="N59" s="83">
        <v>49.53</v>
      </c>
      <c r="O59" s="83">
        <v>5132</v>
      </c>
      <c r="P59" s="83">
        <v>37976</v>
      </c>
      <c r="Q59" s="83" t="s">
        <v>368</v>
      </c>
      <c r="R59" s="83">
        <v>47.84</v>
      </c>
      <c r="S59" s="83">
        <v>5132</v>
      </c>
      <c r="T59" s="83">
        <v>36159</v>
      </c>
      <c r="U59" s="83" t="s">
        <v>435</v>
      </c>
      <c r="V59" s="83">
        <v>47.77</v>
      </c>
      <c r="W59" s="83">
        <v>4935</v>
      </c>
      <c r="X59" s="83">
        <v>34794</v>
      </c>
      <c r="Y59" s="83" t="s">
        <v>261</v>
      </c>
      <c r="Z59" s="83">
        <v>47.75</v>
      </c>
      <c r="AA59" s="83">
        <v>5008</v>
      </c>
      <c r="AB59" s="83">
        <v>34997</v>
      </c>
      <c r="AC59" s="83" t="s">
        <v>384</v>
      </c>
      <c r="AD59" s="83">
        <v>47.47</v>
      </c>
      <c r="AE59" s="83">
        <v>5122</v>
      </c>
      <c r="AF59" s="83">
        <v>35463</v>
      </c>
      <c r="AG59" s="83" t="s">
        <v>534</v>
      </c>
      <c r="AH59" s="83">
        <v>48.74</v>
      </c>
      <c r="AI59" s="83">
        <v>5274</v>
      </c>
      <c r="AJ59" s="83">
        <v>34440</v>
      </c>
      <c r="AK59" s="83" t="s">
        <v>431</v>
      </c>
      <c r="AL59" s="83">
        <v>50.15</v>
      </c>
      <c r="AM59" s="83">
        <v>5367</v>
      </c>
      <c r="AN59" s="83">
        <v>35225</v>
      </c>
      <c r="AO59" s="83" t="s">
        <v>483</v>
      </c>
      <c r="AP59" s="83">
        <v>49.93</v>
      </c>
      <c r="AQ59" s="83">
        <v>5336</v>
      </c>
      <c r="AR59" s="83">
        <v>36255</v>
      </c>
      <c r="AS59" s="83" t="s">
        <v>432</v>
      </c>
      <c r="AT59" s="83">
        <v>50.95</v>
      </c>
      <c r="AU59" s="83">
        <v>5337</v>
      </c>
      <c r="AV59" s="83">
        <v>35521</v>
      </c>
      <c r="AW59" s="83" t="s">
        <v>313</v>
      </c>
    </row>
    <row r="60" spans="1:49">
      <c r="A60" s="83" t="s">
        <v>577</v>
      </c>
      <c r="B60" s="83">
        <v>59.1</v>
      </c>
      <c r="C60" s="83">
        <v>6860</v>
      </c>
      <c r="D60" s="83">
        <v>39870</v>
      </c>
      <c r="E60" s="83" t="s">
        <v>240</v>
      </c>
      <c r="F60" s="83">
        <v>55.96</v>
      </c>
      <c r="G60" s="83">
        <v>6430</v>
      </c>
      <c r="H60" s="83">
        <v>39646</v>
      </c>
      <c r="I60" s="83" t="s">
        <v>281</v>
      </c>
      <c r="J60" s="83">
        <v>55.02</v>
      </c>
      <c r="K60" s="83">
        <v>5733</v>
      </c>
      <c r="L60" s="83">
        <v>39618</v>
      </c>
      <c r="M60" s="83" t="s">
        <v>422</v>
      </c>
      <c r="N60" s="83">
        <v>53.07</v>
      </c>
      <c r="O60" s="83">
        <v>5482</v>
      </c>
      <c r="P60" s="83">
        <v>38434</v>
      </c>
      <c r="Q60" s="83" t="s">
        <v>420</v>
      </c>
      <c r="R60" s="83">
        <v>53.68</v>
      </c>
      <c r="S60" s="83">
        <v>5302</v>
      </c>
      <c r="T60" s="83">
        <v>37350</v>
      </c>
      <c r="U60" s="83" t="s">
        <v>578</v>
      </c>
      <c r="V60" s="83">
        <v>51.33</v>
      </c>
      <c r="W60" s="83">
        <v>5346</v>
      </c>
      <c r="X60" s="83">
        <v>37651</v>
      </c>
      <c r="Y60" s="83" t="s">
        <v>430</v>
      </c>
      <c r="Z60" s="83">
        <v>50.73</v>
      </c>
      <c r="AA60" s="83">
        <v>5106</v>
      </c>
      <c r="AB60" s="83">
        <v>36743</v>
      </c>
      <c r="AC60" s="83" t="s">
        <v>420</v>
      </c>
      <c r="AD60" s="83">
        <v>51.63</v>
      </c>
      <c r="AE60" s="83">
        <v>5475</v>
      </c>
      <c r="AF60" s="83">
        <v>36871</v>
      </c>
      <c r="AG60" s="83" t="s">
        <v>242</v>
      </c>
      <c r="AH60" s="83">
        <v>51.61</v>
      </c>
      <c r="AI60" s="83">
        <v>5484</v>
      </c>
      <c r="AJ60" s="83">
        <v>38043</v>
      </c>
      <c r="AK60" s="83" t="s">
        <v>234</v>
      </c>
      <c r="AL60" s="83">
        <v>51.75</v>
      </c>
      <c r="AM60" s="83">
        <v>5556</v>
      </c>
      <c r="AN60" s="83">
        <v>37195</v>
      </c>
      <c r="AO60" s="83" t="s">
        <v>364</v>
      </c>
      <c r="AP60" s="83">
        <v>52.63</v>
      </c>
      <c r="AQ60" s="83">
        <v>5557</v>
      </c>
      <c r="AR60" s="83">
        <v>37722</v>
      </c>
      <c r="AS60" s="83" t="s">
        <v>238</v>
      </c>
      <c r="AT60" s="83">
        <v>52.08</v>
      </c>
      <c r="AU60" s="83">
        <v>5849</v>
      </c>
      <c r="AV60" s="83">
        <v>38283</v>
      </c>
      <c r="AW60" s="83" t="s">
        <v>509</v>
      </c>
    </row>
    <row r="61" spans="1:49">
      <c r="A61" s="83" t="s">
        <v>579</v>
      </c>
      <c r="B61" s="83">
        <v>59.45</v>
      </c>
      <c r="C61" s="83">
        <v>5192</v>
      </c>
      <c r="D61" s="83">
        <v>44397</v>
      </c>
      <c r="E61" s="83" t="s">
        <v>344</v>
      </c>
      <c r="F61" s="83">
        <v>59.84</v>
      </c>
      <c r="G61" s="83">
        <v>5133</v>
      </c>
      <c r="H61" s="83">
        <v>45315</v>
      </c>
      <c r="I61" s="83" t="s">
        <v>284</v>
      </c>
      <c r="J61" s="83">
        <v>54.06</v>
      </c>
      <c r="K61" s="83">
        <v>4789</v>
      </c>
      <c r="L61" s="83">
        <v>45134</v>
      </c>
      <c r="M61" s="83" t="s">
        <v>318</v>
      </c>
      <c r="N61" s="83">
        <v>54.87</v>
      </c>
      <c r="O61" s="83">
        <v>4800</v>
      </c>
      <c r="P61" s="83">
        <v>44720</v>
      </c>
      <c r="Q61" s="83" t="s">
        <v>301</v>
      </c>
      <c r="R61" s="83">
        <v>53.28</v>
      </c>
      <c r="S61" s="83">
        <v>4644</v>
      </c>
      <c r="T61" s="83">
        <v>43319</v>
      </c>
      <c r="U61" s="83" t="s">
        <v>467</v>
      </c>
      <c r="V61" s="83">
        <v>52.34</v>
      </c>
      <c r="W61" s="83">
        <v>5025</v>
      </c>
      <c r="X61" s="83">
        <v>43025</v>
      </c>
      <c r="Y61" s="83" t="s">
        <v>310</v>
      </c>
      <c r="Z61" s="83">
        <v>51.36</v>
      </c>
      <c r="AA61" s="83">
        <v>4615</v>
      </c>
      <c r="AB61" s="83">
        <v>43591</v>
      </c>
      <c r="AC61" s="83" t="s">
        <v>473</v>
      </c>
      <c r="AD61" s="83">
        <v>53.07</v>
      </c>
      <c r="AE61" s="83">
        <v>4984</v>
      </c>
      <c r="AF61" s="83">
        <v>43119</v>
      </c>
      <c r="AG61" s="83" t="s">
        <v>326</v>
      </c>
      <c r="AH61" s="83">
        <v>54.69</v>
      </c>
      <c r="AI61" s="83">
        <v>5302</v>
      </c>
      <c r="AJ61" s="83">
        <v>43311</v>
      </c>
      <c r="AK61" s="83" t="s">
        <v>417</v>
      </c>
      <c r="AL61" s="83">
        <v>57.83</v>
      </c>
      <c r="AM61" s="83">
        <v>5150</v>
      </c>
      <c r="AN61" s="83">
        <v>44033</v>
      </c>
      <c r="AO61" s="83" t="s">
        <v>278</v>
      </c>
      <c r="AP61" s="83">
        <v>56.39</v>
      </c>
      <c r="AQ61" s="83">
        <v>5057</v>
      </c>
      <c r="AR61" s="83">
        <v>43519</v>
      </c>
      <c r="AS61" s="83" t="s">
        <v>410</v>
      </c>
      <c r="AT61" s="83">
        <v>54.81</v>
      </c>
      <c r="AU61" s="83">
        <v>4974</v>
      </c>
      <c r="AV61" s="83">
        <v>42918</v>
      </c>
      <c r="AW61" s="83" t="s">
        <v>374</v>
      </c>
    </row>
    <row r="62" spans="1:49">
      <c r="A62" s="83" t="s">
        <v>580</v>
      </c>
      <c r="B62" s="83">
        <v>59.68</v>
      </c>
      <c r="C62" s="83">
        <v>6833</v>
      </c>
      <c r="D62" s="83">
        <v>41997</v>
      </c>
      <c r="E62" s="83" t="s">
        <v>333</v>
      </c>
      <c r="F62" s="83" t="s">
        <v>233</v>
      </c>
      <c r="G62" s="83" t="s">
        <v>233</v>
      </c>
      <c r="H62" s="83" t="s">
        <v>233</v>
      </c>
      <c r="I62" s="83" t="s">
        <v>233</v>
      </c>
      <c r="J62" s="83">
        <v>64.84</v>
      </c>
      <c r="K62" s="83">
        <v>6311</v>
      </c>
      <c r="L62" s="83">
        <v>41856</v>
      </c>
      <c r="M62" s="83" t="s">
        <v>581</v>
      </c>
      <c r="N62" s="83" t="s">
        <v>233</v>
      </c>
      <c r="O62" s="83" t="s">
        <v>233</v>
      </c>
      <c r="P62" s="83" t="s">
        <v>233</v>
      </c>
      <c r="Q62" s="83" t="s">
        <v>233</v>
      </c>
      <c r="R62" s="83">
        <v>58.97</v>
      </c>
      <c r="S62" s="83">
        <v>6125</v>
      </c>
      <c r="T62" s="83">
        <v>38483</v>
      </c>
      <c r="U62" s="83" t="s">
        <v>339</v>
      </c>
      <c r="V62" s="83" t="s">
        <v>233</v>
      </c>
      <c r="W62" s="83" t="s">
        <v>233</v>
      </c>
      <c r="X62" s="83" t="s">
        <v>233</v>
      </c>
      <c r="Y62" s="83" t="s">
        <v>233</v>
      </c>
      <c r="Z62" s="83" t="s">
        <v>233</v>
      </c>
      <c r="AA62" s="83" t="s">
        <v>233</v>
      </c>
      <c r="AB62" s="83" t="s">
        <v>233</v>
      </c>
      <c r="AC62" s="83" t="s">
        <v>233</v>
      </c>
      <c r="AD62" s="83" t="s">
        <v>233</v>
      </c>
      <c r="AE62" s="83" t="s">
        <v>233</v>
      </c>
      <c r="AF62" s="83" t="s">
        <v>233</v>
      </c>
      <c r="AG62" s="83" t="s">
        <v>233</v>
      </c>
      <c r="AH62" s="83" t="s">
        <v>233</v>
      </c>
      <c r="AI62" s="83" t="s">
        <v>233</v>
      </c>
      <c r="AJ62" s="83" t="s">
        <v>233</v>
      </c>
      <c r="AK62" s="83" t="s">
        <v>233</v>
      </c>
      <c r="AL62" s="83" t="s">
        <v>233</v>
      </c>
      <c r="AM62" s="83" t="s">
        <v>233</v>
      </c>
      <c r="AN62" s="83" t="s">
        <v>233</v>
      </c>
      <c r="AO62" s="83" t="s">
        <v>233</v>
      </c>
      <c r="AP62" s="83">
        <v>51.42</v>
      </c>
      <c r="AQ62" s="83">
        <v>6457</v>
      </c>
      <c r="AR62" s="83">
        <v>35549</v>
      </c>
      <c r="AS62" s="83" t="s">
        <v>334</v>
      </c>
      <c r="AT62" s="83" t="s">
        <v>233</v>
      </c>
      <c r="AU62" s="83" t="s">
        <v>233</v>
      </c>
      <c r="AV62" s="83" t="s">
        <v>233</v>
      </c>
      <c r="AW62" s="83" t="s">
        <v>233</v>
      </c>
    </row>
    <row r="63" spans="1:49">
      <c r="A63" s="83" t="s">
        <v>582</v>
      </c>
      <c r="B63" s="83">
        <v>61.68</v>
      </c>
      <c r="C63" s="83">
        <v>6744</v>
      </c>
      <c r="D63" s="83">
        <v>46563</v>
      </c>
      <c r="E63" s="83" t="s">
        <v>371</v>
      </c>
      <c r="F63" s="83">
        <v>71.02</v>
      </c>
      <c r="G63" s="83">
        <v>7883</v>
      </c>
      <c r="H63" s="83">
        <v>46691</v>
      </c>
      <c r="I63" s="83" t="s">
        <v>546</v>
      </c>
      <c r="J63" s="83">
        <v>64.34</v>
      </c>
      <c r="K63" s="83">
        <v>6900</v>
      </c>
      <c r="L63" s="83">
        <v>46794</v>
      </c>
      <c r="M63" s="83" t="s">
        <v>347</v>
      </c>
      <c r="N63" s="83" t="s">
        <v>233</v>
      </c>
      <c r="O63" s="83" t="s">
        <v>233</v>
      </c>
      <c r="P63" s="83" t="s">
        <v>233</v>
      </c>
      <c r="Q63" s="83" t="s">
        <v>233</v>
      </c>
      <c r="R63" s="83">
        <v>58.54</v>
      </c>
      <c r="S63" s="83">
        <v>6071</v>
      </c>
      <c r="T63" s="83">
        <v>43191</v>
      </c>
      <c r="U63" s="83" t="s">
        <v>234</v>
      </c>
      <c r="V63" s="83">
        <v>54.01</v>
      </c>
      <c r="W63" s="83">
        <v>6150</v>
      </c>
      <c r="X63" s="83">
        <v>42191</v>
      </c>
      <c r="Y63" s="83" t="s">
        <v>387</v>
      </c>
      <c r="Z63" s="83">
        <v>54.44</v>
      </c>
      <c r="AA63" s="83">
        <v>6288</v>
      </c>
      <c r="AB63" s="83">
        <v>42609</v>
      </c>
      <c r="AC63" s="83" t="s">
        <v>472</v>
      </c>
      <c r="AD63" s="83" t="s">
        <v>233</v>
      </c>
      <c r="AE63" s="83" t="s">
        <v>233</v>
      </c>
      <c r="AF63" s="83" t="s">
        <v>233</v>
      </c>
      <c r="AG63" s="83" t="s">
        <v>233</v>
      </c>
      <c r="AH63" s="83">
        <v>57.49</v>
      </c>
      <c r="AI63" s="83">
        <v>6414</v>
      </c>
      <c r="AJ63" s="83">
        <v>42065</v>
      </c>
      <c r="AK63" s="83" t="s">
        <v>282</v>
      </c>
      <c r="AL63" s="83">
        <v>61.34</v>
      </c>
      <c r="AM63" s="83">
        <v>6836</v>
      </c>
      <c r="AN63" s="83">
        <v>44818</v>
      </c>
      <c r="AO63" s="83" t="s">
        <v>394</v>
      </c>
      <c r="AP63" s="83">
        <v>65.48</v>
      </c>
      <c r="AQ63" s="83">
        <v>7727</v>
      </c>
      <c r="AR63" s="83">
        <v>42595</v>
      </c>
      <c r="AS63" s="83" t="s">
        <v>512</v>
      </c>
      <c r="AT63" s="83" t="s">
        <v>233</v>
      </c>
      <c r="AU63" s="83" t="s">
        <v>233</v>
      </c>
      <c r="AV63" s="83" t="s">
        <v>233</v>
      </c>
      <c r="AW63" s="83" t="s">
        <v>233</v>
      </c>
    </row>
    <row r="64" spans="1:49">
      <c r="A64" s="83" t="s">
        <v>583</v>
      </c>
      <c r="B64" s="83">
        <v>61.74</v>
      </c>
      <c r="C64" s="83">
        <v>7450</v>
      </c>
      <c r="D64" s="83">
        <v>39234</v>
      </c>
      <c r="E64" s="83" t="s">
        <v>390</v>
      </c>
      <c r="F64" s="83">
        <v>59.71</v>
      </c>
      <c r="G64" s="83">
        <v>6967</v>
      </c>
      <c r="H64" s="83">
        <v>38766</v>
      </c>
      <c r="I64" s="83" t="s">
        <v>515</v>
      </c>
      <c r="J64" s="83">
        <v>55.84</v>
      </c>
      <c r="K64" s="83">
        <v>6829</v>
      </c>
      <c r="L64" s="83">
        <v>38766</v>
      </c>
      <c r="M64" s="83" t="s">
        <v>395</v>
      </c>
      <c r="N64" s="83">
        <v>54.96</v>
      </c>
      <c r="O64" s="83">
        <v>6780</v>
      </c>
      <c r="P64" s="83">
        <v>38390</v>
      </c>
      <c r="Q64" s="83" t="s">
        <v>584</v>
      </c>
      <c r="R64" s="83">
        <v>54.32</v>
      </c>
      <c r="S64" s="83">
        <v>6544</v>
      </c>
      <c r="T64" s="83">
        <v>37119</v>
      </c>
      <c r="U64" s="83" t="s">
        <v>585</v>
      </c>
      <c r="V64" s="83">
        <v>52.96</v>
      </c>
      <c r="W64" s="83">
        <v>6673</v>
      </c>
      <c r="X64" s="83">
        <v>37397</v>
      </c>
      <c r="Y64" s="83" t="s">
        <v>431</v>
      </c>
      <c r="Z64" s="83">
        <v>52.06</v>
      </c>
      <c r="AA64" s="83">
        <v>6271</v>
      </c>
      <c r="AB64" s="83">
        <v>37216</v>
      </c>
      <c r="AC64" s="83" t="s">
        <v>242</v>
      </c>
      <c r="AD64" s="83">
        <v>52.19</v>
      </c>
      <c r="AE64" s="83">
        <v>6222</v>
      </c>
      <c r="AF64" s="83">
        <v>36449</v>
      </c>
      <c r="AG64" s="83" t="s">
        <v>584</v>
      </c>
      <c r="AH64" s="83">
        <v>57.03</v>
      </c>
      <c r="AI64" s="83">
        <v>6464</v>
      </c>
      <c r="AJ64" s="83">
        <v>36511</v>
      </c>
      <c r="AK64" s="83" t="s">
        <v>336</v>
      </c>
      <c r="AL64" s="83">
        <v>53.25</v>
      </c>
      <c r="AM64" s="83">
        <v>6207</v>
      </c>
      <c r="AN64" s="83">
        <v>38717</v>
      </c>
      <c r="AO64" s="83" t="s">
        <v>347</v>
      </c>
      <c r="AP64" s="83">
        <v>52.31</v>
      </c>
      <c r="AQ64" s="83">
        <v>6252</v>
      </c>
      <c r="AR64" s="83">
        <v>38502</v>
      </c>
      <c r="AS64" s="83" t="s">
        <v>346</v>
      </c>
      <c r="AT64" s="83">
        <v>53.82</v>
      </c>
      <c r="AU64" s="83">
        <v>6279</v>
      </c>
      <c r="AV64" s="83">
        <v>38092</v>
      </c>
      <c r="AW64" s="83" t="s">
        <v>518</v>
      </c>
    </row>
    <row r="65" spans="1:49">
      <c r="A65" s="83" t="s">
        <v>586</v>
      </c>
      <c r="B65" s="83">
        <v>61.9</v>
      </c>
      <c r="C65" s="83">
        <v>6175</v>
      </c>
      <c r="D65" s="83">
        <v>50884</v>
      </c>
      <c r="E65" s="83" t="s">
        <v>310</v>
      </c>
      <c r="F65" s="83">
        <v>60.54</v>
      </c>
      <c r="G65" s="83">
        <v>6520</v>
      </c>
      <c r="H65" s="83">
        <v>55140</v>
      </c>
      <c r="I65" s="83" t="s">
        <v>266</v>
      </c>
      <c r="J65" s="83">
        <v>59.24</v>
      </c>
      <c r="K65" s="83">
        <v>6568</v>
      </c>
      <c r="L65" s="83">
        <v>56905</v>
      </c>
      <c r="M65" s="83" t="s">
        <v>450</v>
      </c>
      <c r="N65" s="83">
        <v>57.54</v>
      </c>
      <c r="O65" s="83">
        <v>7304</v>
      </c>
      <c r="P65" s="83">
        <v>47208</v>
      </c>
      <c r="Q65" s="83" t="s">
        <v>293</v>
      </c>
      <c r="R65" s="83">
        <v>56.58</v>
      </c>
      <c r="S65" s="83">
        <v>7229</v>
      </c>
      <c r="T65" s="83">
        <v>49470</v>
      </c>
      <c r="U65" s="83" t="s">
        <v>587</v>
      </c>
      <c r="V65" s="83">
        <v>54.36</v>
      </c>
      <c r="W65" s="83">
        <v>6139</v>
      </c>
      <c r="X65" s="83">
        <v>46034</v>
      </c>
      <c r="Y65" s="83" t="s">
        <v>588</v>
      </c>
      <c r="Z65" s="83">
        <v>78.37</v>
      </c>
      <c r="AA65" s="83">
        <v>10303</v>
      </c>
      <c r="AB65" s="83">
        <v>45182</v>
      </c>
      <c r="AC65" s="83" t="s">
        <v>589</v>
      </c>
      <c r="AD65" s="83">
        <v>57.01</v>
      </c>
      <c r="AE65" s="83">
        <v>7104</v>
      </c>
      <c r="AF65" s="83">
        <v>48386</v>
      </c>
      <c r="AG65" s="83" t="s">
        <v>473</v>
      </c>
      <c r="AH65" s="83">
        <v>56.26</v>
      </c>
      <c r="AI65" s="83">
        <v>7161</v>
      </c>
      <c r="AJ65" s="83">
        <v>46597</v>
      </c>
      <c r="AK65" s="83" t="s">
        <v>317</v>
      </c>
      <c r="AL65" s="83">
        <v>58.88</v>
      </c>
      <c r="AM65" s="83">
        <v>7579</v>
      </c>
      <c r="AN65" s="83">
        <v>47907</v>
      </c>
      <c r="AO65" s="83" t="s">
        <v>467</v>
      </c>
      <c r="AP65" s="83">
        <v>57.74</v>
      </c>
      <c r="AQ65" s="83">
        <v>6521</v>
      </c>
      <c r="AR65" s="83">
        <v>47233</v>
      </c>
      <c r="AS65" s="83" t="s">
        <v>311</v>
      </c>
      <c r="AT65" s="83">
        <v>56.55</v>
      </c>
      <c r="AU65" s="83">
        <v>6378</v>
      </c>
      <c r="AV65" s="83">
        <v>47672</v>
      </c>
      <c r="AW65" s="83" t="s">
        <v>253</v>
      </c>
    </row>
    <row r="66" spans="1:49">
      <c r="A66" s="83" t="s">
        <v>590</v>
      </c>
      <c r="B66" s="83">
        <v>61.91</v>
      </c>
      <c r="C66" s="83">
        <v>9729</v>
      </c>
      <c r="D66" s="83">
        <v>35237</v>
      </c>
      <c r="E66" s="83" t="s">
        <v>591</v>
      </c>
      <c r="F66" s="83" t="s">
        <v>233</v>
      </c>
      <c r="G66" s="83" t="s">
        <v>233</v>
      </c>
      <c r="H66" s="83" t="s">
        <v>233</v>
      </c>
      <c r="I66" s="83" t="s">
        <v>233</v>
      </c>
      <c r="J66" s="83">
        <v>72.92</v>
      </c>
      <c r="K66" s="83">
        <v>14633</v>
      </c>
      <c r="L66" s="83">
        <v>35827</v>
      </c>
      <c r="M66" s="83" t="s">
        <v>592</v>
      </c>
      <c r="N66" s="83">
        <v>56.5</v>
      </c>
      <c r="O66" s="83">
        <v>9075</v>
      </c>
      <c r="P66" s="83">
        <v>35602</v>
      </c>
      <c r="Q66" s="83" t="s">
        <v>593</v>
      </c>
      <c r="R66" s="83">
        <v>50.84</v>
      </c>
      <c r="S66" s="83">
        <v>10188</v>
      </c>
      <c r="T66" s="83">
        <v>35563</v>
      </c>
      <c r="U66" s="83" t="s">
        <v>396</v>
      </c>
      <c r="V66" s="83">
        <v>52.03</v>
      </c>
      <c r="W66" s="83">
        <v>12833</v>
      </c>
      <c r="X66" s="83">
        <v>35046</v>
      </c>
      <c r="Y66" s="83" t="s">
        <v>594</v>
      </c>
      <c r="Z66" s="83">
        <v>62.8</v>
      </c>
      <c r="AA66" s="83">
        <v>8586</v>
      </c>
      <c r="AB66" s="83">
        <v>34666</v>
      </c>
      <c r="AC66" s="83" t="s">
        <v>595</v>
      </c>
      <c r="AD66" s="83">
        <v>46.08</v>
      </c>
      <c r="AE66" s="83">
        <v>9940</v>
      </c>
      <c r="AF66" s="83">
        <v>34023</v>
      </c>
      <c r="AG66" s="83" t="s">
        <v>596</v>
      </c>
      <c r="AH66" s="83">
        <v>55.96</v>
      </c>
      <c r="AI66" s="83">
        <v>12500</v>
      </c>
      <c r="AJ66" s="83">
        <v>34713</v>
      </c>
      <c r="AK66" s="83" t="s">
        <v>597</v>
      </c>
      <c r="AL66" s="83" t="s">
        <v>233</v>
      </c>
      <c r="AM66" s="83" t="s">
        <v>233</v>
      </c>
      <c r="AN66" s="83" t="s">
        <v>233</v>
      </c>
      <c r="AO66" s="83" t="s">
        <v>233</v>
      </c>
      <c r="AP66" s="83">
        <v>43.2</v>
      </c>
      <c r="AQ66" s="83">
        <v>9331</v>
      </c>
      <c r="AR66" s="83">
        <v>36275</v>
      </c>
      <c r="AS66" s="83" t="s">
        <v>598</v>
      </c>
      <c r="AT66" s="83">
        <v>41.42</v>
      </c>
      <c r="AU66" s="83">
        <v>6489</v>
      </c>
      <c r="AV66" s="83">
        <v>36267</v>
      </c>
      <c r="AW66" s="83" t="s">
        <v>381</v>
      </c>
    </row>
    <row r="67" spans="1:49">
      <c r="A67" s="83" t="s">
        <v>599</v>
      </c>
      <c r="B67" s="83">
        <v>62.33</v>
      </c>
      <c r="C67" s="83">
        <v>7657</v>
      </c>
      <c r="D67" s="83">
        <v>42464</v>
      </c>
      <c r="E67" s="83" t="s">
        <v>337</v>
      </c>
      <c r="F67" s="83">
        <v>62.15</v>
      </c>
      <c r="G67" s="83">
        <v>7209</v>
      </c>
      <c r="H67" s="83">
        <v>42310</v>
      </c>
      <c r="I67" s="83" t="s">
        <v>397</v>
      </c>
      <c r="J67" s="83">
        <v>61.45</v>
      </c>
      <c r="K67" s="83">
        <v>7200</v>
      </c>
      <c r="L67" s="83">
        <v>41819</v>
      </c>
      <c r="M67" s="83" t="s">
        <v>397</v>
      </c>
      <c r="N67" s="83" t="s">
        <v>233</v>
      </c>
      <c r="O67" s="83" t="s">
        <v>233</v>
      </c>
      <c r="P67" s="83" t="s">
        <v>233</v>
      </c>
      <c r="Q67" s="83" t="s">
        <v>233</v>
      </c>
      <c r="R67" s="83" t="s">
        <v>233</v>
      </c>
      <c r="S67" s="83" t="s">
        <v>233</v>
      </c>
      <c r="T67" s="83" t="s">
        <v>233</v>
      </c>
      <c r="U67" s="83" t="s">
        <v>233</v>
      </c>
      <c r="V67" s="83" t="s">
        <v>233</v>
      </c>
      <c r="W67" s="83" t="s">
        <v>233</v>
      </c>
      <c r="X67" s="83" t="s">
        <v>233</v>
      </c>
      <c r="Y67" s="83" t="s">
        <v>233</v>
      </c>
      <c r="Z67" s="83">
        <v>47.6</v>
      </c>
      <c r="AA67" s="83">
        <v>5185</v>
      </c>
      <c r="AB67" s="83">
        <v>37763</v>
      </c>
      <c r="AC67" s="83" t="s">
        <v>479</v>
      </c>
      <c r="AD67" s="83">
        <v>53.96</v>
      </c>
      <c r="AE67" s="83">
        <v>6300</v>
      </c>
      <c r="AF67" s="83">
        <v>39503</v>
      </c>
      <c r="AG67" s="83" t="s">
        <v>384</v>
      </c>
      <c r="AH67" s="83">
        <v>46.59</v>
      </c>
      <c r="AI67" s="83">
        <v>5375</v>
      </c>
      <c r="AJ67" s="83">
        <v>40669</v>
      </c>
      <c r="AK67" s="83" t="s">
        <v>388</v>
      </c>
      <c r="AL67" s="83">
        <v>57.01</v>
      </c>
      <c r="AM67" s="83">
        <v>6322</v>
      </c>
      <c r="AN67" s="83">
        <v>42204</v>
      </c>
      <c r="AO67" s="83" t="s">
        <v>391</v>
      </c>
      <c r="AP67" s="83">
        <v>61.74</v>
      </c>
      <c r="AQ67" s="83">
        <v>7033</v>
      </c>
      <c r="AR67" s="83">
        <v>41135</v>
      </c>
      <c r="AS67" s="83" t="s">
        <v>502</v>
      </c>
      <c r="AT67" s="83">
        <v>56.51</v>
      </c>
      <c r="AU67" s="83">
        <v>6725</v>
      </c>
      <c r="AV67" s="83">
        <v>40845</v>
      </c>
      <c r="AW67" s="83" t="s">
        <v>439</v>
      </c>
    </row>
    <row r="68" spans="1:49">
      <c r="A68" s="83" t="s">
        <v>600</v>
      </c>
      <c r="B68" s="83">
        <v>63.6</v>
      </c>
      <c r="C68" s="83">
        <v>7152</v>
      </c>
      <c r="D68" s="83">
        <v>46658</v>
      </c>
      <c r="E68" s="83" t="s">
        <v>430</v>
      </c>
      <c r="F68" s="83">
        <v>65.959999999999994</v>
      </c>
      <c r="G68" s="83">
        <v>6671</v>
      </c>
      <c r="H68" s="83">
        <v>46261</v>
      </c>
      <c r="I68" s="83" t="s">
        <v>332</v>
      </c>
      <c r="J68" s="83">
        <v>64.069999999999993</v>
      </c>
      <c r="K68" s="83">
        <v>7414</v>
      </c>
      <c r="L68" s="83">
        <v>46333</v>
      </c>
      <c r="M68" s="83" t="s">
        <v>254</v>
      </c>
      <c r="N68" s="83" t="s">
        <v>233</v>
      </c>
      <c r="O68" s="83" t="s">
        <v>233</v>
      </c>
      <c r="P68" s="83" t="s">
        <v>233</v>
      </c>
      <c r="Q68" s="83" t="s">
        <v>233</v>
      </c>
      <c r="R68" s="83">
        <v>57</v>
      </c>
      <c r="S68" s="83">
        <v>6140</v>
      </c>
      <c r="T68" s="83">
        <v>44448</v>
      </c>
      <c r="U68" s="83" t="s">
        <v>408</v>
      </c>
      <c r="V68" s="83">
        <v>55.65</v>
      </c>
      <c r="W68" s="83">
        <v>6613</v>
      </c>
      <c r="X68" s="83">
        <v>43709</v>
      </c>
      <c r="Y68" s="83" t="s">
        <v>252</v>
      </c>
      <c r="Z68" s="83">
        <v>58.56</v>
      </c>
      <c r="AA68" s="83">
        <v>6500</v>
      </c>
      <c r="AB68" s="83">
        <v>43538</v>
      </c>
      <c r="AC68" s="83" t="s">
        <v>601</v>
      </c>
      <c r="AD68" s="83">
        <v>59.3</v>
      </c>
      <c r="AE68" s="83">
        <v>5975</v>
      </c>
      <c r="AF68" s="83">
        <v>43493</v>
      </c>
      <c r="AG68" s="83" t="s">
        <v>430</v>
      </c>
      <c r="AH68" s="83">
        <v>55.48</v>
      </c>
      <c r="AI68" s="83">
        <v>6073</v>
      </c>
      <c r="AJ68" s="83">
        <v>50056</v>
      </c>
      <c r="AK68" s="83" t="s">
        <v>328</v>
      </c>
      <c r="AL68" s="83">
        <v>58.96</v>
      </c>
      <c r="AM68" s="83">
        <v>6087</v>
      </c>
      <c r="AN68" s="83">
        <v>50216</v>
      </c>
      <c r="AO68" s="83" t="s">
        <v>351</v>
      </c>
      <c r="AP68" s="83">
        <v>64.25</v>
      </c>
      <c r="AQ68" s="83">
        <v>6815</v>
      </c>
      <c r="AR68" s="83">
        <v>46796</v>
      </c>
      <c r="AS68" s="83" t="s">
        <v>261</v>
      </c>
      <c r="AT68" s="83">
        <v>62.77</v>
      </c>
      <c r="AU68" s="83">
        <v>6637</v>
      </c>
      <c r="AV68" s="83">
        <v>46176</v>
      </c>
      <c r="AW68" s="83" t="s">
        <v>509</v>
      </c>
    </row>
    <row r="69" spans="1:49">
      <c r="A69" s="83" t="s">
        <v>602</v>
      </c>
      <c r="B69" s="83">
        <v>64.099999999999994</v>
      </c>
      <c r="C69" s="83">
        <v>3940</v>
      </c>
      <c r="D69" s="83" t="s">
        <v>233</v>
      </c>
      <c r="E69" s="83" t="s">
        <v>233</v>
      </c>
      <c r="F69" s="83">
        <v>71.64</v>
      </c>
      <c r="G69" s="83">
        <v>4265</v>
      </c>
      <c r="H69" s="83" t="s">
        <v>233</v>
      </c>
      <c r="I69" s="83" t="s">
        <v>233</v>
      </c>
      <c r="J69" s="83">
        <v>60.98</v>
      </c>
      <c r="K69" s="83">
        <v>3335</v>
      </c>
      <c r="L69" s="83" t="s">
        <v>233</v>
      </c>
      <c r="M69" s="83" t="s">
        <v>233</v>
      </c>
      <c r="N69" s="83">
        <v>66.23</v>
      </c>
      <c r="O69" s="83">
        <v>3904</v>
      </c>
      <c r="P69" s="83" t="s">
        <v>233</v>
      </c>
      <c r="Q69" s="83" t="s">
        <v>233</v>
      </c>
      <c r="R69" s="83">
        <v>73.2</v>
      </c>
      <c r="S69" s="83">
        <v>4388</v>
      </c>
      <c r="T69" s="83" t="s">
        <v>233</v>
      </c>
      <c r="U69" s="83" t="s">
        <v>233</v>
      </c>
      <c r="V69" s="83">
        <v>69.849999999999994</v>
      </c>
      <c r="W69" s="83">
        <v>4133</v>
      </c>
      <c r="X69" s="83" t="s">
        <v>233</v>
      </c>
      <c r="Y69" s="83" t="s">
        <v>233</v>
      </c>
      <c r="Z69" s="83">
        <v>66.75</v>
      </c>
      <c r="AA69" s="83">
        <v>3666</v>
      </c>
      <c r="AB69" s="83" t="s">
        <v>233</v>
      </c>
      <c r="AC69" s="83" t="s">
        <v>233</v>
      </c>
      <c r="AD69" s="83">
        <v>75.150000000000006</v>
      </c>
      <c r="AE69" s="83">
        <v>4193</v>
      </c>
      <c r="AF69" s="83" t="s">
        <v>233</v>
      </c>
      <c r="AG69" s="83" t="s">
        <v>233</v>
      </c>
      <c r="AH69" s="83">
        <v>77.739999999999995</v>
      </c>
      <c r="AI69" s="83">
        <v>4392</v>
      </c>
      <c r="AJ69" s="83" t="s">
        <v>233</v>
      </c>
      <c r="AK69" s="83" t="s">
        <v>233</v>
      </c>
      <c r="AL69" s="83">
        <v>70.510000000000005</v>
      </c>
      <c r="AM69" s="83">
        <v>4277</v>
      </c>
      <c r="AN69" s="83" t="s">
        <v>233</v>
      </c>
      <c r="AO69" s="83" t="s">
        <v>233</v>
      </c>
      <c r="AP69" s="83">
        <v>69.44</v>
      </c>
      <c r="AQ69" s="83">
        <v>3990</v>
      </c>
      <c r="AR69" s="83" t="s">
        <v>233</v>
      </c>
      <c r="AS69" s="83" t="s">
        <v>233</v>
      </c>
      <c r="AT69" s="83">
        <v>73.39</v>
      </c>
      <c r="AU69" s="83">
        <v>4063</v>
      </c>
      <c r="AV69" s="83" t="s">
        <v>233</v>
      </c>
      <c r="AW69" s="83" t="s">
        <v>233</v>
      </c>
    </row>
    <row r="70" spans="1:49">
      <c r="A70" s="83" t="s">
        <v>603</v>
      </c>
      <c r="B70" s="83">
        <v>64.34</v>
      </c>
      <c r="C70" s="83">
        <v>19483</v>
      </c>
      <c r="D70" s="83">
        <v>43177</v>
      </c>
      <c r="E70" s="83" t="s">
        <v>604</v>
      </c>
      <c r="F70" s="83">
        <v>60.46</v>
      </c>
      <c r="G70" s="83">
        <v>20845</v>
      </c>
      <c r="H70" s="83">
        <v>43393</v>
      </c>
      <c r="I70" s="83" t="s">
        <v>421</v>
      </c>
      <c r="J70" s="83">
        <v>62.15</v>
      </c>
      <c r="K70" s="83">
        <v>21611</v>
      </c>
      <c r="L70" s="83">
        <v>43430</v>
      </c>
      <c r="M70" s="83" t="s">
        <v>584</v>
      </c>
      <c r="N70" s="83">
        <v>61.03</v>
      </c>
      <c r="O70" s="83">
        <v>21148</v>
      </c>
      <c r="P70" s="83">
        <v>42025</v>
      </c>
      <c r="Q70" s="83" t="s">
        <v>503</v>
      </c>
      <c r="R70" s="83">
        <v>58.5</v>
      </c>
      <c r="S70" s="83">
        <v>19827</v>
      </c>
      <c r="T70" s="83">
        <v>43065</v>
      </c>
      <c r="U70" s="83" t="s">
        <v>346</v>
      </c>
      <c r="V70" s="83">
        <v>54.29</v>
      </c>
      <c r="W70" s="83">
        <v>19618</v>
      </c>
      <c r="X70" s="83">
        <v>42242</v>
      </c>
      <c r="Y70" s="83" t="s">
        <v>383</v>
      </c>
      <c r="Z70" s="83">
        <v>56.25</v>
      </c>
      <c r="AA70" s="83">
        <v>19733</v>
      </c>
      <c r="AB70" s="83">
        <v>41242</v>
      </c>
      <c r="AC70" s="83" t="s">
        <v>430</v>
      </c>
      <c r="AD70" s="83">
        <v>56.54</v>
      </c>
      <c r="AE70" s="83">
        <v>19692</v>
      </c>
      <c r="AF70" s="83">
        <v>40526</v>
      </c>
      <c r="AG70" s="83" t="s">
        <v>238</v>
      </c>
      <c r="AH70" s="83">
        <v>53.8</v>
      </c>
      <c r="AI70" s="83">
        <v>18163</v>
      </c>
      <c r="AJ70" s="83">
        <v>40890</v>
      </c>
      <c r="AK70" s="83" t="s">
        <v>237</v>
      </c>
      <c r="AL70" s="83">
        <v>59.03</v>
      </c>
      <c r="AM70" s="83">
        <v>19013</v>
      </c>
      <c r="AN70" s="83">
        <v>39149</v>
      </c>
      <c r="AO70" s="83" t="s">
        <v>257</v>
      </c>
      <c r="AP70" s="83">
        <v>59.32</v>
      </c>
      <c r="AQ70" s="83">
        <v>19347</v>
      </c>
      <c r="AR70" s="83">
        <v>39244</v>
      </c>
      <c r="AS70" s="83" t="s">
        <v>286</v>
      </c>
      <c r="AT70" s="83">
        <v>57.46</v>
      </c>
      <c r="AU70" s="83">
        <v>19741</v>
      </c>
      <c r="AV70" s="83">
        <v>39207</v>
      </c>
      <c r="AW70" s="83" t="s">
        <v>361</v>
      </c>
    </row>
    <row r="71" spans="1:49">
      <c r="A71" s="83" t="s">
        <v>605</v>
      </c>
      <c r="B71" s="83">
        <v>65.69</v>
      </c>
      <c r="C71" s="83">
        <v>7563</v>
      </c>
      <c r="D71" s="83">
        <v>39854</v>
      </c>
      <c r="E71" s="83" t="s">
        <v>606</v>
      </c>
      <c r="F71" s="83" t="s">
        <v>233</v>
      </c>
      <c r="G71" s="83" t="s">
        <v>233</v>
      </c>
      <c r="H71" s="83" t="s">
        <v>233</v>
      </c>
      <c r="I71" s="83" t="s">
        <v>233</v>
      </c>
      <c r="J71" s="83">
        <v>55.93</v>
      </c>
      <c r="K71" s="83">
        <v>6376</v>
      </c>
      <c r="L71" s="83">
        <v>39654</v>
      </c>
      <c r="M71" s="83" t="s">
        <v>281</v>
      </c>
      <c r="N71" s="83">
        <v>55.96</v>
      </c>
      <c r="O71" s="83">
        <v>6389</v>
      </c>
      <c r="P71" s="83">
        <v>39074</v>
      </c>
      <c r="Q71" s="83" t="s">
        <v>584</v>
      </c>
      <c r="R71" s="83">
        <v>54.84</v>
      </c>
      <c r="S71" s="83">
        <v>6435</v>
      </c>
      <c r="T71" s="83">
        <v>38210</v>
      </c>
      <c r="U71" s="83" t="s">
        <v>536</v>
      </c>
      <c r="V71" s="83">
        <v>52.49</v>
      </c>
      <c r="W71" s="83">
        <v>6149</v>
      </c>
      <c r="X71" s="83">
        <v>36718</v>
      </c>
      <c r="Y71" s="83" t="s">
        <v>396</v>
      </c>
      <c r="Z71" s="83">
        <v>52.46</v>
      </c>
      <c r="AA71" s="83">
        <v>6002</v>
      </c>
      <c r="AB71" s="83">
        <v>37022</v>
      </c>
      <c r="AC71" s="83" t="s">
        <v>393</v>
      </c>
      <c r="AD71" s="83">
        <v>53.09</v>
      </c>
      <c r="AE71" s="83">
        <v>6268</v>
      </c>
      <c r="AF71" s="83">
        <v>37127</v>
      </c>
      <c r="AG71" s="83" t="s">
        <v>396</v>
      </c>
      <c r="AH71" s="83">
        <v>53.59</v>
      </c>
      <c r="AI71" s="83">
        <v>6299</v>
      </c>
      <c r="AJ71" s="83">
        <v>36766</v>
      </c>
      <c r="AK71" s="83" t="s">
        <v>607</v>
      </c>
      <c r="AL71" s="83">
        <v>53.62</v>
      </c>
      <c r="AM71" s="83">
        <v>6230</v>
      </c>
      <c r="AN71" s="83">
        <v>36684</v>
      </c>
      <c r="AO71" s="83" t="s">
        <v>458</v>
      </c>
      <c r="AP71" s="83">
        <v>52.8</v>
      </c>
      <c r="AQ71" s="83">
        <v>6109</v>
      </c>
      <c r="AR71" s="83">
        <v>36967</v>
      </c>
      <c r="AS71" s="83" t="s">
        <v>235</v>
      </c>
      <c r="AT71" s="83">
        <v>54.4</v>
      </c>
      <c r="AU71" s="83">
        <v>6052</v>
      </c>
      <c r="AV71" s="83">
        <v>38334</v>
      </c>
      <c r="AW71" s="83" t="s">
        <v>519</v>
      </c>
    </row>
    <row r="72" spans="1:49">
      <c r="A72" s="83" t="s">
        <v>608</v>
      </c>
      <c r="B72" s="83">
        <v>65.7</v>
      </c>
      <c r="C72" s="83">
        <v>3884</v>
      </c>
      <c r="D72" s="83">
        <v>43955</v>
      </c>
      <c r="E72" s="83" t="s">
        <v>331</v>
      </c>
      <c r="F72" s="83">
        <v>60.2</v>
      </c>
      <c r="G72" s="83">
        <v>3431</v>
      </c>
      <c r="H72" s="83">
        <v>43580</v>
      </c>
      <c r="I72" s="83" t="s">
        <v>254</v>
      </c>
      <c r="J72" s="83">
        <v>62.91</v>
      </c>
      <c r="K72" s="83">
        <v>3392</v>
      </c>
      <c r="L72" s="83">
        <v>44191</v>
      </c>
      <c r="M72" s="83" t="s">
        <v>483</v>
      </c>
      <c r="N72" s="83">
        <v>52.43</v>
      </c>
      <c r="O72" s="83">
        <v>3722</v>
      </c>
      <c r="P72" s="83">
        <v>43813</v>
      </c>
      <c r="Q72" s="83" t="s">
        <v>249</v>
      </c>
      <c r="R72" s="83">
        <v>53.21</v>
      </c>
      <c r="S72" s="83">
        <v>3527</v>
      </c>
      <c r="T72" s="83">
        <v>43441</v>
      </c>
      <c r="U72" s="83" t="s">
        <v>314</v>
      </c>
      <c r="V72" s="83">
        <v>50.83</v>
      </c>
      <c r="W72" s="83">
        <v>3509</v>
      </c>
      <c r="X72" s="83">
        <v>41906</v>
      </c>
      <c r="Y72" s="83" t="s">
        <v>289</v>
      </c>
      <c r="Z72" s="83">
        <v>50.64</v>
      </c>
      <c r="AA72" s="83">
        <v>3157</v>
      </c>
      <c r="AB72" s="83">
        <v>42015</v>
      </c>
      <c r="AC72" s="83" t="s">
        <v>609</v>
      </c>
      <c r="AD72" s="83">
        <v>51.06</v>
      </c>
      <c r="AE72" s="83">
        <v>3331</v>
      </c>
      <c r="AF72" s="83">
        <v>40676</v>
      </c>
      <c r="AG72" s="83" t="s">
        <v>474</v>
      </c>
      <c r="AH72" s="83">
        <v>53.8</v>
      </c>
      <c r="AI72" s="83">
        <v>3873</v>
      </c>
      <c r="AJ72" s="83">
        <v>40675</v>
      </c>
      <c r="AK72" s="83" t="s">
        <v>411</v>
      </c>
      <c r="AL72" s="83">
        <v>49.2</v>
      </c>
      <c r="AM72" s="83">
        <v>3987</v>
      </c>
      <c r="AN72" s="83">
        <v>40661</v>
      </c>
      <c r="AO72" s="83" t="s">
        <v>412</v>
      </c>
      <c r="AP72" s="83">
        <v>51.34</v>
      </c>
      <c r="AQ72" s="83">
        <v>3763</v>
      </c>
      <c r="AR72" s="83">
        <v>40825</v>
      </c>
      <c r="AS72" s="83" t="s">
        <v>386</v>
      </c>
      <c r="AT72" s="83">
        <v>49.93</v>
      </c>
      <c r="AU72" s="83">
        <v>4056</v>
      </c>
      <c r="AV72" s="83">
        <v>41206</v>
      </c>
      <c r="AW72" s="83" t="s">
        <v>309</v>
      </c>
    </row>
    <row r="73" spans="1:49">
      <c r="A73" s="83" t="s">
        <v>610</v>
      </c>
      <c r="B73" s="83">
        <v>65.8</v>
      </c>
      <c r="C73" s="83">
        <v>7888</v>
      </c>
      <c r="D73" s="83">
        <v>43091</v>
      </c>
      <c r="E73" s="83" t="s">
        <v>545</v>
      </c>
      <c r="F73" s="83">
        <v>61.74</v>
      </c>
      <c r="G73" s="83">
        <v>7138</v>
      </c>
      <c r="H73" s="83">
        <v>42808</v>
      </c>
      <c r="I73" s="83" t="s">
        <v>611</v>
      </c>
      <c r="J73" s="83" t="s">
        <v>233</v>
      </c>
      <c r="K73" s="83" t="s">
        <v>233</v>
      </c>
      <c r="L73" s="83" t="s">
        <v>233</v>
      </c>
      <c r="M73" s="83" t="s">
        <v>233</v>
      </c>
      <c r="N73" s="83">
        <v>61.32</v>
      </c>
      <c r="O73" s="83">
        <v>6500</v>
      </c>
      <c r="P73" s="83">
        <v>42879</v>
      </c>
      <c r="Q73" s="83" t="s">
        <v>396</v>
      </c>
      <c r="R73" s="83">
        <v>58.09</v>
      </c>
      <c r="S73" s="83">
        <v>6073</v>
      </c>
      <c r="T73" s="83">
        <v>41685</v>
      </c>
      <c r="U73" s="83" t="s">
        <v>421</v>
      </c>
      <c r="V73" s="83">
        <v>58.65</v>
      </c>
      <c r="W73" s="83">
        <v>6873</v>
      </c>
      <c r="X73" s="83">
        <v>40794</v>
      </c>
      <c r="Y73" s="83" t="s">
        <v>578</v>
      </c>
      <c r="Z73" s="83">
        <v>52.69</v>
      </c>
      <c r="AA73" s="83">
        <v>5576</v>
      </c>
      <c r="AB73" s="83">
        <v>41134</v>
      </c>
      <c r="AC73" s="83" t="s">
        <v>297</v>
      </c>
      <c r="AD73" s="83">
        <v>58.14</v>
      </c>
      <c r="AE73" s="83">
        <v>6322</v>
      </c>
      <c r="AF73" s="83">
        <v>41181</v>
      </c>
      <c r="AG73" s="83" t="s">
        <v>281</v>
      </c>
      <c r="AH73" s="83">
        <v>57.01</v>
      </c>
      <c r="AI73" s="83">
        <v>6655</v>
      </c>
      <c r="AJ73" s="83">
        <v>42149</v>
      </c>
      <c r="AK73" s="83" t="s">
        <v>505</v>
      </c>
      <c r="AL73" s="83">
        <v>56.98</v>
      </c>
      <c r="AM73" s="83">
        <v>6423</v>
      </c>
      <c r="AN73" s="83">
        <v>42560</v>
      </c>
      <c r="AO73" s="83" t="s">
        <v>344</v>
      </c>
      <c r="AP73" s="83">
        <v>59.64</v>
      </c>
      <c r="AQ73" s="83">
        <v>6839</v>
      </c>
      <c r="AR73" s="83">
        <v>41592</v>
      </c>
      <c r="AS73" s="83" t="s">
        <v>313</v>
      </c>
      <c r="AT73" s="83">
        <v>61.95</v>
      </c>
      <c r="AU73" s="83">
        <v>6710</v>
      </c>
      <c r="AV73" s="83">
        <v>42033</v>
      </c>
      <c r="AW73" s="83" t="s">
        <v>550</v>
      </c>
    </row>
    <row r="74" spans="1:49">
      <c r="A74" s="83" t="s">
        <v>612</v>
      </c>
      <c r="B74" s="83">
        <v>66.930000000000007</v>
      </c>
      <c r="C74" s="83">
        <v>6850</v>
      </c>
      <c r="D74" s="83">
        <v>43452</v>
      </c>
      <c r="E74" s="83" t="s">
        <v>515</v>
      </c>
      <c r="F74" s="83">
        <v>68.34</v>
      </c>
      <c r="G74" s="83">
        <v>7392</v>
      </c>
      <c r="H74" s="83">
        <v>43350</v>
      </c>
      <c r="I74" s="83" t="s">
        <v>613</v>
      </c>
      <c r="J74" s="83">
        <v>70.41</v>
      </c>
      <c r="K74" s="83">
        <v>7217</v>
      </c>
      <c r="L74" s="83">
        <v>43266</v>
      </c>
      <c r="M74" s="83" t="s">
        <v>402</v>
      </c>
      <c r="N74" s="83">
        <v>61.8</v>
      </c>
      <c r="O74" s="83">
        <v>6633</v>
      </c>
      <c r="P74" s="83">
        <v>44844</v>
      </c>
      <c r="Q74" s="83" t="s">
        <v>232</v>
      </c>
      <c r="R74" s="83">
        <v>60.65</v>
      </c>
      <c r="S74" s="83">
        <v>6762</v>
      </c>
      <c r="T74" s="83">
        <v>40186</v>
      </c>
      <c r="U74" s="83" t="s">
        <v>457</v>
      </c>
      <c r="V74" s="83">
        <v>54.89</v>
      </c>
      <c r="W74" s="83">
        <v>6387</v>
      </c>
      <c r="X74" s="83">
        <v>39815</v>
      </c>
      <c r="Y74" s="83" t="s">
        <v>232</v>
      </c>
      <c r="Z74" s="83">
        <v>53.54</v>
      </c>
      <c r="AA74" s="83">
        <v>6281</v>
      </c>
      <c r="AB74" s="83">
        <v>40347</v>
      </c>
      <c r="AC74" s="83" t="s">
        <v>491</v>
      </c>
      <c r="AD74" s="83" t="s">
        <v>233</v>
      </c>
      <c r="AE74" s="83" t="s">
        <v>233</v>
      </c>
      <c r="AF74" s="83" t="s">
        <v>233</v>
      </c>
      <c r="AG74" s="83" t="s">
        <v>233</v>
      </c>
      <c r="AH74" s="83">
        <v>52.8</v>
      </c>
      <c r="AI74" s="83">
        <v>6250</v>
      </c>
      <c r="AJ74" s="83">
        <v>41661</v>
      </c>
      <c r="AK74" s="83" t="s">
        <v>290</v>
      </c>
      <c r="AL74" s="83">
        <v>57.13</v>
      </c>
      <c r="AM74" s="83">
        <v>6550</v>
      </c>
      <c r="AN74" s="83">
        <v>41367</v>
      </c>
      <c r="AO74" s="83" t="s">
        <v>420</v>
      </c>
      <c r="AP74" s="83">
        <v>61.12</v>
      </c>
      <c r="AQ74" s="83">
        <v>6319</v>
      </c>
      <c r="AR74" s="83">
        <v>42442</v>
      </c>
      <c r="AS74" s="83" t="s">
        <v>395</v>
      </c>
      <c r="AT74" s="83">
        <v>60.41</v>
      </c>
      <c r="AU74" s="83">
        <v>7193</v>
      </c>
      <c r="AV74" s="83">
        <v>42186</v>
      </c>
      <c r="AW74" s="83" t="s">
        <v>584</v>
      </c>
    </row>
    <row r="75" spans="1:49">
      <c r="A75" s="83" t="s">
        <v>614</v>
      </c>
      <c r="B75" s="83">
        <v>66.930000000000007</v>
      </c>
      <c r="C75" s="83">
        <v>6071</v>
      </c>
      <c r="D75" s="83">
        <v>40695</v>
      </c>
      <c r="E75" s="83" t="s">
        <v>615</v>
      </c>
      <c r="F75" s="83" t="s">
        <v>233</v>
      </c>
      <c r="G75" s="83" t="s">
        <v>233</v>
      </c>
      <c r="H75" s="83" t="s">
        <v>233</v>
      </c>
      <c r="I75" s="83" t="s">
        <v>233</v>
      </c>
      <c r="J75" s="83">
        <v>63.12</v>
      </c>
      <c r="K75" s="83">
        <v>6170</v>
      </c>
      <c r="L75" s="83">
        <v>36924</v>
      </c>
      <c r="M75" s="83" t="s">
        <v>616</v>
      </c>
      <c r="N75" s="83">
        <v>64.55</v>
      </c>
      <c r="O75" s="83">
        <v>5497</v>
      </c>
      <c r="P75" s="83">
        <v>41351</v>
      </c>
      <c r="Q75" s="83" t="s">
        <v>336</v>
      </c>
      <c r="R75" s="83">
        <v>64.91</v>
      </c>
      <c r="S75" s="83">
        <v>5486</v>
      </c>
      <c r="T75" s="83">
        <v>42739</v>
      </c>
      <c r="U75" s="83" t="s">
        <v>459</v>
      </c>
      <c r="V75" s="83">
        <v>65.78</v>
      </c>
      <c r="W75" s="83">
        <v>5632</v>
      </c>
      <c r="X75" s="83">
        <v>39636</v>
      </c>
      <c r="Y75" s="83" t="s">
        <v>617</v>
      </c>
      <c r="Z75" s="83">
        <v>60.71</v>
      </c>
      <c r="AA75" s="83">
        <v>5441</v>
      </c>
      <c r="AB75" s="83">
        <v>40880</v>
      </c>
      <c r="AC75" s="83" t="s">
        <v>594</v>
      </c>
      <c r="AD75" s="83">
        <v>64.06</v>
      </c>
      <c r="AE75" s="83">
        <v>5827</v>
      </c>
      <c r="AF75" s="83">
        <v>42588</v>
      </c>
      <c r="AG75" s="83" t="s">
        <v>618</v>
      </c>
      <c r="AH75" s="83">
        <v>65.319999999999993</v>
      </c>
      <c r="AI75" s="83">
        <v>5576</v>
      </c>
      <c r="AJ75" s="83">
        <v>43577</v>
      </c>
      <c r="AK75" s="83" t="s">
        <v>429</v>
      </c>
      <c r="AL75" s="83">
        <v>62.84</v>
      </c>
      <c r="AM75" s="83">
        <v>5638</v>
      </c>
      <c r="AN75" s="83">
        <v>44215</v>
      </c>
      <c r="AO75" s="83" t="s">
        <v>333</v>
      </c>
      <c r="AP75" s="83">
        <v>65.709999999999994</v>
      </c>
      <c r="AQ75" s="83">
        <v>5863</v>
      </c>
      <c r="AR75" s="83">
        <v>43412</v>
      </c>
      <c r="AS75" s="83" t="s">
        <v>513</v>
      </c>
      <c r="AT75" s="83">
        <v>64.23</v>
      </c>
      <c r="AU75" s="83">
        <v>6011</v>
      </c>
      <c r="AV75" s="83">
        <v>42448</v>
      </c>
      <c r="AW75" s="83" t="s">
        <v>513</v>
      </c>
    </row>
    <row r="76" spans="1:49">
      <c r="A76" s="83" t="s">
        <v>619</v>
      </c>
      <c r="B76" s="83">
        <v>67.47</v>
      </c>
      <c r="C76" s="83">
        <v>6223</v>
      </c>
      <c r="D76" s="83">
        <v>28550</v>
      </c>
      <c r="E76" s="83" t="s">
        <v>620</v>
      </c>
      <c r="F76" s="83">
        <v>68.459999999999994</v>
      </c>
      <c r="G76" s="83">
        <v>6541</v>
      </c>
      <c r="H76" s="83">
        <v>28372</v>
      </c>
      <c r="I76" s="83" t="s">
        <v>621</v>
      </c>
      <c r="J76" s="83">
        <v>64.59</v>
      </c>
      <c r="K76" s="83">
        <v>5695</v>
      </c>
      <c r="L76" s="83">
        <v>28290</v>
      </c>
      <c r="M76" s="83" t="s">
        <v>622</v>
      </c>
      <c r="N76" s="83">
        <v>63.89</v>
      </c>
      <c r="O76" s="83">
        <v>5546</v>
      </c>
      <c r="P76" s="83">
        <v>27980</v>
      </c>
      <c r="Q76" s="83" t="s">
        <v>622</v>
      </c>
      <c r="R76" s="83">
        <v>61.98</v>
      </c>
      <c r="S76" s="83">
        <v>5287</v>
      </c>
      <c r="T76" s="83">
        <v>27703</v>
      </c>
      <c r="U76" s="83" t="s">
        <v>496</v>
      </c>
      <c r="V76" s="83">
        <v>61.74</v>
      </c>
      <c r="W76" s="83">
        <v>5138</v>
      </c>
      <c r="X76" s="83">
        <v>27429</v>
      </c>
      <c r="Y76" s="83" t="s">
        <v>495</v>
      </c>
      <c r="Z76" s="83">
        <v>58.37</v>
      </c>
      <c r="AA76" s="83">
        <v>5099</v>
      </c>
      <c r="AB76" s="83">
        <v>29116</v>
      </c>
      <c r="AC76" s="83" t="s">
        <v>623</v>
      </c>
      <c r="AD76" s="83">
        <v>61.11</v>
      </c>
      <c r="AE76" s="83">
        <v>5191</v>
      </c>
      <c r="AF76" s="83">
        <v>28828</v>
      </c>
      <c r="AG76" s="83" t="s">
        <v>624</v>
      </c>
      <c r="AH76" s="83">
        <v>61.07</v>
      </c>
      <c r="AI76" s="83">
        <v>5193</v>
      </c>
      <c r="AJ76" s="83">
        <v>28543</v>
      </c>
      <c r="AK76" s="83" t="s">
        <v>625</v>
      </c>
      <c r="AL76" s="83">
        <v>60.72</v>
      </c>
      <c r="AM76" s="83">
        <v>5278</v>
      </c>
      <c r="AN76" s="83">
        <v>40933</v>
      </c>
      <c r="AO76" s="83" t="s">
        <v>240</v>
      </c>
      <c r="AP76" s="83">
        <v>62.5</v>
      </c>
      <c r="AQ76" s="83">
        <v>5248</v>
      </c>
      <c r="AR76" s="83">
        <v>39955</v>
      </c>
      <c r="AS76" s="83" t="s">
        <v>338</v>
      </c>
      <c r="AT76" s="83">
        <v>61.39</v>
      </c>
      <c r="AU76" s="83">
        <v>5204</v>
      </c>
      <c r="AV76" s="83">
        <v>47890</v>
      </c>
      <c r="AW76" s="83" t="s">
        <v>297</v>
      </c>
    </row>
    <row r="77" spans="1:49">
      <c r="A77" s="83" t="s">
        <v>626</v>
      </c>
      <c r="B77" s="83">
        <v>69.260000000000005</v>
      </c>
      <c r="C77" s="83">
        <v>10739</v>
      </c>
      <c r="D77" s="83">
        <v>43426</v>
      </c>
      <c r="E77" s="83" t="s">
        <v>627</v>
      </c>
      <c r="F77" s="83">
        <v>73.19</v>
      </c>
      <c r="G77" s="83">
        <v>7989</v>
      </c>
      <c r="H77" s="83">
        <v>43277</v>
      </c>
      <c r="I77" s="83" t="s">
        <v>628</v>
      </c>
      <c r="J77" s="83">
        <v>70.290000000000006</v>
      </c>
      <c r="K77" s="83">
        <v>7608</v>
      </c>
      <c r="L77" s="83">
        <v>42043</v>
      </c>
      <c r="M77" s="83" t="s">
        <v>629</v>
      </c>
      <c r="N77" s="83">
        <v>64.47</v>
      </c>
      <c r="O77" s="83">
        <v>6844</v>
      </c>
      <c r="P77" s="83">
        <v>41654</v>
      </c>
      <c r="Q77" s="83" t="s">
        <v>530</v>
      </c>
      <c r="R77" s="83">
        <v>65.27</v>
      </c>
      <c r="S77" s="83">
        <v>6686</v>
      </c>
      <c r="T77" s="83">
        <v>40348</v>
      </c>
      <c r="U77" s="83" t="s">
        <v>630</v>
      </c>
      <c r="V77" s="83">
        <v>64.11</v>
      </c>
      <c r="W77" s="83">
        <v>7647</v>
      </c>
      <c r="X77" s="83">
        <v>40022</v>
      </c>
      <c r="Y77" s="83" t="s">
        <v>631</v>
      </c>
      <c r="Z77" s="83">
        <v>59.27</v>
      </c>
      <c r="AA77" s="83">
        <v>6229</v>
      </c>
      <c r="AB77" s="83">
        <v>39998</v>
      </c>
      <c r="AC77" s="83" t="s">
        <v>240</v>
      </c>
      <c r="AD77" s="83">
        <v>63.54</v>
      </c>
      <c r="AE77" s="83">
        <v>6045</v>
      </c>
      <c r="AF77" s="83">
        <v>40005</v>
      </c>
      <c r="AG77" s="83" t="s">
        <v>400</v>
      </c>
      <c r="AH77" s="83">
        <v>63.88</v>
      </c>
      <c r="AI77" s="83">
        <v>5993</v>
      </c>
      <c r="AJ77" s="83">
        <v>40329</v>
      </c>
      <c r="AK77" s="83" t="s">
        <v>241</v>
      </c>
      <c r="AL77" s="83">
        <v>56.89</v>
      </c>
      <c r="AM77" s="83">
        <v>6394</v>
      </c>
      <c r="AN77" s="83">
        <v>42267</v>
      </c>
      <c r="AO77" s="83" t="s">
        <v>425</v>
      </c>
      <c r="AP77" s="83">
        <v>55.39</v>
      </c>
      <c r="AQ77" s="83">
        <v>7114</v>
      </c>
      <c r="AR77" s="83">
        <v>41777</v>
      </c>
      <c r="AS77" s="83" t="s">
        <v>371</v>
      </c>
      <c r="AT77" s="83">
        <v>54.2</v>
      </c>
      <c r="AU77" s="83">
        <v>6484</v>
      </c>
      <c r="AV77" s="83">
        <v>41162</v>
      </c>
      <c r="AW77" s="83" t="s">
        <v>239</v>
      </c>
    </row>
    <row r="78" spans="1:49">
      <c r="A78" s="83" t="s">
        <v>632</v>
      </c>
      <c r="B78" s="83">
        <v>69.67</v>
      </c>
      <c r="C78" s="83">
        <v>6967</v>
      </c>
      <c r="D78" s="83">
        <v>34644</v>
      </c>
      <c r="E78" s="83" t="s">
        <v>501</v>
      </c>
      <c r="F78" s="83">
        <v>62.92</v>
      </c>
      <c r="G78" s="83">
        <v>6477</v>
      </c>
      <c r="H78" s="83">
        <v>34317</v>
      </c>
      <c r="I78" s="83" t="s">
        <v>633</v>
      </c>
      <c r="J78" s="83">
        <v>61.95</v>
      </c>
      <c r="K78" s="83">
        <v>5954</v>
      </c>
      <c r="L78" s="83">
        <v>33779</v>
      </c>
      <c r="M78" s="83" t="s">
        <v>633</v>
      </c>
      <c r="N78" s="83">
        <v>60.63</v>
      </c>
      <c r="O78" s="83">
        <v>5783</v>
      </c>
      <c r="P78" s="83">
        <v>34311</v>
      </c>
      <c r="Q78" s="83" t="s">
        <v>634</v>
      </c>
      <c r="R78" s="83">
        <v>59.66</v>
      </c>
      <c r="S78" s="83">
        <v>5836</v>
      </c>
      <c r="T78" s="83">
        <v>34199</v>
      </c>
      <c r="U78" s="83" t="s">
        <v>635</v>
      </c>
      <c r="V78" s="83">
        <v>57.93</v>
      </c>
      <c r="W78" s="83">
        <v>5533</v>
      </c>
      <c r="X78" s="83">
        <v>34379</v>
      </c>
      <c r="Y78" s="83" t="s">
        <v>636</v>
      </c>
      <c r="Z78" s="83">
        <v>58.4</v>
      </c>
      <c r="AA78" s="83">
        <v>5353</v>
      </c>
      <c r="AB78" s="83">
        <v>34387</v>
      </c>
      <c r="AC78" s="83" t="s">
        <v>637</v>
      </c>
      <c r="AD78" s="83">
        <v>59.6</v>
      </c>
      <c r="AE78" s="83">
        <v>5781</v>
      </c>
      <c r="AF78" s="83">
        <v>34609</v>
      </c>
      <c r="AG78" s="83" t="s">
        <v>638</v>
      </c>
      <c r="AH78" s="83">
        <v>59.18</v>
      </c>
      <c r="AI78" s="83">
        <v>5829</v>
      </c>
      <c r="AJ78" s="83">
        <v>33952</v>
      </c>
      <c r="AK78" s="83" t="s">
        <v>635</v>
      </c>
      <c r="AL78" s="83">
        <v>59.85</v>
      </c>
      <c r="AM78" s="83">
        <v>5944</v>
      </c>
      <c r="AN78" s="83">
        <v>34723</v>
      </c>
      <c r="AO78" s="83" t="s">
        <v>638</v>
      </c>
      <c r="AP78" s="83">
        <v>61.31</v>
      </c>
      <c r="AQ78" s="83">
        <v>6151</v>
      </c>
      <c r="AR78" s="83">
        <v>34154</v>
      </c>
      <c r="AS78" s="83" t="s">
        <v>639</v>
      </c>
      <c r="AT78" s="83">
        <v>60.3</v>
      </c>
      <c r="AU78" s="83">
        <v>5812</v>
      </c>
      <c r="AV78" s="83">
        <v>32860</v>
      </c>
      <c r="AW78" s="83" t="s">
        <v>640</v>
      </c>
    </row>
    <row r="79" spans="1:49">
      <c r="A79" s="83" t="s">
        <v>641</v>
      </c>
      <c r="B79" s="83">
        <v>70.180000000000007</v>
      </c>
      <c r="C79" s="83">
        <v>5178</v>
      </c>
      <c r="D79" s="83">
        <v>47018</v>
      </c>
      <c r="E79" s="83" t="s">
        <v>331</v>
      </c>
      <c r="F79" s="83">
        <v>77.14</v>
      </c>
      <c r="G79" s="83">
        <v>5350</v>
      </c>
      <c r="H79" s="83">
        <v>46770</v>
      </c>
      <c r="I79" s="83" t="s">
        <v>606</v>
      </c>
      <c r="J79" s="83">
        <v>64.12</v>
      </c>
      <c r="K79" s="83">
        <v>4851</v>
      </c>
      <c r="L79" s="83">
        <v>46360</v>
      </c>
      <c r="M79" s="83" t="s">
        <v>254</v>
      </c>
      <c r="N79" s="83">
        <v>60.18</v>
      </c>
      <c r="O79" s="83">
        <v>4487</v>
      </c>
      <c r="P79" s="83">
        <v>45764</v>
      </c>
      <c r="Q79" s="83" t="s">
        <v>237</v>
      </c>
      <c r="R79" s="83">
        <v>60.57</v>
      </c>
      <c r="S79" s="83">
        <v>4611</v>
      </c>
      <c r="T79" s="83">
        <v>46080</v>
      </c>
      <c r="U79" s="83" t="s">
        <v>237</v>
      </c>
      <c r="V79" s="83">
        <v>67.709999999999994</v>
      </c>
      <c r="W79" s="83">
        <v>4958</v>
      </c>
      <c r="X79" s="83">
        <v>48046</v>
      </c>
      <c r="Y79" s="83" t="s">
        <v>482</v>
      </c>
      <c r="Z79" s="83">
        <v>63.1</v>
      </c>
      <c r="AA79" s="83">
        <v>4652</v>
      </c>
      <c r="AB79" s="83">
        <v>47864</v>
      </c>
      <c r="AC79" s="83" t="s">
        <v>416</v>
      </c>
      <c r="AD79" s="83">
        <v>60.03</v>
      </c>
      <c r="AE79" s="83">
        <v>4460</v>
      </c>
      <c r="AF79" s="83">
        <v>52103</v>
      </c>
      <c r="AG79" s="83" t="s">
        <v>245</v>
      </c>
      <c r="AH79" s="83">
        <v>64.17</v>
      </c>
      <c r="AI79" s="83">
        <v>4832</v>
      </c>
      <c r="AJ79" s="83">
        <v>52281</v>
      </c>
      <c r="AK79" s="83" t="s">
        <v>295</v>
      </c>
      <c r="AL79" s="83">
        <v>59.93</v>
      </c>
      <c r="AM79" s="83">
        <v>4513</v>
      </c>
      <c r="AN79" s="83">
        <v>58468</v>
      </c>
      <c r="AO79" s="83" t="s">
        <v>574</v>
      </c>
      <c r="AP79" s="83">
        <v>61.47</v>
      </c>
      <c r="AQ79" s="83">
        <v>4635</v>
      </c>
      <c r="AR79" s="83">
        <v>51406</v>
      </c>
      <c r="AS79" s="83" t="s">
        <v>300</v>
      </c>
      <c r="AT79" s="83">
        <v>62.35</v>
      </c>
      <c r="AU79" s="83">
        <v>4596</v>
      </c>
      <c r="AV79" s="83">
        <v>51697</v>
      </c>
      <c r="AW79" s="83" t="s">
        <v>609</v>
      </c>
    </row>
    <row r="80" spans="1:49">
      <c r="A80" s="83" t="s">
        <v>642</v>
      </c>
      <c r="B80" s="83">
        <v>70.45</v>
      </c>
      <c r="C80" s="83">
        <v>5220</v>
      </c>
      <c r="D80" s="83">
        <v>52566</v>
      </c>
      <c r="E80" s="83" t="s">
        <v>344</v>
      </c>
      <c r="F80" s="83" t="s">
        <v>233</v>
      </c>
      <c r="G80" s="83" t="s">
        <v>233</v>
      </c>
      <c r="H80" s="83" t="s">
        <v>233</v>
      </c>
      <c r="I80" s="83" t="s">
        <v>233</v>
      </c>
      <c r="J80" s="83">
        <v>63.42</v>
      </c>
      <c r="K80" s="83">
        <v>4865</v>
      </c>
      <c r="L80" s="83">
        <v>51807</v>
      </c>
      <c r="M80" s="83" t="s">
        <v>314</v>
      </c>
      <c r="N80" s="83">
        <v>61.78</v>
      </c>
      <c r="O80" s="83">
        <v>4689</v>
      </c>
      <c r="P80" s="83">
        <v>45656</v>
      </c>
      <c r="Q80" s="83" t="s">
        <v>505</v>
      </c>
      <c r="R80" s="83">
        <v>60.24</v>
      </c>
      <c r="S80" s="83">
        <v>4871</v>
      </c>
      <c r="T80" s="83">
        <v>46574</v>
      </c>
      <c r="U80" s="83" t="s">
        <v>292</v>
      </c>
      <c r="V80" s="83">
        <v>55.67</v>
      </c>
      <c r="W80" s="83">
        <v>4672</v>
      </c>
      <c r="X80" s="83">
        <v>46113</v>
      </c>
      <c r="Y80" s="83" t="s">
        <v>317</v>
      </c>
      <c r="Z80" s="83">
        <v>54.74</v>
      </c>
      <c r="AA80" s="83">
        <v>4456</v>
      </c>
      <c r="AB80" s="83">
        <v>45656</v>
      </c>
      <c r="AC80" s="83" t="s">
        <v>318</v>
      </c>
      <c r="AD80" s="83">
        <v>60.96</v>
      </c>
      <c r="AE80" s="83">
        <v>4504</v>
      </c>
      <c r="AF80" s="83">
        <v>36403</v>
      </c>
      <c r="AG80" s="83" t="s">
        <v>568</v>
      </c>
      <c r="AH80" s="83">
        <v>57.08</v>
      </c>
      <c r="AI80" s="83">
        <v>4277</v>
      </c>
      <c r="AJ80" s="83">
        <v>39338</v>
      </c>
      <c r="AK80" s="83" t="s">
        <v>643</v>
      </c>
      <c r="AL80" s="83">
        <v>63.3</v>
      </c>
      <c r="AM80" s="83">
        <v>4741</v>
      </c>
      <c r="AN80" s="83">
        <v>43888</v>
      </c>
      <c r="AO80" s="83" t="s">
        <v>611</v>
      </c>
      <c r="AP80" s="83">
        <v>64.78</v>
      </c>
      <c r="AQ80" s="83">
        <v>4821</v>
      </c>
      <c r="AR80" s="83">
        <v>46150</v>
      </c>
      <c r="AS80" s="83" t="s">
        <v>280</v>
      </c>
      <c r="AT80" s="83">
        <v>63.84</v>
      </c>
      <c r="AU80" s="83">
        <v>4290</v>
      </c>
      <c r="AV80" s="83">
        <v>45693</v>
      </c>
      <c r="AW80" s="83" t="s">
        <v>485</v>
      </c>
    </row>
    <row r="81" spans="1:49">
      <c r="A81" s="83" t="s">
        <v>644</v>
      </c>
      <c r="B81" s="83">
        <v>70.790000000000006</v>
      </c>
      <c r="C81" s="83">
        <v>8335</v>
      </c>
      <c r="D81" s="83">
        <v>53397</v>
      </c>
      <c r="E81" s="83" t="s">
        <v>371</v>
      </c>
      <c r="F81" s="83">
        <v>73.510000000000005</v>
      </c>
      <c r="G81" s="83">
        <v>9216</v>
      </c>
      <c r="H81" s="83">
        <v>51935</v>
      </c>
      <c r="I81" s="83" t="s">
        <v>431</v>
      </c>
      <c r="J81" s="83">
        <v>66.56</v>
      </c>
      <c r="K81" s="83">
        <v>9200</v>
      </c>
      <c r="L81" s="83">
        <v>51505</v>
      </c>
      <c r="M81" s="83" t="s">
        <v>292</v>
      </c>
      <c r="N81" s="83">
        <v>60.71</v>
      </c>
      <c r="O81" s="83">
        <v>8298</v>
      </c>
      <c r="P81" s="83">
        <v>50966</v>
      </c>
      <c r="Q81" s="83" t="s">
        <v>598</v>
      </c>
      <c r="R81" s="83">
        <v>68.42</v>
      </c>
      <c r="S81" s="83">
        <v>9164</v>
      </c>
      <c r="T81" s="83">
        <v>48701</v>
      </c>
      <c r="U81" s="83" t="s">
        <v>484</v>
      </c>
      <c r="V81" s="83">
        <v>55.82</v>
      </c>
      <c r="W81" s="83">
        <v>6951</v>
      </c>
      <c r="X81" s="83">
        <v>47805</v>
      </c>
      <c r="Y81" s="83" t="s">
        <v>645</v>
      </c>
      <c r="Z81" s="83">
        <v>57.61</v>
      </c>
      <c r="AA81" s="83">
        <v>7354</v>
      </c>
      <c r="AB81" s="83">
        <v>45277</v>
      </c>
      <c r="AC81" s="83" t="s">
        <v>252</v>
      </c>
      <c r="AD81" s="83">
        <v>57.7</v>
      </c>
      <c r="AE81" s="83">
        <v>7664</v>
      </c>
      <c r="AF81" s="83">
        <v>48156</v>
      </c>
      <c r="AG81" s="83" t="s">
        <v>318</v>
      </c>
      <c r="AH81" s="83">
        <v>62.69</v>
      </c>
      <c r="AI81" s="83">
        <v>8200</v>
      </c>
      <c r="AJ81" s="83">
        <v>48881</v>
      </c>
      <c r="AK81" s="83" t="s">
        <v>408</v>
      </c>
      <c r="AL81" s="83">
        <v>61.5</v>
      </c>
      <c r="AM81" s="83">
        <v>8352</v>
      </c>
      <c r="AN81" s="83">
        <v>47104</v>
      </c>
      <c r="AO81" s="83" t="s">
        <v>375</v>
      </c>
      <c r="AP81" s="83">
        <v>58.79</v>
      </c>
      <c r="AQ81" s="83">
        <v>8036</v>
      </c>
      <c r="AR81" s="83">
        <v>48020</v>
      </c>
      <c r="AS81" s="83" t="s">
        <v>314</v>
      </c>
      <c r="AT81" s="83">
        <v>56.66</v>
      </c>
      <c r="AU81" s="83">
        <v>7920</v>
      </c>
      <c r="AV81" s="83">
        <v>49342</v>
      </c>
      <c r="AW81" s="83" t="s">
        <v>274</v>
      </c>
    </row>
    <row r="82" spans="1:49">
      <c r="A82" s="83" t="s">
        <v>646</v>
      </c>
      <c r="B82" s="83">
        <v>70.83</v>
      </c>
      <c r="C82" s="83">
        <v>8713</v>
      </c>
      <c r="D82" s="83">
        <v>38730</v>
      </c>
      <c r="E82" s="83" t="s">
        <v>647</v>
      </c>
      <c r="F82" s="83">
        <v>63.6</v>
      </c>
      <c r="G82" s="83">
        <v>7270</v>
      </c>
      <c r="H82" s="83">
        <v>38807</v>
      </c>
      <c r="I82" s="83" t="s">
        <v>529</v>
      </c>
      <c r="J82" s="83">
        <v>59.58</v>
      </c>
      <c r="K82" s="83">
        <v>7329</v>
      </c>
      <c r="L82" s="83">
        <v>38802</v>
      </c>
      <c r="M82" s="83" t="s">
        <v>514</v>
      </c>
      <c r="N82" s="83">
        <v>54.68</v>
      </c>
      <c r="O82" s="83">
        <v>6582</v>
      </c>
      <c r="P82" s="83">
        <v>39828</v>
      </c>
      <c r="Q82" s="83" t="s">
        <v>261</v>
      </c>
      <c r="R82" s="83">
        <v>59.24</v>
      </c>
      <c r="S82" s="83">
        <v>6767</v>
      </c>
      <c r="T82" s="83">
        <v>39464</v>
      </c>
      <c r="U82" s="83" t="s">
        <v>502</v>
      </c>
      <c r="V82" s="83">
        <v>55.28</v>
      </c>
      <c r="W82" s="83">
        <v>6230</v>
      </c>
      <c r="X82" s="83">
        <v>38466</v>
      </c>
      <c r="Y82" s="83" t="s">
        <v>578</v>
      </c>
      <c r="Z82" s="83">
        <v>57.65</v>
      </c>
      <c r="AA82" s="83">
        <v>6511</v>
      </c>
      <c r="AB82" s="83">
        <v>38998</v>
      </c>
      <c r="AC82" s="83" t="s">
        <v>423</v>
      </c>
      <c r="AD82" s="83">
        <v>55.88</v>
      </c>
      <c r="AE82" s="83">
        <v>6155</v>
      </c>
      <c r="AF82" s="83">
        <v>38552</v>
      </c>
      <c r="AG82" s="83" t="s">
        <v>643</v>
      </c>
      <c r="AH82" s="83">
        <v>57.44</v>
      </c>
      <c r="AI82" s="83">
        <v>6565</v>
      </c>
      <c r="AJ82" s="83">
        <v>39227</v>
      </c>
      <c r="AK82" s="83" t="s">
        <v>361</v>
      </c>
      <c r="AL82" s="83">
        <v>58.42</v>
      </c>
      <c r="AM82" s="83">
        <v>6521</v>
      </c>
      <c r="AN82" s="83">
        <v>38983</v>
      </c>
      <c r="AO82" s="83" t="s">
        <v>429</v>
      </c>
      <c r="AP82" s="83">
        <v>60.39</v>
      </c>
      <c r="AQ82" s="83">
        <v>6789</v>
      </c>
      <c r="AR82" s="83">
        <v>39703</v>
      </c>
      <c r="AS82" s="83" t="s">
        <v>546</v>
      </c>
      <c r="AT82" s="83">
        <v>63.42</v>
      </c>
      <c r="AU82" s="83">
        <v>7068</v>
      </c>
      <c r="AV82" s="83">
        <v>39816</v>
      </c>
      <c r="AW82" s="83" t="s">
        <v>648</v>
      </c>
    </row>
    <row r="83" spans="1:49">
      <c r="A83" s="83" t="s">
        <v>649</v>
      </c>
      <c r="B83" s="83">
        <v>72.48</v>
      </c>
      <c r="C83" s="83">
        <v>5877</v>
      </c>
      <c r="D83" s="83">
        <v>51618</v>
      </c>
      <c r="E83" s="83" t="s">
        <v>280</v>
      </c>
      <c r="F83" s="83">
        <v>74.38</v>
      </c>
      <c r="G83" s="83">
        <v>5746</v>
      </c>
      <c r="H83" s="83">
        <v>51836</v>
      </c>
      <c r="I83" s="83" t="s">
        <v>536</v>
      </c>
      <c r="J83" s="83">
        <v>61.85</v>
      </c>
      <c r="K83" s="83">
        <v>4444</v>
      </c>
      <c r="L83" s="83">
        <v>50860</v>
      </c>
      <c r="M83" s="83" t="s">
        <v>310</v>
      </c>
      <c r="N83" s="83">
        <v>61.61</v>
      </c>
      <c r="O83" s="83">
        <v>4574</v>
      </c>
      <c r="P83" s="83">
        <v>47839</v>
      </c>
      <c r="Q83" s="83" t="s">
        <v>372</v>
      </c>
      <c r="R83" s="83">
        <v>61.41</v>
      </c>
      <c r="S83" s="83">
        <v>4656</v>
      </c>
      <c r="T83" s="83">
        <v>49020</v>
      </c>
      <c r="U83" s="83" t="s">
        <v>521</v>
      </c>
      <c r="V83" s="83">
        <v>63.41</v>
      </c>
      <c r="W83" s="83">
        <v>5137</v>
      </c>
      <c r="X83" s="83">
        <v>48440</v>
      </c>
      <c r="Y83" s="83" t="s">
        <v>385</v>
      </c>
      <c r="Z83" s="83">
        <v>61.97</v>
      </c>
      <c r="AA83" s="83">
        <v>4673</v>
      </c>
      <c r="AB83" s="83">
        <v>47997</v>
      </c>
      <c r="AC83" s="83" t="s">
        <v>434</v>
      </c>
      <c r="AD83" s="83">
        <v>62.95</v>
      </c>
      <c r="AE83" s="83">
        <v>4710</v>
      </c>
      <c r="AF83" s="83">
        <v>47877</v>
      </c>
      <c r="AG83" s="83" t="s">
        <v>237</v>
      </c>
      <c r="AH83" s="83">
        <v>64.17</v>
      </c>
      <c r="AI83" s="83">
        <v>4907</v>
      </c>
      <c r="AJ83" s="83">
        <v>48695</v>
      </c>
      <c r="AK83" s="83" t="s">
        <v>416</v>
      </c>
      <c r="AL83" s="83">
        <v>63.12</v>
      </c>
      <c r="AM83" s="83">
        <v>5035</v>
      </c>
      <c r="AN83" s="83">
        <v>47544</v>
      </c>
      <c r="AO83" s="83" t="s">
        <v>491</v>
      </c>
      <c r="AP83" s="83">
        <v>63.52</v>
      </c>
      <c r="AQ83" s="83">
        <v>5035</v>
      </c>
      <c r="AR83" s="83">
        <v>47954</v>
      </c>
      <c r="AS83" s="83" t="s">
        <v>371</v>
      </c>
      <c r="AT83" s="83">
        <v>66.19</v>
      </c>
      <c r="AU83" s="83">
        <v>4955</v>
      </c>
      <c r="AV83" s="83">
        <v>48205</v>
      </c>
      <c r="AW83" s="83" t="s">
        <v>261</v>
      </c>
    </row>
    <row r="84" spans="1:49">
      <c r="A84" s="83" t="s">
        <v>650</v>
      </c>
      <c r="B84" s="83">
        <v>72.569999999999993</v>
      </c>
      <c r="C84" s="83">
        <v>8046</v>
      </c>
      <c r="D84" s="83">
        <v>41713</v>
      </c>
      <c r="E84" s="83" t="s">
        <v>565</v>
      </c>
      <c r="F84" s="83">
        <v>62.42</v>
      </c>
      <c r="G84" s="83">
        <v>7038</v>
      </c>
      <c r="H84" s="83">
        <v>41435</v>
      </c>
      <c r="I84" s="83" t="s">
        <v>257</v>
      </c>
      <c r="J84" s="83">
        <v>58.42</v>
      </c>
      <c r="K84" s="83">
        <v>6313</v>
      </c>
      <c r="L84" s="83">
        <v>41387</v>
      </c>
      <c r="M84" s="83" t="s">
        <v>281</v>
      </c>
      <c r="N84" s="83">
        <v>57.66</v>
      </c>
      <c r="O84" s="83">
        <v>6229</v>
      </c>
      <c r="P84" s="83">
        <v>39779</v>
      </c>
      <c r="Q84" s="83" t="s">
        <v>643</v>
      </c>
      <c r="R84" s="83">
        <v>55.73</v>
      </c>
      <c r="S84" s="83">
        <v>6082</v>
      </c>
      <c r="T84" s="83">
        <v>38489</v>
      </c>
      <c r="U84" s="83" t="s">
        <v>401</v>
      </c>
      <c r="V84" s="83">
        <v>55.78</v>
      </c>
      <c r="W84" s="83">
        <v>6164</v>
      </c>
      <c r="X84" s="83">
        <v>37769</v>
      </c>
      <c r="Y84" s="83" t="s">
        <v>262</v>
      </c>
      <c r="Z84" s="83">
        <v>54</v>
      </c>
      <c r="AA84" s="83">
        <v>6009</v>
      </c>
      <c r="AB84" s="83">
        <v>37784</v>
      </c>
      <c r="AC84" s="83" t="s">
        <v>396</v>
      </c>
      <c r="AD84" s="83">
        <v>53.38</v>
      </c>
      <c r="AE84" s="83">
        <v>5930</v>
      </c>
      <c r="AF84" s="83">
        <v>37862</v>
      </c>
      <c r="AG84" s="83" t="s">
        <v>482</v>
      </c>
      <c r="AH84" s="83">
        <v>52.39</v>
      </c>
      <c r="AI84" s="83">
        <v>5829</v>
      </c>
      <c r="AJ84" s="83">
        <v>37878</v>
      </c>
      <c r="AK84" s="83" t="s">
        <v>254</v>
      </c>
      <c r="AL84" s="83">
        <v>52.71</v>
      </c>
      <c r="AM84" s="83">
        <v>5933</v>
      </c>
      <c r="AN84" s="83">
        <v>39397</v>
      </c>
      <c r="AO84" s="83" t="s">
        <v>534</v>
      </c>
      <c r="AP84" s="83">
        <v>52.79</v>
      </c>
      <c r="AQ84" s="83">
        <v>6043</v>
      </c>
      <c r="AR84" s="83">
        <v>38483</v>
      </c>
      <c r="AS84" s="83" t="s">
        <v>261</v>
      </c>
      <c r="AT84" s="83">
        <v>52.39</v>
      </c>
      <c r="AU84" s="83">
        <v>5859</v>
      </c>
      <c r="AV84" s="83">
        <v>39253</v>
      </c>
      <c r="AW84" s="83" t="s">
        <v>409</v>
      </c>
    </row>
    <row r="85" spans="1:49">
      <c r="A85" s="83" t="s">
        <v>651</v>
      </c>
      <c r="B85" s="83">
        <v>72.83</v>
      </c>
      <c r="C85" s="83">
        <v>6773</v>
      </c>
      <c r="D85" s="83">
        <v>52595</v>
      </c>
      <c r="E85" s="83" t="s">
        <v>439</v>
      </c>
      <c r="F85" s="83">
        <v>67.69</v>
      </c>
      <c r="G85" s="83">
        <v>6408</v>
      </c>
      <c r="H85" s="83">
        <v>51987</v>
      </c>
      <c r="I85" s="83" t="s">
        <v>342</v>
      </c>
      <c r="J85" s="83">
        <v>60.49</v>
      </c>
      <c r="K85" s="83">
        <v>5015</v>
      </c>
      <c r="L85" s="83">
        <v>52042</v>
      </c>
      <c r="M85" s="83" t="s">
        <v>246</v>
      </c>
      <c r="N85" s="83">
        <v>59.53</v>
      </c>
      <c r="O85" s="83">
        <v>4940</v>
      </c>
      <c r="P85" s="83">
        <v>55188</v>
      </c>
      <c r="Q85" s="83" t="s">
        <v>652</v>
      </c>
      <c r="R85" s="83">
        <v>60.75</v>
      </c>
      <c r="S85" s="83">
        <v>5128</v>
      </c>
      <c r="T85" s="83">
        <v>52513</v>
      </c>
      <c r="U85" s="83" t="s">
        <v>557</v>
      </c>
      <c r="V85" s="83">
        <v>60.61</v>
      </c>
      <c r="W85" s="83">
        <v>5310</v>
      </c>
      <c r="X85" s="83">
        <v>51305</v>
      </c>
      <c r="Y85" s="83" t="s">
        <v>588</v>
      </c>
      <c r="Z85" s="83">
        <v>58.38</v>
      </c>
      <c r="AA85" s="83">
        <v>5219</v>
      </c>
      <c r="AB85" s="83">
        <v>51359</v>
      </c>
      <c r="AC85" s="83" t="s">
        <v>653</v>
      </c>
      <c r="AD85" s="83">
        <v>60.56</v>
      </c>
      <c r="AE85" s="83">
        <v>5202</v>
      </c>
      <c r="AF85" s="83">
        <v>51819</v>
      </c>
      <c r="AG85" s="83" t="s">
        <v>559</v>
      </c>
      <c r="AH85" s="83">
        <v>58.85</v>
      </c>
      <c r="AI85" s="83">
        <v>5012</v>
      </c>
      <c r="AJ85" s="83">
        <v>54123</v>
      </c>
      <c r="AK85" s="83" t="s">
        <v>654</v>
      </c>
      <c r="AL85" s="83">
        <v>59</v>
      </c>
      <c r="AM85" s="83">
        <v>5168</v>
      </c>
      <c r="AN85" s="83">
        <v>55513</v>
      </c>
      <c r="AO85" s="83" t="s">
        <v>655</v>
      </c>
      <c r="AP85" s="83">
        <v>58.1</v>
      </c>
      <c r="AQ85" s="83">
        <v>5202</v>
      </c>
      <c r="AR85" s="83">
        <v>54535</v>
      </c>
      <c r="AS85" s="83" t="s">
        <v>656</v>
      </c>
      <c r="AT85" s="83">
        <v>59.36</v>
      </c>
      <c r="AU85" s="83">
        <v>5337</v>
      </c>
      <c r="AV85" s="83">
        <v>52887</v>
      </c>
      <c r="AW85" s="83" t="s">
        <v>657</v>
      </c>
    </row>
    <row r="86" spans="1:49">
      <c r="A86" s="83" t="s">
        <v>658</v>
      </c>
      <c r="B86" s="83">
        <v>74.88</v>
      </c>
      <c r="C86" s="83">
        <v>8050</v>
      </c>
      <c r="D86" s="83">
        <v>50216</v>
      </c>
      <c r="E86" s="83" t="s">
        <v>659</v>
      </c>
      <c r="F86" s="83">
        <v>73.02</v>
      </c>
      <c r="G86" s="83">
        <v>7713</v>
      </c>
      <c r="H86" s="83">
        <v>50040</v>
      </c>
      <c r="I86" s="83" t="s">
        <v>260</v>
      </c>
      <c r="J86" s="83">
        <v>59.04</v>
      </c>
      <c r="K86" s="83">
        <v>5444</v>
      </c>
      <c r="L86" s="83">
        <v>49772</v>
      </c>
      <c r="M86" s="83" t="s">
        <v>253</v>
      </c>
      <c r="N86" s="83">
        <v>59.45</v>
      </c>
      <c r="O86" s="83">
        <v>5474</v>
      </c>
      <c r="P86" s="83">
        <v>46444</v>
      </c>
      <c r="Q86" s="83" t="s">
        <v>387</v>
      </c>
      <c r="R86" s="83">
        <v>59.74</v>
      </c>
      <c r="S86" s="83">
        <v>5920</v>
      </c>
      <c r="T86" s="83">
        <v>41551</v>
      </c>
      <c r="U86" s="83" t="s">
        <v>578</v>
      </c>
      <c r="V86" s="83">
        <v>61.49</v>
      </c>
      <c r="W86" s="83">
        <v>6337</v>
      </c>
      <c r="X86" s="83">
        <v>41140</v>
      </c>
      <c r="Y86" s="83" t="s">
        <v>331</v>
      </c>
      <c r="Z86" s="83">
        <v>60.01</v>
      </c>
      <c r="AA86" s="83">
        <v>6210</v>
      </c>
      <c r="AB86" s="83">
        <v>40733</v>
      </c>
      <c r="AC86" s="83" t="s">
        <v>550</v>
      </c>
      <c r="AD86" s="83">
        <v>60.66</v>
      </c>
      <c r="AE86" s="83">
        <v>6121</v>
      </c>
      <c r="AF86" s="83">
        <v>44485</v>
      </c>
      <c r="AG86" s="83" t="s">
        <v>430</v>
      </c>
      <c r="AH86" s="83">
        <v>57.61</v>
      </c>
      <c r="AI86" s="83">
        <v>6042</v>
      </c>
      <c r="AJ86" s="83">
        <v>44045</v>
      </c>
      <c r="AK86" s="83" t="s">
        <v>414</v>
      </c>
      <c r="AL86" s="83">
        <v>57.2</v>
      </c>
      <c r="AM86" s="83">
        <v>6158</v>
      </c>
      <c r="AN86" s="83">
        <v>53527</v>
      </c>
      <c r="AO86" s="83" t="s">
        <v>660</v>
      </c>
      <c r="AP86" s="83">
        <v>56.68</v>
      </c>
      <c r="AQ86" s="83">
        <v>5738</v>
      </c>
      <c r="AR86" s="83">
        <v>49674</v>
      </c>
      <c r="AS86" s="83" t="s">
        <v>273</v>
      </c>
      <c r="AT86" s="83">
        <v>62.4</v>
      </c>
      <c r="AU86" s="83">
        <v>6252</v>
      </c>
      <c r="AV86" s="83">
        <v>55172</v>
      </c>
      <c r="AW86" s="83" t="s">
        <v>661</v>
      </c>
    </row>
    <row r="87" spans="1:49">
      <c r="A87" s="83" t="s">
        <v>662</v>
      </c>
      <c r="B87" s="83">
        <v>77.19</v>
      </c>
      <c r="C87" s="83">
        <v>7050</v>
      </c>
      <c r="D87" s="83">
        <v>70067</v>
      </c>
      <c r="E87" s="83" t="s">
        <v>321</v>
      </c>
      <c r="F87" s="83">
        <v>80.61</v>
      </c>
      <c r="G87" s="83">
        <v>7186</v>
      </c>
      <c r="H87" s="83">
        <v>66487</v>
      </c>
      <c r="I87" s="83" t="s">
        <v>289</v>
      </c>
      <c r="J87" s="83">
        <v>71.59</v>
      </c>
      <c r="K87" s="83">
        <v>5459</v>
      </c>
      <c r="L87" s="83">
        <v>65046</v>
      </c>
      <c r="M87" s="83" t="s">
        <v>663</v>
      </c>
      <c r="N87" s="83">
        <v>70.650000000000006</v>
      </c>
      <c r="O87" s="83">
        <v>5313</v>
      </c>
      <c r="P87" s="83">
        <v>62824</v>
      </c>
      <c r="Q87" s="83" t="s">
        <v>324</v>
      </c>
      <c r="R87" s="83">
        <v>73.83</v>
      </c>
      <c r="S87" s="83">
        <v>5559</v>
      </c>
      <c r="T87" s="83">
        <v>58402</v>
      </c>
      <c r="U87" s="83" t="s">
        <v>417</v>
      </c>
      <c r="V87" s="83">
        <v>75.2</v>
      </c>
      <c r="W87" s="83">
        <v>6833</v>
      </c>
      <c r="X87" s="83">
        <v>56720</v>
      </c>
      <c r="Y87" s="83" t="s">
        <v>371</v>
      </c>
      <c r="Z87" s="83">
        <v>74.73</v>
      </c>
      <c r="AA87" s="83">
        <v>5869</v>
      </c>
      <c r="AB87" s="83">
        <v>58500</v>
      </c>
      <c r="AC87" s="83" t="s">
        <v>472</v>
      </c>
      <c r="AD87" s="83">
        <v>73.42</v>
      </c>
      <c r="AE87" s="83">
        <v>5842</v>
      </c>
      <c r="AF87" s="83">
        <v>55872</v>
      </c>
      <c r="AG87" s="83" t="s">
        <v>237</v>
      </c>
      <c r="AH87" s="83">
        <v>72.3</v>
      </c>
      <c r="AI87" s="83">
        <v>5878</v>
      </c>
      <c r="AJ87" s="83">
        <v>55475</v>
      </c>
      <c r="AK87" s="83" t="s">
        <v>471</v>
      </c>
      <c r="AL87" s="83">
        <v>70.459999999999994</v>
      </c>
      <c r="AM87" s="83">
        <v>5859</v>
      </c>
      <c r="AN87" s="83">
        <v>57547</v>
      </c>
      <c r="AO87" s="83" t="s">
        <v>314</v>
      </c>
      <c r="AP87" s="83">
        <v>67.959999999999994</v>
      </c>
      <c r="AQ87" s="83">
        <v>5657</v>
      </c>
      <c r="AR87" s="83">
        <v>57447</v>
      </c>
      <c r="AS87" s="83" t="s">
        <v>255</v>
      </c>
      <c r="AT87" s="83">
        <v>71.98</v>
      </c>
      <c r="AU87" s="83">
        <v>6050</v>
      </c>
      <c r="AV87" s="83">
        <v>56932</v>
      </c>
      <c r="AW87" s="83" t="s">
        <v>537</v>
      </c>
    </row>
    <row r="88" spans="1:49">
      <c r="A88" s="83" t="s">
        <v>664</v>
      </c>
      <c r="B88" s="83">
        <v>77.19</v>
      </c>
      <c r="C88" s="83">
        <v>8658</v>
      </c>
      <c r="D88" s="83">
        <v>54777</v>
      </c>
      <c r="E88" s="83" t="s">
        <v>482</v>
      </c>
      <c r="F88" s="83">
        <v>71.260000000000005</v>
      </c>
      <c r="G88" s="83">
        <v>8539</v>
      </c>
      <c r="H88" s="83">
        <v>54314</v>
      </c>
      <c r="I88" s="83" t="s">
        <v>345</v>
      </c>
      <c r="J88" s="83">
        <v>67.59</v>
      </c>
      <c r="K88" s="83">
        <v>4631</v>
      </c>
      <c r="L88" s="83">
        <v>54131</v>
      </c>
      <c r="M88" s="83" t="s">
        <v>360</v>
      </c>
      <c r="N88" s="83">
        <v>64.75</v>
      </c>
      <c r="O88" s="83">
        <v>4727</v>
      </c>
      <c r="P88" s="83">
        <v>53451</v>
      </c>
      <c r="Q88" s="83" t="s">
        <v>309</v>
      </c>
      <c r="R88" s="83">
        <v>69.52</v>
      </c>
      <c r="S88" s="83">
        <v>7835</v>
      </c>
      <c r="T88" s="83">
        <v>52177</v>
      </c>
      <c r="U88" s="83" t="s">
        <v>369</v>
      </c>
      <c r="V88" s="83">
        <v>61.77</v>
      </c>
      <c r="W88" s="83">
        <v>6971</v>
      </c>
      <c r="X88" s="83">
        <v>51240</v>
      </c>
      <c r="Y88" s="83" t="s">
        <v>609</v>
      </c>
      <c r="Z88" s="83">
        <v>55.07</v>
      </c>
      <c r="AA88" s="83">
        <v>5601</v>
      </c>
      <c r="AB88" s="83">
        <v>50480</v>
      </c>
      <c r="AC88" s="83" t="s">
        <v>352</v>
      </c>
      <c r="AD88" s="83">
        <v>63.64</v>
      </c>
      <c r="AE88" s="83">
        <v>7300</v>
      </c>
      <c r="AF88" s="83">
        <v>51045</v>
      </c>
      <c r="AG88" s="83" t="s">
        <v>294</v>
      </c>
      <c r="AH88" s="83">
        <v>61.37</v>
      </c>
      <c r="AI88" s="83">
        <v>7167</v>
      </c>
      <c r="AJ88" s="83">
        <v>51104</v>
      </c>
      <c r="AK88" s="83" t="s">
        <v>506</v>
      </c>
      <c r="AL88" s="83">
        <v>64.489999999999995</v>
      </c>
      <c r="AM88" s="83">
        <v>7054</v>
      </c>
      <c r="AN88" s="83">
        <v>52451</v>
      </c>
      <c r="AO88" s="83" t="s">
        <v>467</v>
      </c>
      <c r="AP88" s="83">
        <v>67.95</v>
      </c>
      <c r="AQ88" s="83">
        <v>6788</v>
      </c>
      <c r="AR88" s="83">
        <v>49881</v>
      </c>
      <c r="AS88" s="83" t="s">
        <v>363</v>
      </c>
      <c r="AT88" s="83" t="s">
        <v>233</v>
      </c>
      <c r="AU88" s="83" t="s">
        <v>233</v>
      </c>
      <c r="AV88" s="83" t="s">
        <v>233</v>
      </c>
      <c r="AW88" s="83" t="s">
        <v>233</v>
      </c>
    </row>
    <row r="89" spans="1:49">
      <c r="A89" s="83" t="s">
        <v>665</v>
      </c>
      <c r="B89" s="83">
        <v>78.319999999999993</v>
      </c>
      <c r="C89" s="83">
        <v>6692</v>
      </c>
      <c r="D89" s="83">
        <v>48801</v>
      </c>
      <c r="E89" s="83" t="s">
        <v>666</v>
      </c>
      <c r="F89" s="83">
        <v>71.540000000000006</v>
      </c>
      <c r="G89" s="83">
        <v>5663</v>
      </c>
      <c r="H89" s="83">
        <v>48235</v>
      </c>
      <c r="I89" s="83" t="s">
        <v>240</v>
      </c>
      <c r="J89" s="83">
        <v>67.52</v>
      </c>
      <c r="K89" s="83">
        <v>4985</v>
      </c>
      <c r="L89" s="83">
        <v>48303</v>
      </c>
      <c r="M89" s="83" t="s">
        <v>485</v>
      </c>
      <c r="N89" s="83">
        <v>67.64</v>
      </c>
      <c r="O89" s="83">
        <v>5023</v>
      </c>
      <c r="P89" s="83">
        <v>47129</v>
      </c>
      <c r="Q89" s="83" t="s">
        <v>536</v>
      </c>
      <c r="R89" s="83">
        <v>67.17</v>
      </c>
      <c r="S89" s="83">
        <v>5125</v>
      </c>
      <c r="T89" s="83">
        <v>45638</v>
      </c>
      <c r="U89" s="83" t="s">
        <v>330</v>
      </c>
      <c r="V89" s="83">
        <v>69.94</v>
      </c>
      <c r="W89" s="83">
        <v>5695</v>
      </c>
      <c r="X89" s="83">
        <v>45169</v>
      </c>
      <c r="Y89" s="83" t="s">
        <v>581</v>
      </c>
      <c r="Z89" s="83">
        <v>68.650000000000006</v>
      </c>
      <c r="AA89" s="83">
        <v>5396</v>
      </c>
      <c r="AB89" s="83">
        <v>44836</v>
      </c>
      <c r="AC89" s="83" t="s">
        <v>517</v>
      </c>
      <c r="AD89" s="83">
        <v>67.099999999999994</v>
      </c>
      <c r="AE89" s="83">
        <v>5262</v>
      </c>
      <c r="AF89" s="83">
        <v>45798</v>
      </c>
      <c r="AG89" s="83" t="s">
        <v>361</v>
      </c>
      <c r="AH89" s="83">
        <v>68.84</v>
      </c>
      <c r="AI89" s="83">
        <v>5322</v>
      </c>
      <c r="AJ89" s="83">
        <v>45562</v>
      </c>
      <c r="AK89" s="83" t="s">
        <v>286</v>
      </c>
      <c r="AL89" s="83">
        <v>67.7</v>
      </c>
      <c r="AM89" s="83">
        <v>5412</v>
      </c>
      <c r="AN89" s="83">
        <v>45430</v>
      </c>
      <c r="AO89" s="83" t="s">
        <v>604</v>
      </c>
      <c r="AP89" s="83">
        <v>67.53</v>
      </c>
      <c r="AQ89" s="83">
        <v>5574</v>
      </c>
      <c r="AR89" s="83">
        <v>44838</v>
      </c>
      <c r="AS89" s="83" t="s">
        <v>257</v>
      </c>
      <c r="AT89" s="83">
        <v>68.7</v>
      </c>
      <c r="AU89" s="83">
        <v>5732</v>
      </c>
      <c r="AV89" s="83">
        <v>44966</v>
      </c>
      <c r="AW89" s="83" t="s">
        <v>545</v>
      </c>
    </row>
    <row r="90" spans="1:49">
      <c r="A90" s="83" t="s">
        <v>667</v>
      </c>
      <c r="B90" s="83">
        <v>79.209999999999994</v>
      </c>
      <c r="C90" s="83">
        <v>6469</v>
      </c>
      <c r="D90" s="83">
        <v>61836</v>
      </c>
      <c r="E90" s="83" t="s">
        <v>297</v>
      </c>
      <c r="F90" s="83">
        <v>77.92</v>
      </c>
      <c r="G90" s="83">
        <v>7456</v>
      </c>
      <c r="H90" s="83">
        <v>62247</v>
      </c>
      <c r="I90" s="83" t="s">
        <v>521</v>
      </c>
      <c r="J90" s="83">
        <v>71.680000000000007</v>
      </c>
      <c r="K90" s="83">
        <v>6238</v>
      </c>
      <c r="L90" s="83">
        <v>60655</v>
      </c>
      <c r="M90" s="83" t="s">
        <v>588</v>
      </c>
      <c r="N90" s="83">
        <v>70.41</v>
      </c>
      <c r="O90" s="83">
        <v>6229</v>
      </c>
      <c r="P90" s="83">
        <v>57346</v>
      </c>
      <c r="Q90" s="83" t="s">
        <v>295</v>
      </c>
      <c r="R90" s="83">
        <v>67.73</v>
      </c>
      <c r="S90" s="83">
        <v>6090</v>
      </c>
      <c r="T90" s="83">
        <v>56110</v>
      </c>
      <c r="U90" s="83" t="s">
        <v>317</v>
      </c>
      <c r="V90" s="83">
        <v>69.55</v>
      </c>
      <c r="W90" s="83">
        <v>6227</v>
      </c>
      <c r="X90" s="83">
        <v>53177</v>
      </c>
      <c r="Y90" s="83" t="s">
        <v>414</v>
      </c>
      <c r="Z90" s="83">
        <v>66.3</v>
      </c>
      <c r="AA90" s="83">
        <v>5926</v>
      </c>
      <c r="AB90" s="83">
        <v>54137</v>
      </c>
      <c r="AC90" s="83" t="s">
        <v>314</v>
      </c>
      <c r="AD90" s="83">
        <v>68.680000000000007</v>
      </c>
      <c r="AE90" s="83">
        <v>6159</v>
      </c>
      <c r="AF90" s="83">
        <v>52590</v>
      </c>
      <c r="AG90" s="83" t="s">
        <v>375</v>
      </c>
      <c r="AH90" s="83">
        <v>66.040000000000006</v>
      </c>
      <c r="AI90" s="83">
        <v>6163</v>
      </c>
      <c r="AJ90" s="83">
        <v>54431</v>
      </c>
      <c r="AK90" s="83" t="s">
        <v>289</v>
      </c>
      <c r="AL90" s="83">
        <v>65.72</v>
      </c>
      <c r="AM90" s="83">
        <v>6062</v>
      </c>
      <c r="AN90" s="83">
        <v>54274</v>
      </c>
      <c r="AO90" s="83" t="s">
        <v>309</v>
      </c>
      <c r="AP90" s="83">
        <v>68.27</v>
      </c>
      <c r="AQ90" s="83">
        <v>6240</v>
      </c>
      <c r="AR90" s="83">
        <v>54504</v>
      </c>
      <c r="AS90" s="83" t="s">
        <v>521</v>
      </c>
      <c r="AT90" s="83">
        <v>67.95</v>
      </c>
      <c r="AU90" s="83">
        <v>5945</v>
      </c>
      <c r="AV90" s="83">
        <v>54277</v>
      </c>
      <c r="AW90" s="83" t="s">
        <v>521</v>
      </c>
    </row>
    <row r="91" spans="1:49">
      <c r="A91" s="83" t="s">
        <v>668</v>
      </c>
      <c r="B91" s="83">
        <v>81.11</v>
      </c>
      <c r="C91" s="83">
        <v>6504</v>
      </c>
      <c r="D91" s="83">
        <v>62874</v>
      </c>
      <c r="E91" s="83" t="s">
        <v>669</v>
      </c>
      <c r="F91" s="83">
        <v>79.23</v>
      </c>
      <c r="G91" s="83">
        <v>5933</v>
      </c>
      <c r="H91" s="83">
        <v>59332</v>
      </c>
      <c r="I91" s="83" t="s">
        <v>373</v>
      </c>
      <c r="J91" s="83">
        <v>72.38</v>
      </c>
      <c r="K91" s="83">
        <v>4596</v>
      </c>
      <c r="L91" s="83">
        <v>57327</v>
      </c>
      <c r="M91" s="83" t="s">
        <v>507</v>
      </c>
      <c r="N91" s="83">
        <v>69.91</v>
      </c>
      <c r="O91" s="83">
        <v>5086</v>
      </c>
      <c r="P91" s="83">
        <v>56684</v>
      </c>
      <c r="Q91" s="83" t="s">
        <v>392</v>
      </c>
      <c r="R91" s="83">
        <v>69.959999999999994</v>
      </c>
      <c r="S91" s="83">
        <v>5278</v>
      </c>
      <c r="T91" s="83">
        <v>51198</v>
      </c>
      <c r="U91" s="83" t="s">
        <v>282</v>
      </c>
      <c r="V91" s="83">
        <v>70.930000000000007</v>
      </c>
      <c r="W91" s="83">
        <v>5328</v>
      </c>
      <c r="X91" s="83">
        <v>56684</v>
      </c>
      <c r="Y91" s="83" t="s">
        <v>291</v>
      </c>
      <c r="Z91" s="83">
        <v>68.61</v>
      </c>
      <c r="AA91" s="83">
        <v>5419</v>
      </c>
      <c r="AB91" s="83">
        <v>56684</v>
      </c>
      <c r="AC91" s="83" t="s">
        <v>412</v>
      </c>
      <c r="AD91" s="83">
        <v>68.819999999999993</v>
      </c>
      <c r="AE91" s="83">
        <v>5514</v>
      </c>
      <c r="AF91" s="83">
        <v>54125</v>
      </c>
      <c r="AG91" s="83" t="s">
        <v>236</v>
      </c>
      <c r="AH91" s="83">
        <v>69.97</v>
      </c>
      <c r="AI91" s="83">
        <v>5400</v>
      </c>
      <c r="AJ91" s="83">
        <v>56585</v>
      </c>
      <c r="AK91" s="83" t="s">
        <v>407</v>
      </c>
      <c r="AL91" s="83">
        <v>70.209999999999994</v>
      </c>
      <c r="AM91" s="83">
        <v>5375</v>
      </c>
      <c r="AN91" s="83">
        <v>55320</v>
      </c>
      <c r="AO91" s="83" t="s">
        <v>377</v>
      </c>
      <c r="AP91" s="83">
        <v>75.28</v>
      </c>
      <c r="AQ91" s="83">
        <v>4732</v>
      </c>
      <c r="AR91" s="83">
        <v>52733</v>
      </c>
      <c r="AS91" s="83" t="s">
        <v>235</v>
      </c>
      <c r="AT91" s="83">
        <v>74.67</v>
      </c>
      <c r="AU91" s="83">
        <v>4854</v>
      </c>
      <c r="AV91" s="83">
        <v>57809</v>
      </c>
      <c r="AW91" s="83" t="s">
        <v>434</v>
      </c>
    </row>
    <row r="92" spans="1:49">
      <c r="A92" s="83" t="s">
        <v>670</v>
      </c>
      <c r="B92" s="83">
        <v>82.34</v>
      </c>
      <c r="C92" s="83">
        <v>8275</v>
      </c>
      <c r="D92" s="83">
        <v>46774</v>
      </c>
      <c r="E92" s="83" t="s">
        <v>562</v>
      </c>
      <c r="F92" s="83" t="s">
        <v>233</v>
      </c>
      <c r="G92" s="83" t="s">
        <v>233</v>
      </c>
      <c r="H92" s="83" t="s">
        <v>233</v>
      </c>
      <c r="I92" s="83" t="s">
        <v>233</v>
      </c>
      <c r="J92" s="83">
        <v>72.58</v>
      </c>
      <c r="K92" s="83">
        <v>4993</v>
      </c>
      <c r="L92" s="83">
        <v>46052</v>
      </c>
      <c r="M92" s="83" t="s">
        <v>613</v>
      </c>
      <c r="N92" s="83">
        <v>70.150000000000006</v>
      </c>
      <c r="O92" s="83">
        <v>5084</v>
      </c>
      <c r="P92" s="83">
        <v>47211</v>
      </c>
      <c r="Q92" s="83" t="s">
        <v>594</v>
      </c>
      <c r="R92" s="83">
        <v>68.8</v>
      </c>
      <c r="S92" s="83">
        <v>4814</v>
      </c>
      <c r="T92" s="83">
        <v>43438</v>
      </c>
      <c r="U92" s="83" t="s">
        <v>241</v>
      </c>
      <c r="V92" s="83">
        <v>68.349999999999994</v>
      </c>
      <c r="W92" s="83">
        <v>5559</v>
      </c>
      <c r="X92" s="83">
        <v>40998</v>
      </c>
      <c r="Y92" s="83" t="s">
        <v>527</v>
      </c>
      <c r="Z92" s="83">
        <v>65.180000000000007</v>
      </c>
      <c r="AA92" s="83">
        <v>5243</v>
      </c>
      <c r="AB92" s="83">
        <v>41703</v>
      </c>
      <c r="AC92" s="83" t="s">
        <v>338</v>
      </c>
      <c r="AD92" s="83">
        <v>66.959999999999994</v>
      </c>
      <c r="AE92" s="83">
        <v>5337</v>
      </c>
      <c r="AF92" s="83">
        <v>46261</v>
      </c>
      <c r="AG92" s="83" t="s">
        <v>401</v>
      </c>
      <c r="AH92" s="83">
        <v>64.849999999999994</v>
      </c>
      <c r="AI92" s="83">
        <v>5807</v>
      </c>
      <c r="AJ92" s="83">
        <v>46810</v>
      </c>
      <c r="AK92" s="83" t="s">
        <v>285</v>
      </c>
      <c r="AL92" s="83">
        <v>70.12</v>
      </c>
      <c r="AM92" s="83">
        <v>6004</v>
      </c>
      <c r="AN92" s="83">
        <v>47882</v>
      </c>
      <c r="AO92" s="83" t="s">
        <v>361</v>
      </c>
      <c r="AP92" s="83">
        <v>68.52</v>
      </c>
      <c r="AQ92" s="83">
        <v>5790</v>
      </c>
      <c r="AR92" s="83">
        <v>46547</v>
      </c>
      <c r="AS92" s="83" t="s">
        <v>330</v>
      </c>
      <c r="AT92" s="83">
        <v>68.02</v>
      </c>
      <c r="AU92" s="83">
        <v>5483</v>
      </c>
      <c r="AV92" s="83">
        <v>47416</v>
      </c>
      <c r="AW92" s="83" t="s">
        <v>313</v>
      </c>
    </row>
    <row r="93" spans="1:49">
      <c r="A93" s="83" t="s">
        <v>671</v>
      </c>
      <c r="B93" s="83">
        <v>82.58</v>
      </c>
      <c r="C93" s="83">
        <v>8413</v>
      </c>
      <c r="D93" s="83">
        <v>57022</v>
      </c>
      <c r="E93" s="83" t="s">
        <v>401</v>
      </c>
      <c r="F93" s="83">
        <v>78.900000000000006</v>
      </c>
      <c r="G93" s="83">
        <v>8185</v>
      </c>
      <c r="H93" s="83">
        <v>56707</v>
      </c>
      <c r="I93" s="83" t="s">
        <v>364</v>
      </c>
      <c r="J93" s="83">
        <v>73.459999999999994</v>
      </c>
      <c r="K93" s="83">
        <v>5005</v>
      </c>
      <c r="L93" s="83">
        <v>56714</v>
      </c>
      <c r="M93" s="83" t="s">
        <v>440</v>
      </c>
      <c r="N93" s="83">
        <v>72.06</v>
      </c>
      <c r="O93" s="83">
        <v>5220</v>
      </c>
      <c r="P93" s="83">
        <v>55150</v>
      </c>
      <c r="Q93" s="83" t="s">
        <v>375</v>
      </c>
      <c r="R93" s="83">
        <v>72.180000000000007</v>
      </c>
      <c r="S93" s="83">
        <v>5253</v>
      </c>
      <c r="T93" s="83">
        <v>54232</v>
      </c>
      <c r="U93" s="83" t="s">
        <v>427</v>
      </c>
      <c r="V93" s="83">
        <v>71.56</v>
      </c>
      <c r="W93" s="83">
        <v>5451</v>
      </c>
      <c r="X93" s="83">
        <v>52585</v>
      </c>
      <c r="Y93" s="83" t="s">
        <v>363</v>
      </c>
      <c r="Z93" s="83">
        <v>67.72</v>
      </c>
      <c r="AA93" s="83">
        <v>5344</v>
      </c>
      <c r="AB93" s="83">
        <v>52527</v>
      </c>
      <c r="AC93" s="83" t="s">
        <v>669</v>
      </c>
      <c r="AD93" s="83">
        <v>69.959999999999994</v>
      </c>
      <c r="AE93" s="83">
        <v>5354</v>
      </c>
      <c r="AF93" s="83">
        <v>52936</v>
      </c>
      <c r="AG93" s="83" t="s">
        <v>411</v>
      </c>
      <c r="AH93" s="83">
        <v>70.25</v>
      </c>
      <c r="AI93" s="83">
        <v>5769</v>
      </c>
      <c r="AJ93" s="83">
        <v>52171</v>
      </c>
      <c r="AK93" s="83" t="s">
        <v>425</v>
      </c>
      <c r="AL93" s="83">
        <v>71.81</v>
      </c>
      <c r="AM93" s="83">
        <v>5606</v>
      </c>
      <c r="AN93" s="83">
        <v>52623</v>
      </c>
      <c r="AO93" s="83" t="s">
        <v>384</v>
      </c>
      <c r="AP93" s="83">
        <v>72.05</v>
      </c>
      <c r="AQ93" s="83">
        <v>5774</v>
      </c>
      <c r="AR93" s="83">
        <v>52629</v>
      </c>
      <c r="AS93" s="83" t="s">
        <v>394</v>
      </c>
      <c r="AT93" s="83">
        <v>71.900000000000006</v>
      </c>
      <c r="AU93" s="83">
        <v>5698</v>
      </c>
      <c r="AV93" s="83">
        <v>52796</v>
      </c>
      <c r="AW93" s="83" t="s">
        <v>363</v>
      </c>
    </row>
    <row r="94" spans="1:49">
      <c r="A94" s="83" t="s">
        <v>672</v>
      </c>
      <c r="B94" s="83">
        <v>82.61</v>
      </c>
      <c r="C94" s="83">
        <v>5622</v>
      </c>
      <c r="D94" s="83">
        <v>44969</v>
      </c>
      <c r="E94" s="83" t="s">
        <v>640</v>
      </c>
      <c r="F94" s="83">
        <v>80.73</v>
      </c>
      <c r="G94" s="83">
        <v>5544</v>
      </c>
      <c r="H94" s="83">
        <v>44969</v>
      </c>
      <c r="I94" s="83" t="s">
        <v>639</v>
      </c>
      <c r="J94" s="83">
        <v>78.73</v>
      </c>
      <c r="K94" s="83">
        <v>5693</v>
      </c>
      <c r="L94" s="83">
        <v>44969</v>
      </c>
      <c r="M94" s="83" t="s">
        <v>569</v>
      </c>
      <c r="N94" s="83">
        <v>76.47</v>
      </c>
      <c r="O94" s="83">
        <v>5081</v>
      </c>
      <c r="P94" s="83">
        <v>44895</v>
      </c>
      <c r="Q94" s="83" t="s">
        <v>673</v>
      </c>
      <c r="R94" s="83">
        <v>72.44</v>
      </c>
      <c r="S94" s="83">
        <v>5264</v>
      </c>
      <c r="T94" s="83">
        <v>43281</v>
      </c>
      <c r="U94" s="83" t="s">
        <v>568</v>
      </c>
      <c r="V94" s="83">
        <v>72.56</v>
      </c>
      <c r="W94" s="83">
        <v>5154</v>
      </c>
      <c r="X94" s="83">
        <v>42856</v>
      </c>
      <c r="Y94" s="83" t="s">
        <v>674</v>
      </c>
      <c r="Z94" s="83">
        <v>68.95</v>
      </c>
      <c r="AA94" s="83">
        <v>5189</v>
      </c>
      <c r="AB94" s="83">
        <v>44287</v>
      </c>
      <c r="AC94" s="83" t="s">
        <v>576</v>
      </c>
      <c r="AD94" s="83">
        <v>70.73</v>
      </c>
      <c r="AE94" s="83">
        <v>5185</v>
      </c>
      <c r="AF94" s="83">
        <v>44569</v>
      </c>
      <c r="AG94" s="83" t="s">
        <v>593</v>
      </c>
      <c r="AH94" s="83">
        <v>71.489999999999995</v>
      </c>
      <c r="AI94" s="83">
        <v>5279</v>
      </c>
      <c r="AJ94" s="83">
        <v>43271</v>
      </c>
      <c r="AK94" s="83" t="s">
        <v>511</v>
      </c>
      <c r="AL94" s="83">
        <v>71.69</v>
      </c>
      <c r="AM94" s="83">
        <v>5079</v>
      </c>
      <c r="AN94" s="83">
        <v>46809</v>
      </c>
      <c r="AO94" s="83" t="s">
        <v>339</v>
      </c>
      <c r="AP94" s="83">
        <v>70.64</v>
      </c>
      <c r="AQ94" s="83">
        <v>5366</v>
      </c>
      <c r="AR94" s="83">
        <v>49328</v>
      </c>
      <c r="AS94" s="83" t="s">
        <v>584</v>
      </c>
      <c r="AT94" s="83">
        <v>72.33</v>
      </c>
      <c r="AU94" s="83">
        <v>5170</v>
      </c>
      <c r="AV94" s="83">
        <v>49416</v>
      </c>
      <c r="AW94" s="83" t="s">
        <v>585</v>
      </c>
    </row>
    <row r="95" spans="1:49">
      <c r="A95" s="83" t="s">
        <v>675</v>
      </c>
      <c r="B95" s="83">
        <v>86</v>
      </c>
      <c r="C95" s="83">
        <v>31333</v>
      </c>
      <c r="D95" s="83">
        <v>47940</v>
      </c>
      <c r="E95" s="83" t="s">
        <v>639</v>
      </c>
      <c r="F95" s="83" t="s">
        <v>233</v>
      </c>
      <c r="G95" s="83" t="s">
        <v>233</v>
      </c>
      <c r="H95" s="83" t="s">
        <v>233</v>
      </c>
      <c r="I95" s="83" t="s">
        <v>233</v>
      </c>
      <c r="J95" s="83">
        <v>70.02</v>
      </c>
      <c r="K95" s="83">
        <v>30118</v>
      </c>
      <c r="L95" s="83">
        <v>45181</v>
      </c>
      <c r="M95" s="83" t="s">
        <v>581</v>
      </c>
      <c r="N95" s="83">
        <v>68.91</v>
      </c>
      <c r="O95" s="83">
        <v>30199</v>
      </c>
      <c r="P95" s="83">
        <v>42816</v>
      </c>
      <c r="Q95" s="83" t="s">
        <v>676</v>
      </c>
      <c r="R95" s="83">
        <v>61.03</v>
      </c>
      <c r="S95" s="83">
        <v>27952</v>
      </c>
      <c r="T95" s="83">
        <v>46853</v>
      </c>
      <c r="U95" s="83" t="s">
        <v>471</v>
      </c>
      <c r="V95" s="83">
        <v>61.28</v>
      </c>
      <c r="W95" s="83">
        <v>28453</v>
      </c>
      <c r="X95" s="83">
        <v>40816</v>
      </c>
      <c r="Y95" s="83" t="s">
        <v>502</v>
      </c>
      <c r="Z95" s="83">
        <v>63.7</v>
      </c>
      <c r="AA95" s="83">
        <v>29399</v>
      </c>
      <c r="AB95" s="83">
        <v>40610</v>
      </c>
      <c r="AC95" s="83" t="s">
        <v>677</v>
      </c>
      <c r="AD95" s="83">
        <v>64.77</v>
      </c>
      <c r="AE95" s="83">
        <v>29624</v>
      </c>
      <c r="AF95" s="83">
        <v>40618</v>
      </c>
      <c r="AG95" s="83" t="s">
        <v>648</v>
      </c>
      <c r="AH95" s="83">
        <v>66.8</v>
      </c>
      <c r="AI95" s="83">
        <v>30577</v>
      </c>
      <c r="AJ95" s="83">
        <v>40058</v>
      </c>
      <c r="AK95" s="83" t="s">
        <v>527</v>
      </c>
      <c r="AL95" s="83">
        <v>66.13</v>
      </c>
      <c r="AM95" s="83">
        <v>30012</v>
      </c>
      <c r="AN95" s="83">
        <v>39503</v>
      </c>
      <c r="AO95" s="83" t="s">
        <v>568</v>
      </c>
      <c r="AP95" s="83">
        <v>58.14</v>
      </c>
      <c r="AQ95" s="83">
        <v>27103</v>
      </c>
      <c r="AR95" s="83">
        <v>40064</v>
      </c>
      <c r="AS95" s="83" t="s">
        <v>643</v>
      </c>
      <c r="AT95" s="83">
        <v>63.18</v>
      </c>
      <c r="AU95" s="83">
        <v>29430</v>
      </c>
      <c r="AV95" s="83">
        <v>39317</v>
      </c>
      <c r="AW95" s="83" t="s">
        <v>678</v>
      </c>
    </row>
    <row r="96" spans="1:49">
      <c r="A96" s="83" t="s">
        <v>679</v>
      </c>
      <c r="B96" s="83">
        <v>86.91</v>
      </c>
      <c r="C96" s="83">
        <v>6797</v>
      </c>
      <c r="D96" s="83">
        <v>53809</v>
      </c>
      <c r="E96" s="83" t="s">
        <v>680</v>
      </c>
      <c r="F96" s="83">
        <v>85.64</v>
      </c>
      <c r="G96" s="83">
        <v>6104</v>
      </c>
      <c r="H96" s="83">
        <v>53865</v>
      </c>
      <c r="I96" s="83" t="s">
        <v>531</v>
      </c>
      <c r="J96" s="83">
        <v>79.37</v>
      </c>
      <c r="K96" s="83">
        <v>4654</v>
      </c>
      <c r="L96" s="83">
        <v>53865</v>
      </c>
      <c r="M96" s="83" t="s">
        <v>550</v>
      </c>
      <c r="N96" s="83">
        <v>72.94</v>
      </c>
      <c r="O96" s="83">
        <v>5305</v>
      </c>
      <c r="P96" s="83">
        <v>45377</v>
      </c>
      <c r="Q96" s="83" t="s">
        <v>678</v>
      </c>
      <c r="R96" s="83">
        <v>71.56</v>
      </c>
      <c r="S96" s="83">
        <v>5226</v>
      </c>
      <c r="T96" s="83">
        <v>46305</v>
      </c>
      <c r="U96" s="83" t="s">
        <v>681</v>
      </c>
      <c r="V96" s="83">
        <v>71.400000000000006</v>
      </c>
      <c r="W96" s="83">
        <v>5066</v>
      </c>
      <c r="X96" s="83">
        <v>47469</v>
      </c>
      <c r="Y96" s="83" t="s">
        <v>618</v>
      </c>
      <c r="Z96" s="83">
        <v>70.56</v>
      </c>
      <c r="AA96" s="83">
        <v>4984</v>
      </c>
      <c r="AB96" s="83">
        <v>45723</v>
      </c>
      <c r="AC96" s="83" t="s">
        <v>682</v>
      </c>
      <c r="AD96" s="83">
        <v>70.680000000000007</v>
      </c>
      <c r="AE96" s="83">
        <v>5119</v>
      </c>
      <c r="AF96" s="83">
        <v>39712</v>
      </c>
      <c r="AG96" s="83" t="s">
        <v>683</v>
      </c>
      <c r="AH96" s="83">
        <v>72.099999999999994</v>
      </c>
      <c r="AI96" s="83">
        <v>5175</v>
      </c>
      <c r="AJ96" s="83">
        <v>50491</v>
      </c>
      <c r="AK96" s="83" t="s">
        <v>235</v>
      </c>
      <c r="AL96" s="83">
        <v>72.209999999999994</v>
      </c>
      <c r="AM96" s="83">
        <v>5515</v>
      </c>
      <c r="AN96" s="83">
        <v>49402</v>
      </c>
      <c r="AO96" s="83" t="s">
        <v>458</v>
      </c>
      <c r="AP96" s="83">
        <v>74.75</v>
      </c>
      <c r="AQ96" s="83">
        <v>5435</v>
      </c>
      <c r="AR96" s="83">
        <v>46617</v>
      </c>
      <c r="AS96" s="83" t="s">
        <v>666</v>
      </c>
      <c r="AT96" s="83">
        <v>74.400000000000006</v>
      </c>
      <c r="AU96" s="83">
        <v>5722</v>
      </c>
      <c r="AV96" s="83">
        <v>47207</v>
      </c>
      <c r="AW96" s="83" t="s">
        <v>613</v>
      </c>
    </row>
    <row r="97" spans="1:49">
      <c r="A97" s="83" t="s">
        <v>684</v>
      </c>
      <c r="B97" s="83">
        <v>88.19</v>
      </c>
      <c r="C97" s="83">
        <v>7103</v>
      </c>
      <c r="D97" s="83">
        <v>69380</v>
      </c>
      <c r="E97" s="83" t="s">
        <v>236</v>
      </c>
      <c r="F97" s="83">
        <v>91.47</v>
      </c>
      <c r="G97" s="83">
        <v>7352</v>
      </c>
      <c r="H97" s="83">
        <v>68126</v>
      </c>
      <c r="I97" s="83" t="s">
        <v>418</v>
      </c>
      <c r="J97" s="83">
        <v>79.510000000000005</v>
      </c>
      <c r="K97" s="83">
        <v>5795</v>
      </c>
      <c r="L97" s="83">
        <v>66403</v>
      </c>
      <c r="M97" s="83" t="s">
        <v>249</v>
      </c>
      <c r="N97" s="83">
        <v>77.569999999999993</v>
      </c>
      <c r="O97" s="83">
        <v>5805</v>
      </c>
      <c r="P97" s="83">
        <v>67355</v>
      </c>
      <c r="Q97" s="83" t="s">
        <v>560</v>
      </c>
      <c r="R97" s="83">
        <v>75.510000000000005</v>
      </c>
      <c r="S97" s="83">
        <v>6000</v>
      </c>
      <c r="T97" s="83">
        <v>64230</v>
      </c>
      <c r="U97" s="83" t="s">
        <v>685</v>
      </c>
      <c r="V97" s="83">
        <v>76.5</v>
      </c>
      <c r="W97" s="83">
        <v>6280</v>
      </c>
      <c r="X97" s="83">
        <v>60095</v>
      </c>
      <c r="Y97" s="83" t="s">
        <v>252</v>
      </c>
      <c r="Z97" s="83">
        <v>73.62</v>
      </c>
      <c r="AA97" s="83">
        <v>5832</v>
      </c>
      <c r="AB97" s="83">
        <v>60015</v>
      </c>
      <c r="AC97" s="83" t="s">
        <v>301</v>
      </c>
      <c r="AD97" s="83">
        <v>74.44</v>
      </c>
      <c r="AE97" s="83">
        <v>5881</v>
      </c>
      <c r="AF97" s="83">
        <v>59085</v>
      </c>
      <c r="AG97" s="83" t="s">
        <v>479</v>
      </c>
      <c r="AH97" s="83">
        <v>74.290000000000006</v>
      </c>
      <c r="AI97" s="83">
        <v>5726</v>
      </c>
      <c r="AJ97" s="83">
        <v>58851</v>
      </c>
      <c r="AK97" s="83" t="s">
        <v>507</v>
      </c>
      <c r="AL97" s="83">
        <v>72.55</v>
      </c>
      <c r="AM97" s="83">
        <v>5749</v>
      </c>
      <c r="AN97" s="83">
        <v>58887</v>
      </c>
      <c r="AO97" s="83" t="s">
        <v>354</v>
      </c>
      <c r="AP97" s="83">
        <v>72.56</v>
      </c>
      <c r="AQ97" s="83">
        <v>5940</v>
      </c>
      <c r="AR97" s="83">
        <v>58802</v>
      </c>
      <c r="AS97" s="83" t="s">
        <v>392</v>
      </c>
      <c r="AT97" s="83">
        <v>75.14</v>
      </c>
      <c r="AU97" s="83">
        <v>6031</v>
      </c>
      <c r="AV97" s="83">
        <v>58370</v>
      </c>
      <c r="AW97" s="83" t="s">
        <v>372</v>
      </c>
    </row>
    <row r="98" spans="1:49">
      <c r="A98" s="83" t="s">
        <v>686</v>
      </c>
      <c r="B98" s="83">
        <v>88.43</v>
      </c>
      <c r="C98" s="83">
        <v>8308</v>
      </c>
      <c r="D98" s="83">
        <v>61165</v>
      </c>
      <c r="E98" s="83" t="s">
        <v>334</v>
      </c>
      <c r="F98" s="83">
        <v>85.09</v>
      </c>
      <c r="G98" s="83">
        <v>8205</v>
      </c>
      <c r="H98" s="83">
        <v>59974</v>
      </c>
      <c r="I98" s="83" t="s">
        <v>519</v>
      </c>
      <c r="J98" s="83">
        <v>81.23</v>
      </c>
      <c r="K98" s="83">
        <v>7207</v>
      </c>
      <c r="L98" s="83">
        <v>58791</v>
      </c>
      <c r="M98" s="83" t="s">
        <v>254</v>
      </c>
      <c r="N98" s="83">
        <v>72.58</v>
      </c>
      <c r="O98" s="83">
        <v>6388</v>
      </c>
      <c r="P98" s="83">
        <v>56574</v>
      </c>
      <c r="Q98" s="83" t="s">
        <v>408</v>
      </c>
      <c r="R98" s="83">
        <v>72.569999999999993</v>
      </c>
      <c r="S98" s="83">
        <v>6318</v>
      </c>
      <c r="T98" s="83">
        <v>54878</v>
      </c>
      <c r="U98" s="83" t="s">
        <v>411</v>
      </c>
      <c r="V98" s="83">
        <v>70.19</v>
      </c>
      <c r="W98" s="83">
        <v>6257</v>
      </c>
      <c r="X98" s="83">
        <v>53752</v>
      </c>
      <c r="Y98" s="83" t="s">
        <v>375</v>
      </c>
      <c r="Z98" s="83">
        <v>70.08</v>
      </c>
      <c r="AA98" s="83">
        <v>6208</v>
      </c>
      <c r="AB98" s="83">
        <v>52971</v>
      </c>
      <c r="AC98" s="83" t="s">
        <v>435</v>
      </c>
      <c r="AD98" s="83">
        <v>72.040000000000006</v>
      </c>
      <c r="AE98" s="83">
        <v>6316</v>
      </c>
      <c r="AF98" s="83">
        <v>52112</v>
      </c>
      <c r="AG98" s="83" t="s">
        <v>254</v>
      </c>
      <c r="AH98" s="83">
        <v>72.459999999999994</v>
      </c>
      <c r="AI98" s="83">
        <v>6284</v>
      </c>
      <c r="AJ98" s="83">
        <v>51401</v>
      </c>
      <c r="AK98" s="83" t="s">
        <v>482</v>
      </c>
      <c r="AL98" s="83">
        <v>71.09</v>
      </c>
      <c r="AM98" s="83">
        <v>6396</v>
      </c>
      <c r="AN98" s="83">
        <v>53144</v>
      </c>
      <c r="AO98" s="83" t="s">
        <v>534</v>
      </c>
      <c r="AP98" s="83">
        <v>70.959999999999994</v>
      </c>
      <c r="AQ98" s="83">
        <v>6358</v>
      </c>
      <c r="AR98" s="83">
        <v>52517</v>
      </c>
      <c r="AS98" s="83" t="s">
        <v>391</v>
      </c>
      <c r="AT98" s="83">
        <v>70.989999999999995</v>
      </c>
      <c r="AU98" s="83">
        <v>6301</v>
      </c>
      <c r="AV98" s="83">
        <v>51899</v>
      </c>
      <c r="AW98" s="83" t="s">
        <v>282</v>
      </c>
    </row>
    <row r="99" spans="1:49">
      <c r="A99" s="83" t="s">
        <v>687</v>
      </c>
      <c r="B99" s="83">
        <v>88.94</v>
      </c>
      <c r="C99" s="83">
        <v>5078</v>
      </c>
      <c r="D99" s="83">
        <v>51590</v>
      </c>
      <c r="E99" s="83" t="s">
        <v>638</v>
      </c>
      <c r="F99" s="83">
        <v>79.17</v>
      </c>
      <c r="G99" s="83">
        <v>5225</v>
      </c>
      <c r="H99" s="83">
        <v>50801</v>
      </c>
      <c r="I99" s="83" t="s">
        <v>340</v>
      </c>
      <c r="J99" s="83" t="s">
        <v>233</v>
      </c>
      <c r="K99" s="83" t="s">
        <v>233</v>
      </c>
      <c r="L99" s="83" t="s">
        <v>233</v>
      </c>
      <c r="M99" s="83" t="s">
        <v>233</v>
      </c>
      <c r="N99" s="83">
        <v>76.16</v>
      </c>
      <c r="O99" s="83">
        <v>4486</v>
      </c>
      <c r="P99" s="83">
        <v>42042</v>
      </c>
      <c r="Q99" s="83" t="s">
        <v>595</v>
      </c>
      <c r="R99" s="83">
        <v>73.849999999999994</v>
      </c>
      <c r="S99" s="83">
        <v>4921</v>
      </c>
      <c r="T99" s="83">
        <v>38882</v>
      </c>
      <c r="U99" s="83" t="s">
        <v>688</v>
      </c>
      <c r="V99" s="83" t="s">
        <v>233</v>
      </c>
      <c r="W99" s="83" t="s">
        <v>233</v>
      </c>
      <c r="X99" s="83" t="s">
        <v>233</v>
      </c>
      <c r="Y99" s="83" t="s">
        <v>233</v>
      </c>
      <c r="Z99" s="83" t="s">
        <v>233</v>
      </c>
      <c r="AA99" s="83" t="s">
        <v>233</v>
      </c>
      <c r="AB99" s="83" t="s">
        <v>233</v>
      </c>
      <c r="AC99" s="83" t="s">
        <v>233</v>
      </c>
      <c r="AD99" s="83" t="s">
        <v>233</v>
      </c>
      <c r="AE99" s="83" t="s">
        <v>233</v>
      </c>
      <c r="AF99" s="83" t="s">
        <v>233</v>
      </c>
      <c r="AG99" s="83" t="s">
        <v>233</v>
      </c>
      <c r="AH99" s="83" t="s">
        <v>233</v>
      </c>
      <c r="AI99" s="83" t="s">
        <v>233</v>
      </c>
      <c r="AJ99" s="83" t="s">
        <v>233</v>
      </c>
      <c r="AK99" s="83" t="s">
        <v>233</v>
      </c>
      <c r="AL99" s="83" t="s">
        <v>233</v>
      </c>
      <c r="AM99" s="83" t="s">
        <v>233</v>
      </c>
      <c r="AN99" s="83" t="s">
        <v>233</v>
      </c>
      <c r="AO99" s="83" t="s">
        <v>233</v>
      </c>
      <c r="AP99" s="83" t="s">
        <v>233</v>
      </c>
      <c r="AQ99" s="83" t="s">
        <v>233</v>
      </c>
      <c r="AR99" s="83" t="s">
        <v>233</v>
      </c>
      <c r="AS99" s="83" t="s">
        <v>233</v>
      </c>
      <c r="AT99" s="83" t="s">
        <v>233</v>
      </c>
      <c r="AU99" s="83" t="s">
        <v>233</v>
      </c>
      <c r="AV99" s="83" t="s">
        <v>233</v>
      </c>
      <c r="AW99" s="83" t="s">
        <v>233</v>
      </c>
    </row>
    <row r="100" spans="1:49">
      <c r="A100" s="83" t="s">
        <v>689</v>
      </c>
      <c r="B100" s="83">
        <v>96.09</v>
      </c>
      <c r="C100" s="83">
        <v>5328</v>
      </c>
      <c r="D100" s="83">
        <v>34373</v>
      </c>
      <c r="E100" s="83" t="s">
        <v>690</v>
      </c>
      <c r="F100" s="83">
        <v>95.94</v>
      </c>
      <c r="G100" s="83">
        <v>5743</v>
      </c>
      <c r="H100" s="83">
        <v>32812</v>
      </c>
      <c r="I100" s="83" t="s">
        <v>691</v>
      </c>
      <c r="J100" s="83">
        <v>80.069999999999993</v>
      </c>
      <c r="K100" s="83">
        <v>4244</v>
      </c>
      <c r="L100" s="83">
        <v>32793</v>
      </c>
      <c r="M100" s="83" t="s">
        <v>692</v>
      </c>
      <c r="N100" s="83">
        <v>76.64</v>
      </c>
      <c r="O100" s="83">
        <v>4137</v>
      </c>
      <c r="P100" s="83">
        <v>32459</v>
      </c>
      <c r="Q100" s="83" t="s">
        <v>620</v>
      </c>
      <c r="R100" s="83">
        <v>80.03</v>
      </c>
      <c r="S100" s="83">
        <v>4416</v>
      </c>
      <c r="T100" s="83">
        <v>32069</v>
      </c>
      <c r="U100" s="83" t="s">
        <v>693</v>
      </c>
      <c r="V100" s="83">
        <v>76.099999999999994</v>
      </c>
      <c r="W100" s="83">
        <v>4463</v>
      </c>
      <c r="X100" s="83">
        <v>31909</v>
      </c>
      <c r="Y100" s="83" t="s">
        <v>694</v>
      </c>
      <c r="Z100" s="83">
        <v>76.900000000000006</v>
      </c>
      <c r="AA100" s="83">
        <v>4203</v>
      </c>
      <c r="AB100" s="83">
        <v>31832</v>
      </c>
      <c r="AC100" s="83" t="s">
        <v>695</v>
      </c>
      <c r="AD100" s="83">
        <v>77.02</v>
      </c>
      <c r="AE100" s="83">
        <v>4521</v>
      </c>
      <c r="AF100" s="83">
        <v>31919</v>
      </c>
      <c r="AG100" s="83" t="s">
        <v>621</v>
      </c>
      <c r="AH100" s="83">
        <v>81.650000000000006</v>
      </c>
      <c r="AI100" s="83">
        <v>4743</v>
      </c>
      <c r="AJ100" s="83">
        <v>32511</v>
      </c>
      <c r="AK100" s="83" t="s">
        <v>696</v>
      </c>
      <c r="AL100" s="83">
        <v>81.06</v>
      </c>
      <c r="AM100" s="83">
        <v>4625</v>
      </c>
      <c r="AN100" s="83">
        <v>33560</v>
      </c>
      <c r="AO100" s="83" t="s">
        <v>621</v>
      </c>
      <c r="AP100" s="83">
        <v>80.930000000000007</v>
      </c>
      <c r="AQ100" s="83">
        <v>4513</v>
      </c>
      <c r="AR100" s="83">
        <v>33844</v>
      </c>
      <c r="AS100" s="83" t="s">
        <v>697</v>
      </c>
      <c r="AT100" s="83">
        <v>80.069999999999993</v>
      </c>
      <c r="AU100" s="83">
        <v>4607</v>
      </c>
      <c r="AV100" s="83">
        <v>33777</v>
      </c>
      <c r="AW100" s="83" t="s">
        <v>698</v>
      </c>
    </row>
    <row r="101" spans="1:49">
      <c r="A101" s="83" t="s">
        <v>699</v>
      </c>
      <c r="B101" s="83">
        <v>99.78</v>
      </c>
      <c r="C101" s="83">
        <v>6414</v>
      </c>
      <c r="D101" s="83">
        <v>42849</v>
      </c>
      <c r="E101" s="83" t="s">
        <v>700</v>
      </c>
      <c r="F101" s="83">
        <v>98.03</v>
      </c>
      <c r="G101" s="83">
        <v>6483</v>
      </c>
      <c r="H101" s="83">
        <v>42699</v>
      </c>
      <c r="I101" s="83" t="s">
        <v>701</v>
      </c>
      <c r="J101" s="83">
        <v>79.87</v>
      </c>
      <c r="K101" s="83">
        <v>4540</v>
      </c>
      <c r="L101" s="83">
        <v>42470</v>
      </c>
      <c r="M101" s="83" t="s">
        <v>702</v>
      </c>
      <c r="N101" s="83">
        <v>79.680000000000007</v>
      </c>
      <c r="O101" s="83">
        <v>4671</v>
      </c>
      <c r="P101" s="83">
        <v>42051</v>
      </c>
      <c r="Q101" s="83" t="s">
        <v>703</v>
      </c>
      <c r="R101" s="83">
        <v>77.77</v>
      </c>
      <c r="S101" s="83">
        <v>4749</v>
      </c>
      <c r="T101" s="83">
        <v>40975</v>
      </c>
      <c r="U101" s="83" t="s">
        <v>688</v>
      </c>
      <c r="V101" s="83">
        <v>78.790000000000006</v>
      </c>
      <c r="W101" s="83">
        <v>4881</v>
      </c>
      <c r="X101" s="83">
        <v>40569</v>
      </c>
      <c r="Y101" s="83" t="s">
        <v>704</v>
      </c>
      <c r="Z101" s="83">
        <v>76.55</v>
      </c>
      <c r="AA101" s="83">
        <v>5125</v>
      </c>
      <c r="AB101" s="83">
        <v>42472</v>
      </c>
      <c r="AC101" s="83" t="s">
        <v>705</v>
      </c>
      <c r="AD101" s="83">
        <v>77.55</v>
      </c>
      <c r="AE101" s="83">
        <v>5187</v>
      </c>
      <c r="AF101" s="83">
        <v>42051</v>
      </c>
      <c r="AG101" s="83" t="s">
        <v>706</v>
      </c>
      <c r="AH101" s="83">
        <v>81.87</v>
      </c>
      <c r="AI101" s="83">
        <v>5267</v>
      </c>
      <c r="AJ101" s="83">
        <v>40027</v>
      </c>
      <c r="AK101" s="83" t="s">
        <v>707</v>
      </c>
      <c r="AL101" s="83">
        <v>79.11</v>
      </c>
      <c r="AM101" s="83">
        <v>5689</v>
      </c>
      <c r="AN101" s="83">
        <v>57001</v>
      </c>
      <c r="AO101" s="83" t="s">
        <v>422</v>
      </c>
      <c r="AP101" s="83">
        <v>82.14</v>
      </c>
      <c r="AQ101" s="83">
        <v>5263</v>
      </c>
      <c r="AR101" s="83">
        <v>55462</v>
      </c>
      <c r="AS101" s="83" t="s">
        <v>548</v>
      </c>
      <c r="AT101" s="83">
        <v>81.459999999999994</v>
      </c>
      <c r="AU101" s="83">
        <v>4972</v>
      </c>
      <c r="AV101" s="83">
        <v>57470</v>
      </c>
      <c r="AW101" s="83" t="s">
        <v>393</v>
      </c>
    </row>
    <row r="102" spans="1:49">
      <c r="A102" s="83" t="s">
        <v>708</v>
      </c>
      <c r="B102" s="83">
        <v>101.85</v>
      </c>
      <c r="C102" s="83">
        <v>9597</v>
      </c>
      <c r="D102" s="83">
        <v>75281</v>
      </c>
      <c r="E102" s="83" t="s">
        <v>505</v>
      </c>
      <c r="F102" s="83">
        <v>96.69</v>
      </c>
      <c r="G102" s="83">
        <v>8520</v>
      </c>
      <c r="H102" s="83">
        <v>72996</v>
      </c>
      <c r="I102" s="83" t="s">
        <v>371</v>
      </c>
      <c r="J102" s="83">
        <v>94.22</v>
      </c>
      <c r="K102" s="83">
        <v>8076</v>
      </c>
      <c r="L102" s="83">
        <v>74079</v>
      </c>
      <c r="M102" s="83" t="s">
        <v>236</v>
      </c>
      <c r="N102" s="83">
        <v>88.88</v>
      </c>
      <c r="O102" s="83">
        <v>8204</v>
      </c>
      <c r="P102" s="83">
        <v>72231</v>
      </c>
      <c r="Q102" s="83" t="s">
        <v>326</v>
      </c>
      <c r="R102" s="83">
        <v>92.69</v>
      </c>
      <c r="S102" s="83">
        <v>8329</v>
      </c>
      <c r="T102" s="83">
        <v>67284</v>
      </c>
      <c r="U102" s="83" t="s">
        <v>232</v>
      </c>
      <c r="V102" s="83">
        <v>90.36</v>
      </c>
      <c r="W102" s="83">
        <v>8122</v>
      </c>
      <c r="X102" s="83">
        <v>65231</v>
      </c>
      <c r="Y102" s="83" t="s">
        <v>285</v>
      </c>
      <c r="Z102" s="83">
        <v>69.78</v>
      </c>
      <c r="AA102" s="83">
        <v>6579</v>
      </c>
      <c r="AB102" s="83">
        <v>65489</v>
      </c>
      <c r="AC102" s="83" t="s">
        <v>656</v>
      </c>
      <c r="AD102" s="83">
        <v>88.93</v>
      </c>
      <c r="AE102" s="83">
        <v>7831</v>
      </c>
      <c r="AF102" s="83">
        <v>64817</v>
      </c>
      <c r="AG102" s="83" t="s">
        <v>261</v>
      </c>
      <c r="AH102" s="83">
        <v>80.099999999999994</v>
      </c>
      <c r="AI102" s="83">
        <v>7014</v>
      </c>
      <c r="AJ102" s="83">
        <v>64329</v>
      </c>
      <c r="AK102" s="83" t="s">
        <v>709</v>
      </c>
      <c r="AL102" s="83">
        <v>81.67</v>
      </c>
      <c r="AM102" s="83">
        <v>7622</v>
      </c>
      <c r="AN102" s="83">
        <v>65567</v>
      </c>
      <c r="AO102" s="83" t="s">
        <v>294</v>
      </c>
      <c r="AP102" s="83">
        <v>88.49</v>
      </c>
      <c r="AQ102" s="83">
        <v>7961</v>
      </c>
      <c r="AR102" s="83">
        <v>65531</v>
      </c>
      <c r="AS102" s="83" t="s">
        <v>391</v>
      </c>
      <c r="AT102" s="83">
        <v>86.4</v>
      </c>
      <c r="AU102" s="83">
        <v>7917</v>
      </c>
      <c r="AV102" s="83">
        <v>67534</v>
      </c>
      <c r="AW102" s="83" t="s">
        <v>387</v>
      </c>
    </row>
  </sheetData>
  <mergeCells count="13">
    <mergeCell ref="AT1:AW1"/>
    <mergeCell ref="V1:Y1"/>
    <mergeCell ref="Z1:AC1"/>
    <mergeCell ref="AD1:AG1"/>
    <mergeCell ref="AH1:AK1"/>
    <mergeCell ref="AL1:AO1"/>
    <mergeCell ref="AP1:AS1"/>
    <mergeCell ref="R1:U1"/>
    <mergeCell ref="A1:A2"/>
    <mergeCell ref="B1:E1"/>
    <mergeCell ref="F1:I1"/>
    <mergeCell ref="J1:M1"/>
    <mergeCell ref="N1:Q1"/>
  </mergeCells>
  <phoneticPr fontId="1"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J315"/>
  <sheetViews>
    <sheetView topLeftCell="A52" workbookViewId="0">
      <selection activeCell="C35" sqref="C35"/>
    </sheetView>
  </sheetViews>
  <sheetFormatPr defaultColWidth="9" defaultRowHeight="14"/>
  <cols>
    <col min="1" max="1" width="9" style="5"/>
    <col min="2" max="2" width="14.90625" style="5" customWidth="1"/>
    <col min="3" max="3" width="9" style="5"/>
    <col min="4" max="4" width="9" style="52"/>
    <col min="5" max="8" width="9" style="5"/>
    <col min="9" max="9" width="17.08984375" style="5" customWidth="1"/>
    <col min="10" max="10" width="9.90625" style="5" customWidth="1"/>
    <col min="11" max="16384" width="9" style="5"/>
  </cols>
  <sheetData>
    <row r="1" spans="1:10">
      <c r="A1" s="5" t="s">
        <v>89</v>
      </c>
      <c r="B1" s="5" t="s">
        <v>93</v>
      </c>
      <c r="C1" s="5" t="s">
        <v>96</v>
      </c>
      <c r="D1" s="52" t="s">
        <v>94</v>
      </c>
      <c r="E1" s="5" t="s">
        <v>95</v>
      </c>
      <c r="I1" s="53" t="s">
        <v>155</v>
      </c>
      <c r="J1" s="53" t="s">
        <v>156</v>
      </c>
    </row>
    <row r="2" spans="1:10">
      <c r="A2" s="5" t="s">
        <v>90</v>
      </c>
      <c r="B2" s="5" t="s">
        <v>130</v>
      </c>
      <c r="C2" s="5">
        <v>90.187249974879705</v>
      </c>
      <c r="D2" s="52">
        <v>2020</v>
      </c>
      <c r="E2" s="5" t="s">
        <v>103</v>
      </c>
      <c r="F2" s="5">
        <f>AVERAGE(C2:C14)</f>
        <v>77.486628421159693</v>
      </c>
      <c r="I2" s="54" t="str">
        <f>B2</f>
        <v>建材城东二里</v>
      </c>
      <c r="J2" s="55">
        <f>F2</f>
        <v>77.486628421159693</v>
      </c>
    </row>
    <row r="3" spans="1:10">
      <c r="A3" s="5" t="s">
        <v>90</v>
      </c>
      <c r="B3" s="5" t="s">
        <v>130</v>
      </c>
      <c r="C3" s="5">
        <v>68.657085858160301</v>
      </c>
      <c r="D3" s="52">
        <v>2020</v>
      </c>
      <c r="E3" s="5" t="s">
        <v>104</v>
      </c>
      <c r="I3" s="54" t="str">
        <f>B15</f>
        <v>建材城东一里</v>
      </c>
      <c r="J3" s="55">
        <f>F15</f>
        <v>82.848205762815937</v>
      </c>
    </row>
    <row r="4" spans="1:10">
      <c r="A4" s="5" t="s">
        <v>90</v>
      </c>
      <c r="B4" s="5" t="s">
        <v>130</v>
      </c>
      <c r="C4" s="5">
        <v>80.342700458519204</v>
      </c>
      <c r="D4" s="52">
        <v>2020</v>
      </c>
      <c r="E4" s="5" t="s">
        <v>105</v>
      </c>
      <c r="I4" s="54" t="str">
        <f>B28</f>
        <v>润生园</v>
      </c>
      <c r="J4" s="55">
        <f>F28</f>
        <v>72.746440885651452</v>
      </c>
    </row>
    <row r="5" spans="1:10">
      <c r="A5" s="5" t="s">
        <v>90</v>
      </c>
      <c r="B5" s="5" t="s">
        <v>130</v>
      </c>
      <c r="C5" s="5">
        <v>79.188708116492805</v>
      </c>
      <c r="D5" s="52">
        <v>2020</v>
      </c>
      <c r="E5" s="5" t="s">
        <v>106</v>
      </c>
      <c r="I5" s="54" t="str">
        <f>B40</f>
        <v>知本时代</v>
      </c>
      <c r="J5" s="55">
        <f>F40</f>
        <v>83.369516564934031</v>
      </c>
    </row>
    <row r="6" spans="1:10">
      <c r="A6" s="5" t="s">
        <v>90</v>
      </c>
      <c r="B6" s="5" t="s">
        <v>130</v>
      </c>
      <c r="C6" s="5">
        <v>77.858660758692395</v>
      </c>
      <c r="D6" s="52">
        <v>2020</v>
      </c>
      <c r="E6" s="5" t="s">
        <v>97</v>
      </c>
      <c r="I6" s="54" t="str">
        <f>B52</f>
        <v>华鸿家园</v>
      </c>
      <c r="J6" s="55">
        <f>F52</f>
        <v>61.390186866949456</v>
      </c>
    </row>
    <row r="7" spans="1:10">
      <c r="A7" s="5" t="s">
        <v>90</v>
      </c>
      <c r="B7" s="5" t="s">
        <v>130</v>
      </c>
      <c r="C7" s="5">
        <v>94.755863016256299</v>
      </c>
      <c r="D7" s="52">
        <v>2020</v>
      </c>
      <c r="E7" s="5" t="s">
        <v>98</v>
      </c>
      <c r="I7" s="54" t="str">
        <f>B61</f>
        <v>领秀新硅谷1号院</v>
      </c>
      <c r="J7" s="55">
        <f>F61</f>
        <v>98.561977367321205</v>
      </c>
    </row>
    <row r="8" spans="1:10">
      <c r="A8" s="5" t="s">
        <v>90</v>
      </c>
      <c r="B8" s="5" t="s">
        <v>130</v>
      </c>
      <c r="C8" s="5">
        <v>76.339797084083401</v>
      </c>
      <c r="D8" s="52">
        <v>2020</v>
      </c>
      <c r="E8" s="5" t="s">
        <v>99</v>
      </c>
      <c r="I8" s="54" t="str">
        <f>B74</f>
        <v>领秀新硅谷2号院</v>
      </c>
      <c r="J8" s="55">
        <f>F74</f>
        <v>92.532428307434884</v>
      </c>
    </row>
    <row r="9" spans="1:10">
      <c r="A9" s="5" t="s">
        <v>90</v>
      </c>
      <c r="B9" s="5" t="s">
        <v>130</v>
      </c>
      <c r="C9" s="5">
        <v>69.646475672537406</v>
      </c>
      <c r="D9" s="52">
        <v>2021</v>
      </c>
      <c r="E9" s="5" t="s">
        <v>100</v>
      </c>
      <c r="F9" s="314"/>
      <c r="I9" s="56" t="str">
        <f>B86</f>
        <v>智学苑</v>
      </c>
      <c r="J9" s="57">
        <f>F86</f>
        <v>90.085120589694199</v>
      </c>
    </row>
    <row r="10" spans="1:10">
      <c r="A10" s="5" t="s">
        <v>90</v>
      </c>
      <c r="B10" s="5" t="s">
        <v>130</v>
      </c>
      <c r="C10" s="5">
        <v>66.192390968140998</v>
      </c>
      <c r="D10" s="52">
        <v>2021</v>
      </c>
      <c r="E10" s="5" t="s">
        <v>108</v>
      </c>
      <c r="F10" s="314"/>
      <c r="I10" s="56" t="str">
        <f>B99</f>
        <v>铭科苑</v>
      </c>
      <c r="J10" s="57">
        <f>F99</f>
        <v>100.79276041359708</v>
      </c>
    </row>
    <row r="11" spans="1:10">
      <c r="A11" s="5" t="s">
        <v>90</v>
      </c>
      <c r="B11" s="5" t="s">
        <v>130</v>
      </c>
      <c r="C11" s="5">
        <v>65.194491149605895</v>
      </c>
      <c r="D11" s="52">
        <v>2021</v>
      </c>
      <c r="E11" s="5" t="s">
        <v>107</v>
      </c>
      <c r="F11" s="314"/>
      <c r="I11" s="54" t="str">
        <f>B113</f>
        <v>当代城市家园</v>
      </c>
      <c r="J11" s="55">
        <f>F113</f>
        <v>103.2018076170814</v>
      </c>
    </row>
    <row r="12" spans="1:10">
      <c r="A12" s="5" t="s">
        <v>90</v>
      </c>
      <c r="B12" s="5" t="s">
        <v>130</v>
      </c>
      <c r="C12" s="5">
        <v>78.069319863910806</v>
      </c>
      <c r="D12" s="52">
        <v>2021</v>
      </c>
      <c r="E12" s="5" t="s">
        <v>101</v>
      </c>
      <c r="F12" s="314"/>
      <c r="I12" s="54" t="str">
        <f>B127</f>
        <v>安宁佳园</v>
      </c>
      <c r="J12" s="55">
        <f>F127</f>
        <v>111.08854325929553</v>
      </c>
    </row>
    <row r="13" spans="1:10">
      <c r="A13" s="5" t="s">
        <v>90</v>
      </c>
      <c r="B13" s="5" t="s">
        <v>130</v>
      </c>
      <c r="C13" s="5">
        <v>77.237474528590198</v>
      </c>
      <c r="D13" s="52">
        <v>2021</v>
      </c>
      <c r="E13" s="5" t="s">
        <v>102</v>
      </c>
      <c r="F13" s="314"/>
      <c r="I13" s="54" t="str">
        <f>B141</f>
        <v>上林溪</v>
      </c>
      <c r="J13" s="55">
        <f>F141</f>
        <v>94.745991627252906</v>
      </c>
    </row>
    <row r="14" spans="1:10">
      <c r="A14" s="5" t="s">
        <v>90</v>
      </c>
      <c r="B14" s="5" t="s">
        <v>130</v>
      </c>
      <c r="C14" s="5">
        <v>83.655952025206602</v>
      </c>
      <c r="D14" s="52">
        <v>2021</v>
      </c>
      <c r="E14" s="5" t="s">
        <v>103</v>
      </c>
      <c r="F14" s="314"/>
      <c r="I14" s="58" t="str">
        <f>B156</f>
        <v>博雅德园</v>
      </c>
      <c r="J14" s="59">
        <f>F156</f>
        <v>86.127581369295754</v>
      </c>
    </row>
    <row r="15" spans="1:10">
      <c r="A15" s="5" t="s">
        <v>90</v>
      </c>
      <c r="B15" s="5" t="s">
        <v>131</v>
      </c>
      <c r="C15" s="5">
        <v>87.597853073288903</v>
      </c>
      <c r="D15" s="52">
        <v>2020</v>
      </c>
      <c r="E15" s="5" t="s">
        <v>103</v>
      </c>
      <c r="F15" s="5">
        <f>AVERAGE(C15:C27)</f>
        <v>82.848205762815937</v>
      </c>
      <c r="I15" s="54" t="str">
        <f>B168</f>
        <v>金隅美和园</v>
      </c>
      <c r="J15" s="55">
        <f>F168</f>
        <v>94.318204118784593</v>
      </c>
    </row>
    <row r="16" spans="1:10">
      <c r="A16" s="5" t="s">
        <v>90</v>
      </c>
      <c r="B16" s="5" t="s">
        <v>131</v>
      </c>
      <c r="C16" s="5">
        <v>83.126119622469901</v>
      </c>
      <c r="D16" s="52">
        <v>2020</v>
      </c>
      <c r="E16" s="5" t="s">
        <v>104</v>
      </c>
      <c r="I16" s="56" t="str">
        <f>B182</f>
        <v>怡美家园</v>
      </c>
      <c r="J16" s="57">
        <f>F182</f>
        <v>83.923520499946392</v>
      </c>
    </row>
    <row r="17" spans="1:10">
      <c r="A17" s="5" t="s">
        <v>90</v>
      </c>
      <c r="B17" s="5" t="s">
        <v>131</v>
      </c>
      <c r="C17" s="5">
        <v>86.237809981850901</v>
      </c>
      <c r="D17" s="52">
        <v>2020</v>
      </c>
      <c r="E17" s="5" t="s">
        <v>105</v>
      </c>
      <c r="I17" s="54" t="str">
        <f>B195</f>
        <v>清上园</v>
      </c>
      <c r="J17" s="55">
        <f>F195</f>
        <v>86.358151629673884</v>
      </c>
    </row>
    <row r="18" spans="1:10">
      <c r="A18" s="5" t="s">
        <v>90</v>
      </c>
      <c r="B18" s="5" t="s">
        <v>131</v>
      </c>
      <c r="C18" s="5">
        <v>85.962850252791</v>
      </c>
      <c r="D18" s="52">
        <v>2020</v>
      </c>
      <c r="E18" s="5" t="s">
        <v>106</v>
      </c>
      <c r="I18" s="54" t="str">
        <f>B208</f>
        <v>橡树湾</v>
      </c>
      <c r="J18" s="55">
        <f>F208</f>
        <v>107.29278511265757</v>
      </c>
    </row>
    <row r="19" spans="1:10">
      <c r="A19" s="5" t="s">
        <v>90</v>
      </c>
      <c r="B19" s="5" t="s">
        <v>131</v>
      </c>
      <c r="C19" s="5">
        <v>75.420711524819794</v>
      </c>
      <c r="D19" s="52">
        <v>2020</v>
      </c>
      <c r="E19" s="5" t="s">
        <v>97</v>
      </c>
      <c r="I19" s="54" t="str">
        <f>B222</f>
        <v>上地佳园</v>
      </c>
      <c r="J19" s="55">
        <f>F222</f>
        <v>93.515496657248534</v>
      </c>
    </row>
    <row r="20" spans="1:10">
      <c r="A20" s="5" t="s">
        <v>90</v>
      </c>
      <c r="B20" s="5" t="s">
        <v>131</v>
      </c>
      <c r="C20" s="5">
        <v>78.588110993716199</v>
      </c>
      <c r="D20" s="52">
        <v>2020</v>
      </c>
      <c r="E20" s="5" t="s">
        <v>98</v>
      </c>
      <c r="I20" s="54" t="str">
        <f>B235</f>
        <v>上地东里</v>
      </c>
      <c r="J20" s="55">
        <f>F235</f>
        <v>113.29551564059356</v>
      </c>
    </row>
    <row r="21" spans="1:10">
      <c r="A21" s="5" t="s">
        <v>90</v>
      </c>
      <c r="B21" s="5" t="s">
        <v>131</v>
      </c>
      <c r="C21" s="5">
        <v>83.213404159158401</v>
      </c>
      <c r="D21" s="52">
        <v>2020</v>
      </c>
      <c r="E21" s="5" t="s">
        <v>99</v>
      </c>
      <c r="I21" s="54" t="str">
        <f>B249</f>
        <v>燕清源</v>
      </c>
      <c r="J21" s="55">
        <f>F249</f>
        <v>91.6657393150264</v>
      </c>
    </row>
    <row r="22" spans="1:10">
      <c r="A22" s="5" t="s">
        <v>90</v>
      </c>
      <c r="B22" s="5" t="s">
        <v>131</v>
      </c>
      <c r="C22" s="5">
        <v>78.320280716339695</v>
      </c>
      <c r="D22" s="52">
        <v>2021</v>
      </c>
      <c r="E22" s="5" t="s">
        <v>100</v>
      </c>
      <c r="I22" s="54" t="str">
        <f>B262</f>
        <v>国瑞熙墅</v>
      </c>
      <c r="J22" s="55">
        <f>F262</f>
        <v>46.244445816816402</v>
      </c>
    </row>
    <row r="23" spans="1:10">
      <c r="A23" s="5" t="s">
        <v>90</v>
      </c>
      <c r="B23" s="5" t="s">
        <v>131</v>
      </c>
      <c r="C23" s="5">
        <v>93.677375147200394</v>
      </c>
      <c r="D23" s="52">
        <v>2021</v>
      </c>
      <c r="E23" s="5" t="s">
        <v>108</v>
      </c>
      <c r="I23" s="54" t="str">
        <f>B276</f>
        <v>金色漫香苑</v>
      </c>
      <c r="J23" s="55">
        <f>F276</f>
        <v>51.411855623958793</v>
      </c>
    </row>
    <row r="24" spans="1:10">
      <c r="A24" s="5" t="s">
        <v>90</v>
      </c>
      <c r="B24" s="5" t="s">
        <v>131</v>
      </c>
      <c r="C24" s="5">
        <v>78.894041431840805</v>
      </c>
      <c r="D24" s="52">
        <v>2021</v>
      </c>
      <c r="E24" s="5" t="s">
        <v>107</v>
      </c>
      <c r="I24" s="54" t="str">
        <f>B289</f>
        <v>望都新地</v>
      </c>
      <c r="J24" s="55">
        <f>F289</f>
        <v>45.771046188130342</v>
      </c>
    </row>
    <row r="25" spans="1:10">
      <c r="A25" s="5" t="s">
        <v>90</v>
      </c>
      <c r="B25" s="5" t="s">
        <v>131</v>
      </c>
      <c r="C25" s="5">
        <v>76.3392137535442</v>
      </c>
      <c r="D25" s="52">
        <v>2021</v>
      </c>
      <c r="E25" s="5" t="s">
        <v>101</v>
      </c>
      <c r="I25" s="54" t="str">
        <f>B302</f>
        <v>名佳花园四区</v>
      </c>
      <c r="J25" s="55">
        <f>F302</f>
        <v>52.674245626984252</v>
      </c>
    </row>
    <row r="26" spans="1:10">
      <c r="A26" s="5" t="s">
        <v>90</v>
      </c>
      <c r="B26" s="5" t="s">
        <v>131</v>
      </c>
      <c r="C26" s="5">
        <v>78.701242350928695</v>
      </c>
      <c r="D26" s="52">
        <v>2021</v>
      </c>
      <c r="E26" s="5" t="s">
        <v>102</v>
      </c>
    </row>
    <row r="27" spans="1:10">
      <c r="A27" s="5" t="s">
        <v>90</v>
      </c>
      <c r="B27" s="5" t="s">
        <v>131</v>
      </c>
      <c r="C27" s="5">
        <v>90.947661908658304</v>
      </c>
      <c r="D27" s="52">
        <v>2021</v>
      </c>
      <c r="E27" s="5" t="s">
        <v>103</v>
      </c>
    </row>
    <row r="28" spans="1:10">
      <c r="A28" s="5" t="s">
        <v>90</v>
      </c>
      <c r="B28" s="5" t="s">
        <v>132</v>
      </c>
      <c r="C28" s="5">
        <v>68.098292138070093</v>
      </c>
      <c r="D28" s="52">
        <v>2020</v>
      </c>
      <c r="E28" s="5" t="s">
        <v>103</v>
      </c>
      <c r="F28" s="5">
        <f>AVERAGE(C28:C39)</f>
        <v>72.746440885651452</v>
      </c>
    </row>
    <row r="29" spans="1:10">
      <c r="A29" s="5" t="s">
        <v>90</v>
      </c>
      <c r="B29" s="5" t="s">
        <v>132</v>
      </c>
      <c r="C29" s="5">
        <v>74.970406418519005</v>
      </c>
      <c r="D29" s="52">
        <v>2020</v>
      </c>
      <c r="E29" s="5" t="s">
        <v>104</v>
      </c>
    </row>
    <row r="30" spans="1:10">
      <c r="A30" s="5" t="s">
        <v>90</v>
      </c>
      <c r="B30" s="5" t="s">
        <v>132</v>
      </c>
      <c r="C30" s="5">
        <v>84.434654919236394</v>
      </c>
      <c r="D30" s="52">
        <v>2020</v>
      </c>
      <c r="E30" s="5" t="s">
        <v>105</v>
      </c>
    </row>
    <row r="31" spans="1:10">
      <c r="A31" s="5" t="s">
        <v>90</v>
      </c>
      <c r="B31" s="5" t="s">
        <v>132</v>
      </c>
      <c r="C31" s="5">
        <v>66.588568962328097</v>
      </c>
      <c r="D31" s="52">
        <v>2020</v>
      </c>
      <c r="E31" s="5" t="s">
        <v>106</v>
      </c>
    </row>
    <row r="32" spans="1:10">
      <c r="A32" s="5" t="s">
        <v>90</v>
      </c>
      <c r="B32" s="5" t="s">
        <v>132</v>
      </c>
      <c r="C32" s="5">
        <v>86.572438162544103</v>
      </c>
      <c r="D32" s="52">
        <v>2020</v>
      </c>
      <c r="E32" s="5" t="s">
        <v>98</v>
      </c>
    </row>
    <row r="33" spans="1:6">
      <c r="A33" s="5" t="s">
        <v>90</v>
      </c>
      <c r="B33" s="5" t="s">
        <v>132</v>
      </c>
      <c r="C33" s="5">
        <v>77.387686378198097</v>
      </c>
      <c r="D33" s="52">
        <v>2020</v>
      </c>
      <c r="E33" s="5" t="s">
        <v>99</v>
      </c>
    </row>
    <row r="34" spans="1:6">
      <c r="A34" s="5" t="s">
        <v>90</v>
      </c>
      <c r="B34" s="5" t="s">
        <v>132</v>
      </c>
      <c r="C34" s="5">
        <v>62.959076600209798</v>
      </c>
      <c r="D34" s="52">
        <v>2021</v>
      </c>
      <c r="E34" s="5" t="s">
        <v>100</v>
      </c>
    </row>
    <row r="35" spans="1:6">
      <c r="A35" s="5" t="s">
        <v>90</v>
      </c>
      <c r="B35" s="5" t="s">
        <v>132</v>
      </c>
      <c r="C35" s="5">
        <v>65.465187923598194</v>
      </c>
      <c r="D35" s="52">
        <v>2021</v>
      </c>
      <c r="E35" s="5" t="s">
        <v>108</v>
      </c>
    </row>
    <row r="36" spans="1:6">
      <c r="A36" s="5" t="s">
        <v>90</v>
      </c>
      <c r="B36" s="5" t="s">
        <v>132</v>
      </c>
      <c r="C36" s="5">
        <v>73.275862068965495</v>
      </c>
      <c r="D36" s="52">
        <v>2021</v>
      </c>
      <c r="E36" s="5" t="s">
        <v>107</v>
      </c>
    </row>
    <row r="37" spans="1:6">
      <c r="A37" s="5" t="s">
        <v>90</v>
      </c>
      <c r="B37" s="5" t="s">
        <v>132</v>
      </c>
      <c r="C37" s="5">
        <v>70.801210110276102</v>
      </c>
      <c r="D37" s="52">
        <v>2021</v>
      </c>
      <c r="E37" s="5" t="s">
        <v>101</v>
      </c>
    </row>
    <row r="38" spans="1:6">
      <c r="A38" s="5" t="s">
        <v>90</v>
      </c>
      <c r="B38" s="5" t="s">
        <v>132</v>
      </c>
      <c r="C38" s="5">
        <v>71.404453095517098</v>
      </c>
      <c r="D38" s="52">
        <v>2021</v>
      </c>
      <c r="E38" s="5" t="s">
        <v>102</v>
      </c>
    </row>
    <row r="39" spans="1:6">
      <c r="A39" s="5" t="s">
        <v>90</v>
      </c>
      <c r="B39" s="5" t="s">
        <v>132</v>
      </c>
      <c r="C39" s="5">
        <v>70.999453850354996</v>
      </c>
      <c r="D39" s="52">
        <v>2021</v>
      </c>
      <c r="E39" s="5" t="s">
        <v>103</v>
      </c>
    </row>
    <row r="40" spans="1:6">
      <c r="A40" s="5" t="s">
        <v>90</v>
      </c>
      <c r="B40" s="5" t="s">
        <v>133</v>
      </c>
      <c r="C40" s="5">
        <v>85.995181763583005</v>
      </c>
      <c r="D40" s="52">
        <v>2020</v>
      </c>
      <c r="E40" s="5" t="s">
        <v>103</v>
      </c>
      <c r="F40" s="5">
        <f>AVERAGE(C40:C51)</f>
        <v>83.369516564934031</v>
      </c>
    </row>
    <row r="41" spans="1:6">
      <c r="A41" s="5" t="s">
        <v>90</v>
      </c>
      <c r="B41" s="5" t="s">
        <v>133</v>
      </c>
      <c r="C41" s="5">
        <v>82.5839281752326</v>
      </c>
      <c r="D41" s="52">
        <v>2020</v>
      </c>
      <c r="E41" s="5" t="s">
        <v>104</v>
      </c>
    </row>
    <row r="42" spans="1:6">
      <c r="A42" s="5" t="s">
        <v>90</v>
      </c>
      <c r="B42" s="5" t="s">
        <v>133</v>
      </c>
      <c r="C42" s="5">
        <v>85.423539708992195</v>
      </c>
      <c r="D42" s="52">
        <v>2020</v>
      </c>
      <c r="E42" s="5" t="s">
        <v>105</v>
      </c>
    </row>
    <row r="43" spans="1:6">
      <c r="A43" s="5" t="s">
        <v>90</v>
      </c>
      <c r="B43" s="5" t="s">
        <v>133</v>
      </c>
      <c r="C43" s="5">
        <v>82.808550488599295</v>
      </c>
      <c r="D43" s="52">
        <v>2020</v>
      </c>
      <c r="E43" s="5" t="s">
        <v>106</v>
      </c>
    </row>
    <row r="44" spans="1:6">
      <c r="A44" s="5" t="s">
        <v>90</v>
      </c>
      <c r="B44" s="5" t="s">
        <v>133</v>
      </c>
      <c r="C44" s="5">
        <v>92.465396834511395</v>
      </c>
      <c r="D44" s="52">
        <v>2020</v>
      </c>
      <c r="E44" s="5" t="s">
        <v>97</v>
      </c>
    </row>
    <row r="45" spans="1:6">
      <c r="A45" s="5" t="s">
        <v>90</v>
      </c>
      <c r="B45" s="5" t="s">
        <v>133</v>
      </c>
      <c r="C45" s="5">
        <v>66.096987283217899</v>
      </c>
      <c r="D45" s="52">
        <v>2020</v>
      </c>
      <c r="E45" s="5" t="s">
        <v>98</v>
      </c>
    </row>
    <row r="46" spans="1:6">
      <c r="A46" s="5" t="s">
        <v>90</v>
      </c>
      <c r="B46" s="5" t="s">
        <v>133</v>
      </c>
      <c r="C46" s="5">
        <v>79.274113968402702</v>
      </c>
      <c r="D46" s="52">
        <v>2020</v>
      </c>
      <c r="E46" s="5" t="s">
        <v>99</v>
      </c>
    </row>
    <row r="47" spans="1:6">
      <c r="A47" s="5" t="s">
        <v>90</v>
      </c>
      <c r="B47" s="5" t="s">
        <v>133</v>
      </c>
      <c r="C47" s="5">
        <v>77.926289216759002</v>
      </c>
      <c r="D47" s="52">
        <v>2021</v>
      </c>
      <c r="E47" s="5" t="s">
        <v>100</v>
      </c>
    </row>
    <row r="48" spans="1:6">
      <c r="A48" s="5" t="s">
        <v>90</v>
      </c>
      <c r="B48" s="5" t="s">
        <v>133</v>
      </c>
      <c r="C48" s="5">
        <v>117.67274315031101</v>
      </c>
      <c r="D48" s="52">
        <v>2021</v>
      </c>
      <c r="E48" s="5" t="s">
        <v>108</v>
      </c>
    </row>
    <row r="49" spans="1:6">
      <c r="A49" s="5" t="s">
        <v>90</v>
      </c>
      <c r="B49" s="5" t="s">
        <v>133</v>
      </c>
      <c r="C49" s="5">
        <v>81.854424822953604</v>
      </c>
      <c r="D49" s="52">
        <v>2021</v>
      </c>
      <c r="E49" s="5" t="s">
        <v>107</v>
      </c>
    </row>
    <row r="50" spans="1:6">
      <c r="A50" s="5" t="s">
        <v>90</v>
      </c>
      <c r="B50" s="5" t="s">
        <v>133</v>
      </c>
      <c r="C50" s="5">
        <v>70.842017626673993</v>
      </c>
      <c r="D50" s="52">
        <v>2021</v>
      </c>
      <c r="E50" s="5" t="s">
        <v>101</v>
      </c>
    </row>
    <row r="51" spans="1:6">
      <c r="A51" s="5" t="s">
        <v>90</v>
      </c>
      <c r="B51" s="5" t="s">
        <v>133</v>
      </c>
      <c r="C51" s="5">
        <v>77.491025739971604</v>
      </c>
      <c r="D51" s="52">
        <v>2021</v>
      </c>
      <c r="E51" s="5" t="s">
        <v>102</v>
      </c>
    </row>
    <row r="52" spans="1:6">
      <c r="A52" s="5" t="s">
        <v>90</v>
      </c>
      <c r="B52" s="5" t="s">
        <v>134</v>
      </c>
      <c r="C52" s="5">
        <v>62.8403851825652</v>
      </c>
      <c r="D52" s="52">
        <v>2020</v>
      </c>
      <c r="E52" s="5" t="s">
        <v>103</v>
      </c>
      <c r="F52" s="5">
        <f>AVERAGE(C52:C60)</f>
        <v>61.390186866949456</v>
      </c>
    </row>
    <row r="53" spans="1:6">
      <c r="A53" s="5" t="s">
        <v>90</v>
      </c>
      <c r="B53" s="5" t="s">
        <v>134</v>
      </c>
      <c r="C53" s="5">
        <v>64.340509774808197</v>
      </c>
      <c r="D53" s="52">
        <v>2020</v>
      </c>
      <c r="E53" s="5" t="s">
        <v>104</v>
      </c>
    </row>
    <row r="54" spans="1:6">
      <c r="A54" s="5" t="s">
        <v>90</v>
      </c>
      <c r="B54" s="5" t="s">
        <v>134</v>
      </c>
      <c r="C54" s="5">
        <v>65.485168426344899</v>
      </c>
      <c r="D54" s="52">
        <v>2020</v>
      </c>
      <c r="E54" s="5" t="s">
        <v>105</v>
      </c>
    </row>
    <row r="55" spans="1:6">
      <c r="A55" s="5" t="s">
        <v>90</v>
      </c>
      <c r="B55" s="5" t="s">
        <v>134</v>
      </c>
      <c r="C55" s="5">
        <v>65.035614741405993</v>
      </c>
      <c r="D55" s="52">
        <v>2020</v>
      </c>
      <c r="E55" s="5" t="s">
        <v>97</v>
      </c>
    </row>
    <row r="56" spans="1:6">
      <c r="A56" s="5" t="s">
        <v>90</v>
      </c>
      <c r="B56" s="5" t="s">
        <v>134</v>
      </c>
      <c r="C56" s="5">
        <v>56.636889131297004</v>
      </c>
      <c r="D56" s="52">
        <v>2021</v>
      </c>
      <c r="E56" s="5" t="s">
        <v>100</v>
      </c>
    </row>
    <row r="57" spans="1:6">
      <c r="A57" s="5" t="s">
        <v>90</v>
      </c>
      <c r="B57" s="5" t="s">
        <v>134</v>
      </c>
      <c r="C57" s="5">
        <v>64.790302354744298</v>
      </c>
      <c r="D57" s="52">
        <v>2021</v>
      </c>
      <c r="E57" s="5" t="s">
        <v>107</v>
      </c>
    </row>
    <row r="58" spans="1:6">
      <c r="A58" s="5" t="s">
        <v>90</v>
      </c>
      <c r="B58" s="5" t="s">
        <v>134</v>
      </c>
      <c r="C58" s="5">
        <v>61.752470098803897</v>
      </c>
      <c r="D58" s="52">
        <v>2021</v>
      </c>
      <c r="E58" s="5" t="s">
        <v>101</v>
      </c>
    </row>
    <row r="59" spans="1:6">
      <c r="A59" s="5" t="s">
        <v>90</v>
      </c>
      <c r="B59" s="5" t="s">
        <v>134</v>
      </c>
      <c r="C59" s="5">
        <v>63.672196474206203</v>
      </c>
      <c r="D59" s="52">
        <v>2021</v>
      </c>
      <c r="E59" s="5" t="s">
        <v>102</v>
      </c>
    </row>
    <row r="60" spans="1:6">
      <c r="A60" s="5" t="s">
        <v>90</v>
      </c>
      <c r="B60" s="5" t="s">
        <v>134</v>
      </c>
      <c r="C60" s="5">
        <v>47.9581456183694</v>
      </c>
      <c r="D60" s="52">
        <v>2021</v>
      </c>
      <c r="E60" s="5" t="s">
        <v>103</v>
      </c>
    </row>
    <row r="61" spans="1:6">
      <c r="A61" s="5" t="s">
        <v>90</v>
      </c>
      <c r="B61" s="5" t="s">
        <v>135</v>
      </c>
      <c r="C61" s="5">
        <v>89.469186401216007</v>
      </c>
      <c r="D61" s="52">
        <v>2020</v>
      </c>
      <c r="E61" s="5" t="s">
        <v>103</v>
      </c>
      <c r="F61" s="5">
        <f>AVERAGE(C61:C73)</f>
        <v>98.561977367321205</v>
      </c>
    </row>
    <row r="62" spans="1:6">
      <c r="A62" s="5" t="s">
        <v>90</v>
      </c>
      <c r="B62" s="5" t="s">
        <v>135</v>
      </c>
      <c r="C62" s="5">
        <v>89.529255089674606</v>
      </c>
      <c r="D62" s="52">
        <v>2020</v>
      </c>
      <c r="E62" s="5" t="s">
        <v>104</v>
      </c>
    </row>
    <row r="63" spans="1:6">
      <c r="A63" s="5" t="s">
        <v>90</v>
      </c>
      <c r="B63" s="5" t="s">
        <v>135</v>
      </c>
      <c r="C63" s="5">
        <v>97.396423729166401</v>
      </c>
      <c r="D63" s="52">
        <v>2020</v>
      </c>
      <c r="E63" s="5" t="s">
        <v>105</v>
      </c>
    </row>
    <row r="64" spans="1:6">
      <c r="A64" s="5" t="s">
        <v>90</v>
      </c>
      <c r="B64" s="5" t="s">
        <v>135</v>
      </c>
      <c r="C64" s="5">
        <v>96.461338178363206</v>
      </c>
      <c r="D64" s="52">
        <v>2020</v>
      </c>
      <c r="E64" s="5" t="s">
        <v>106</v>
      </c>
    </row>
    <row r="65" spans="1:6">
      <c r="A65" s="5" t="s">
        <v>90</v>
      </c>
      <c r="B65" s="5" t="s">
        <v>135</v>
      </c>
      <c r="C65" s="5">
        <v>97.716200696242197</v>
      </c>
      <c r="D65" s="52">
        <v>2020</v>
      </c>
      <c r="E65" s="5" t="s">
        <v>97</v>
      </c>
    </row>
    <row r="66" spans="1:6">
      <c r="A66" s="5" t="s">
        <v>90</v>
      </c>
      <c r="B66" s="5" t="s">
        <v>135</v>
      </c>
      <c r="C66" s="5">
        <v>102.27750035002499</v>
      </c>
      <c r="D66" s="52">
        <v>2020</v>
      </c>
      <c r="E66" s="5" t="s">
        <v>98</v>
      </c>
    </row>
    <row r="67" spans="1:6">
      <c r="A67" s="5" t="s">
        <v>90</v>
      </c>
      <c r="B67" s="5" t="s">
        <v>135</v>
      </c>
      <c r="C67" s="5">
        <v>109.42401644549901</v>
      </c>
      <c r="D67" s="52">
        <v>2020</v>
      </c>
      <c r="E67" s="5" t="s">
        <v>99</v>
      </c>
    </row>
    <row r="68" spans="1:6">
      <c r="A68" s="5" t="s">
        <v>90</v>
      </c>
      <c r="B68" s="5" t="s">
        <v>135</v>
      </c>
      <c r="C68" s="5">
        <v>88.769294841536606</v>
      </c>
      <c r="D68" s="52">
        <v>2021</v>
      </c>
      <c r="E68" s="5" t="s">
        <v>100</v>
      </c>
    </row>
    <row r="69" spans="1:6">
      <c r="A69" s="5" t="s">
        <v>90</v>
      </c>
      <c r="B69" s="5" t="s">
        <v>135</v>
      </c>
      <c r="C69" s="5">
        <v>94.550509188155601</v>
      </c>
      <c r="D69" s="52">
        <v>2021</v>
      </c>
      <c r="E69" s="5" t="s">
        <v>108</v>
      </c>
    </row>
    <row r="70" spans="1:6">
      <c r="A70" s="5" t="s">
        <v>90</v>
      </c>
      <c r="B70" s="5" t="s">
        <v>135</v>
      </c>
      <c r="C70" s="5">
        <v>94.134730165517496</v>
      </c>
      <c r="D70" s="52">
        <v>2021</v>
      </c>
      <c r="E70" s="5" t="s">
        <v>107</v>
      </c>
    </row>
    <row r="71" spans="1:6">
      <c r="A71" s="5" t="s">
        <v>90</v>
      </c>
      <c r="B71" s="5" t="s">
        <v>135</v>
      </c>
      <c r="C71" s="5">
        <v>123.133213040878</v>
      </c>
      <c r="D71" s="52">
        <v>2021</v>
      </c>
      <c r="E71" s="5" t="s">
        <v>101</v>
      </c>
    </row>
    <row r="72" spans="1:6">
      <c r="A72" s="5" t="s">
        <v>90</v>
      </c>
      <c r="B72" s="5" t="s">
        <v>135</v>
      </c>
      <c r="C72" s="5">
        <v>98.816330902769906</v>
      </c>
      <c r="D72" s="52">
        <v>2021</v>
      </c>
      <c r="E72" s="5" t="s">
        <v>102</v>
      </c>
    </row>
    <row r="73" spans="1:6">
      <c r="A73" s="5" t="s">
        <v>90</v>
      </c>
      <c r="B73" s="5" t="s">
        <v>135</v>
      </c>
      <c r="C73" s="5">
        <v>99.627706746131494</v>
      </c>
      <c r="D73" s="52">
        <v>2021</v>
      </c>
      <c r="E73" s="5" t="s">
        <v>103</v>
      </c>
    </row>
    <row r="74" spans="1:6">
      <c r="A74" s="5" t="s">
        <v>90</v>
      </c>
      <c r="B74" s="5" t="s">
        <v>136</v>
      </c>
      <c r="C74" s="5">
        <v>76.120959332638094</v>
      </c>
      <c r="D74" s="52">
        <v>2020</v>
      </c>
      <c r="E74" s="5" t="s">
        <v>103</v>
      </c>
      <c r="F74" s="5">
        <f>AVERAGE(C74:C85)</f>
        <v>92.532428307434884</v>
      </c>
    </row>
    <row r="75" spans="1:6">
      <c r="A75" s="5" t="s">
        <v>90</v>
      </c>
      <c r="B75" s="5" t="s">
        <v>136</v>
      </c>
      <c r="C75" s="5">
        <v>85.714285714285694</v>
      </c>
      <c r="D75" s="52">
        <v>2020</v>
      </c>
      <c r="E75" s="5" t="s">
        <v>104</v>
      </c>
    </row>
    <row r="76" spans="1:6">
      <c r="A76" s="5" t="s">
        <v>90</v>
      </c>
      <c r="B76" s="5" t="s">
        <v>136</v>
      </c>
      <c r="C76" s="5">
        <v>100.279542586809</v>
      </c>
      <c r="D76" s="52">
        <v>2020</v>
      </c>
      <c r="E76" s="5" t="s">
        <v>105</v>
      </c>
    </row>
    <row r="77" spans="1:6">
      <c r="A77" s="5" t="s">
        <v>90</v>
      </c>
      <c r="B77" s="5" t="s">
        <v>136</v>
      </c>
      <c r="C77" s="5">
        <v>93.402795936303903</v>
      </c>
      <c r="D77" s="52">
        <v>2020</v>
      </c>
      <c r="E77" s="5" t="s">
        <v>106</v>
      </c>
    </row>
    <row r="78" spans="1:6">
      <c r="A78" s="5" t="s">
        <v>90</v>
      </c>
      <c r="B78" s="5" t="s">
        <v>136</v>
      </c>
      <c r="C78" s="5">
        <v>96.739264781257802</v>
      </c>
      <c r="D78" s="52">
        <v>2020</v>
      </c>
      <c r="E78" s="5" t="s">
        <v>97</v>
      </c>
    </row>
    <row r="79" spans="1:6">
      <c r="A79" s="5" t="s">
        <v>90</v>
      </c>
      <c r="B79" s="5" t="s">
        <v>136</v>
      </c>
      <c r="C79" s="5">
        <v>90.148046183667105</v>
      </c>
      <c r="D79" s="52">
        <v>2020</v>
      </c>
      <c r="E79" s="5" t="s">
        <v>98</v>
      </c>
    </row>
    <row r="80" spans="1:6">
      <c r="A80" s="5" t="s">
        <v>90</v>
      </c>
      <c r="B80" s="5" t="s">
        <v>136</v>
      </c>
      <c r="C80" s="5">
        <v>107.398526081673</v>
      </c>
      <c r="D80" s="52">
        <v>2020</v>
      </c>
      <c r="E80" s="5" t="s">
        <v>99</v>
      </c>
    </row>
    <row r="81" spans="1:6">
      <c r="A81" s="5" t="s">
        <v>90</v>
      </c>
      <c r="B81" s="5" t="s">
        <v>136</v>
      </c>
      <c r="C81" s="5">
        <v>104.665530620607</v>
      </c>
      <c r="D81" s="52">
        <v>2021</v>
      </c>
      <c r="E81" s="5" t="s">
        <v>100</v>
      </c>
    </row>
    <row r="82" spans="1:6">
      <c r="A82" s="5" t="s">
        <v>90</v>
      </c>
      <c r="B82" s="5" t="s">
        <v>136</v>
      </c>
      <c r="C82" s="5">
        <v>87.894102807660005</v>
      </c>
      <c r="D82" s="52">
        <v>2021</v>
      </c>
      <c r="E82" s="5" t="s">
        <v>108</v>
      </c>
    </row>
    <row r="83" spans="1:6">
      <c r="A83" s="5" t="s">
        <v>90</v>
      </c>
      <c r="B83" s="5" t="s">
        <v>136</v>
      </c>
      <c r="C83" s="5">
        <v>88.114518457248593</v>
      </c>
      <c r="D83" s="52">
        <v>2021</v>
      </c>
      <c r="E83" s="5" t="s">
        <v>107</v>
      </c>
    </row>
    <row r="84" spans="1:6">
      <c r="A84" s="5" t="s">
        <v>90</v>
      </c>
      <c r="B84" s="5" t="s">
        <v>136</v>
      </c>
      <c r="C84" s="5">
        <v>90.469057843572998</v>
      </c>
      <c r="D84" s="52">
        <v>2021</v>
      </c>
      <c r="E84" s="5" t="s">
        <v>102</v>
      </c>
    </row>
    <row r="85" spans="1:6">
      <c r="A85" s="5" t="s">
        <v>90</v>
      </c>
      <c r="B85" s="5" t="s">
        <v>136</v>
      </c>
      <c r="C85" s="5">
        <v>89.442509343495502</v>
      </c>
      <c r="D85" s="52">
        <v>2021</v>
      </c>
      <c r="E85" s="5" t="s">
        <v>103</v>
      </c>
    </row>
    <row r="86" spans="1:6">
      <c r="A86" s="5" t="s">
        <v>90</v>
      </c>
      <c r="B86" s="5" t="s">
        <v>137</v>
      </c>
      <c r="C86" s="5">
        <v>81.366528923797802</v>
      </c>
      <c r="D86" s="52">
        <v>2020</v>
      </c>
      <c r="E86" s="5" t="s">
        <v>103</v>
      </c>
      <c r="F86" s="5">
        <f>AVERAGE(C86:C98)</f>
        <v>90.085120589694199</v>
      </c>
    </row>
    <row r="87" spans="1:6">
      <c r="A87" s="5" t="s">
        <v>90</v>
      </c>
      <c r="B87" s="5" t="s">
        <v>137</v>
      </c>
      <c r="C87" s="5">
        <v>93.828153782710004</v>
      </c>
      <c r="D87" s="52">
        <v>2020</v>
      </c>
      <c r="E87" s="5" t="s">
        <v>104</v>
      </c>
    </row>
    <row r="88" spans="1:6">
      <c r="A88" s="5" t="s">
        <v>90</v>
      </c>
      <c r="B88" s="5" t="s">
        <v>137</v>
      </c>
      <c r="C88" s="5">
        <v>88.857735531410896</v>
      </c>
      <c r="D88" s="52">
        <v>2020</v>
      </c>
      <c r="E88" s="5" t="s">
        <v>105</v>
      </c>
    </row>
    <row r="89" spans="1:6">
      <c r="A89" s="5" t="s">
        <v>90</v>
      </c>
      <c r="B89" s="5" t="s">
        <v>137</v>
      </c>
      <c r="C89" s="5">
        <v>94.380393772869596</v>
      </c>
      <c r="D89" s="52">
        <v>2020</v>
      </c>
      <c r="E89" s="5" t="s">
        <v>106</v>
      </c>
    </row>
    <row r="90" spans="1:6">
      <c r="A90" s="5" t="s">
        <v>90</v>
      </c>
      <c r="B90" s="5" t="s">
        <v>137</v>
      </c>
      <c r="C90" s="5">
        <v>81.0873099897332</v>
      </c>
      <c r="D90" s="52">
        <v>2020</v>
      </c>
      <c r="E90" s="5" t="s">
        <v>97</v>
      </c>
    </row>
    <row r="91" spans="1:6">
      <c r="A91" s="5" t="s">
        <v>90</v>
      </c>
      <c r="B91" s="5" t="s">
        <v>137</v>
      </c>
      <c r="C91" s="5">
        <v>87.008946873417401</v>
      </c>
      <c r="D91" s="52">
        <v>2020</v>
      </c>
      <c r="E91" s="5" t="s">
        <v>98</v>
      </c>
    </row>
    <row r="92" spans="1:6">
      <c r="A92" s="5" t="s">
        <v>90</v>
      </c>
      <c r="B92" s="5" t="s">
        <v>137</v>
      </c>
      <c r="C92" s="5">
        <v>88.567031294707206</v>
      </c>
      <c r="D92" s="52">
        <v>2020</v>
      </c>
      <c r="E92" s="5" t="s">
        <v>99</v>
      </c>
    </row>
    <row r="93" spans="1:6">
      <c r="A93" s="5" t="s">
        <v>90</v>
      </c>
      <c r="B93" s="5" t="s">
        <v>137</v>
      </c>
      <c r="C93" s="5">
        <v>79.111002818981405</v>
      </c>
      <c r="D93" s="52">
        <v>2021</v>
      </c>
      <c r="E93" s="5" t="s">
        <v>100</v>
      </c>
    </row>
    <row r="94" spans="1:6">
      <c r="A94" s="5" t="s">
        <v>90</v>
      </c>
      <c r="B94" s="5" t="s">
        <v>137</v>
      </c>
      <c r="C94" s="5">
        <v>91.581635892375601</v>
      </c>
      <c r="D94" s="52">
        <v>2021</v>
      </c>
      <c r="E94" s="5" t="s">
        <v>108</v>
      </c>
    </row>
    <row r="95" spans="1:6">
      <c r="A95" s="5" t="s">
        <v>90</v>
      </c>
      <c r="B95" s="5" t="s">
        <v>137</v>
      </c>
      <c r="C95" s="5">
        <v>85.106970871913404</v>
      </c>
      <c r="D95" s="52">
        <v>2021</v>
      </c>
      <c r="E95" s="5" t="s">
        <v>107</v>
      </c>
    </row>
    <row r="96" spans="1:6">
      <c r="A96" s="5" t="s">
        <v>90</v>
      </c>
      <c r="B96" s="5" t="s">
        <v>137</v>
      </c>
      <c r="C96" s="5">
        <v>91.1269742740878</v>
      </c>
      <c r="D96" s="52">
        <v>2021</v>
      </c>
      <c r="E96" s="5" t="s">
        <v>101</v>
      </c>
    </row>
    <row r="97" spans="1:6">
      <c r="A97" s="5" t="s">
        <v>90</v>
      </c>
      <c r="B97" s="5" t="s">
        <v>137</v>
      </c>
      <c r="C97" s="5">
        <v>110.346051879809</v>
      </c>
      <c r="D97" s="52">
        <v>2021</v>
      </c>
      <c r="E97" s="5" t="s">
        <v>102</v>
      </c>
    </row>
    <row r="98" spans="1:6">
      <c r="A98" s="5" t="s">
        <v>90</v>
      </c>
      <c r="B98" s="5" t="s">
        <v>137</v>
      </c>
      <c r="C98" s="5">
        <v>98.737831760211193</v>
      </c>
      <c r="D98" s="52">
        <v>2021</v>
      </c>
      <c r="E98" s="5" t="s">
        <v>103</v>
      </c>
    </row>
    <row r="99" spans="1:6">
      <c r="A99" s="5" t="s">
        <v>90</v>
      </c>
      <c r="B99" s="5" t="s">
        <v>138</v>
      </c>
      <c r="C99" s="5">
        <v>98.214285714285694</v>
      </c>
      <c r="D99" s="52">
        <v>2020</v>
      </c>
      <c r="E99" s="5" t="s">
        <v>102</v>
      </c>
      <c r="F99" s="5">
        <f>AVERAGE(C99:C112)</f>
        <v>100.79276041359708</v>
      </c>
    </row>
    <row r="100" spans="1:6">
      <c r="A100" s="5" t="s">
        <v>90</v>
      </c>
      <c r="B100" s="5" t="s">
        <v>138</v>
      </c>
      <c r="C100" s="5">
        <v>92.293822431285903</v>
      </c>
      <c r="D100" s="52">
        <v>2020</v>
      </c>
      <c r="E100" s="5" t="s">
        <v>103</v>
      </c>
    </row>
    <row r="101" spans="1:6">
      <c r="A101" s="5" t="s">
        <v>90</v>
      </c>
      <c r="B101" s="5" t="s">
        <v>138</v>
      </c>
      <c r="C101" s="5">
        <v>96.775561991474305</v>
      </c>
      <c r="D101" s="52">
        <v>2020</v>
      </c>
      <c r="E101" s="5" t="s">
        <v>104</v>
      </c>
    </row>
    <row r="102" spans="1:6">
      <c r="A102" s="5" t="s">
        <v>90</v>
      </c>
      <c r="B102" s="5" t="s">
        <v>138</v>
      </c>
      <c r="C102" s="5">
        <v>94.141700534968393</v>
      </c>
      <c r="D102" s="52">
        <v>2020</v>
      </c>
      <c r="E102" s="5" t="s">
        <v>105</v>
      </c>
    </row>
    <row r="103" spans="1:6">
      <c r="A103" s="5" t="s">
        <v>90</v>
      </c>
      <c r="B103" s="5" t="s">
        <v>138</v>
      </c>
      <c r="C103" s="5">
        <v>101.22458786943101</v>
      </c>
      <c r="D103" s="52">
        <v>2020</v>
      </c>
      <c r="E103" s="5" t="s">
        <v>106</v>
      </c>
    </row>
    <row r="104" spans="1:6">
      <c r="A104" s="5" t="s">
        <v>90</v>
      </c>
      <c r="B104" s="5" t="s">
        <v>138</v>
      </c>
      <c r="C104" s="5">
        <v>104.02026169540299</v>
      </c>
      <c r="D104" s="52">
        <v>2020</v>
      </c>
      <c r="E104" s="5" t="s">
        <v>97</v>
      </c>
    </row>
    <row r="105" spans="1:6">
      <c r="A105" s="5" t="s">
        <v>90</v>
      </c>
      <c r="B105" s="5" t="s">
        <v>138</v>
      </c>
      <c r="C105" s="5">
        <v>96.3491022312908</v>
      </c>
      <c r="D105" s="52">
        <v>2020</v>
      </c>
      <c r="E105" s="5" t="s">
        <v>98</v>
      </c>
    </row>
    <row r="106" spans="1:6">
      <c r="A106" s="5" t="s">
        <v>90</v>
      </c>
      <c r="B106" s="5" t="s">
        <v>138</v>
      </c>
      <c r="C106" s="5">
        <v>101.88047415064101</v>
      </c>
      <c r="D106" s="52">
        <v>2020</v>
      </c>
      <c r="E106" s="5" t="s">
        <v>99</v>
      </c>
    </row>
    <row r="107" spans="1:6">
      <c r="A107" s="5" t="s">
        <v>90</v>
      </c>
      <c r="B107" s="5" t="s">
        <v>138</v>
      </c>
      <c r="C107" s="5">
        <v>118.25425336433401</v>
      </c>
      <c r="D107" s="52">
        <v>2021</v>
      </c>
      <c r="E107" s="5" t="s">
        <v>100</v>
      </c>
    </row>
    <row r="108" spans="1:6">
      <c r="A108" s="5" t="s">
        <v>90</v>
      </c>
      <c r="B108" s="5" t="s">
        <v>138</v>
      </c>
      <c r="C108" s="5">
        <v>103.40633471768599</v>
      </c>
      <c r="D108" s="52">
        <v>2021</v>
      </c>
      <c r="E108" s="5" t="s">
        <v>108</v>
      </c>
    </row>
    <row r="109" spans="1:6">
      <c r="A109" s="5" t="s">
        <v>90</v>
      </c>
      <c r="B109" s="5" t="s">
        <v>138</v>
      </c>
      <c r="C109" s="5">
        <v>99.155638483262095</v>
      </c>
      <c r="D109" s="52">
        <v>2021</v>
      </c>
      <c r="E109" s="5" t="s">
        <v>107</v>
      </c>
    </row>
    <row r="110" spans="1:6">
      <c r="A110" s="5" t="s">
        <v>90</v>
      </c>
      <c r="B110" s="5" t="s">
        <v>138</v>
      </c>
      <c r="C110" s="5">
        <v>97.525608153189907</v>
      </c>
      <c r="D110" s="52">
        <v>2021</v>
      </c>
      <c r="E110" s="5" t="s">
        <v>101</v>
      </c>
    </row>
    <row r="111" spans="1:6">
      <c r="A111" s="5" t="s">
        <v>90</v>
      </c>
      <c r="B111" s="5" t="s">
        <v>138</v>
      </c>
      <c r="C111" s="5">
        <v>102.89557201067601</v>
      </c>
      <c r="D111" s="52">
        <v>2021</v>
      </c>
      <c r="E111" s="5" t="s">
        <v>102</v>
      </c>
    </row>
    <row r="112" spans="1:6">
      <c r="A112" s="5" t="s">
        <v>90</v>
      </c>
      <c r="B112" s="5" t="s">
        <v>138</v>
      </c>
      <c r="C112" s="5">
        <v>104.96144244243099</v>
      </c>
      <c r="D112" s="52">
        <v>2021</v>
      </c>
      <c r="E112" s="5" t="s">
        <v>103</v>
      </c>
    </row>
    <row r="113" spans="1:6">
      <c r="A113" s="5" t="s">
        <v>90</v>
      </c>
      <c r="B113" s="5" t="s">
        <v>139</v>
      </c>
      <c r="C113" s="5">
        <v>115.14229850097701</v>
      </c>
      <c r="D113" s="52">
        <v>2020</v>
      </c>
      <c r="E113" s="5" t="s">
        <v>102</v>
      </c>
      <c r="F113" s="5">
        <f>AVERAGE(C113:C126)</f>
        <v>103.2018076170814</v>
      </c>
    </row>
    <row r="114" spans="1:6">
      <c r="A114" s="5" t="s">
        <v>90</v>
      </c>
      <c r="B114" s="5" t="s">
        <v>139</v>
      </c>
      <c r="C114" s="5">
        <v>93.845563771099805</v>
      </c>
      <c r="D114" s="52">
        <v>2020</v>
      </c>
      <c r="E114" s="5" t="s">
        <v>103</v>
      </c>
    </row>
    <row r="115" spans="1:6">
      <c r="A115" s="5" t="s">
        <v>90</v>
      </c>
      <c r="B115" s="5" t="s">
        <v>139</v>
      </c>
      <c r="C115" s="5">
        <v>108.84051729837201</v>
      </c>
      <c r="D115" s="52">
        <v>2020</v>
      </c>
      <c r="E115" s="5" t="s">
        <v>104</v>
      </c>
    </row>
    <row r="116" spans="1:6">
      <c r="A116" s="5" t="s">
        <v>90</v>
      </c>
      <c r="B116" s="5" t="s">
        <v>139</v>
      </c>
      <c r="C116" s="5">
        <v>99.528802764031298</v>
      </c>
      <c r="D116" s="52">
        <v>2020</v>
      </c>
      <c r="E116" s="5" t="s">
        <v>105</v>
      </c>
    </row>
    <row r="117" spans="1:6">
      <c r="A117" s="5" t="s">
        <v>90</v>
      </c>
      <c r="B117" s="5" t="s">
        <v>139</v>
      </c>
      <c r="C117" s="5">
        <v>95.829238589187597</v>
      </c>
      <c r="D117" s="52">
        <v>2020</v>
      </c>
      <c r="E117" s="5" t="s">
        <v>106</v>
      </c>
    </row>
    <row r="118" spans="1:6">
      <c r="A118" s="5" t="s">
        <v>90</v>
      </c>
      <c r="B118" s="5" t="s">
        <v>139</v>
      </c>
      <c r="C118" s="5">
        <v>103.693691631146</v>
      </c>
      <c r="D118" s="52">
        <v>2020</v>
      </c>
      <c r="E118" s="5" t="s">
        <v>97</v>
      </c>
    </row>
    <row r="119" spans="1:6">
      <c r="A119" s="5" t="s">
        <v>90</v>
      </c>
      <c r="B119" s="5" t="s">
        <v>139</v>
      </c>
      <c r="C119" s="5">
        <v>107.704818394326</v>
      </c>
      <c r="D119" s="52">
        <v>2020</v>
      </c>
      <c r="E119" s="5" t="s">
        <v>98</v>
      </c>
    </row>
    <row r="120" spans="1:6">
      <c r="A120" s="5" t="s">
        <v>90</v>
      </c>
      <c r="B120" s="5" t="s">
        <v>139</v>
      </c>
      <c r="C120" s="5">
        <v>111.49602678802999</v>
      </c>
      <c r="D120" s="52">
        <v>2020</v>
      </c>
      <c r="E120" s="5" t="s">
        <v>99</v>
      </c>
    </row>
    <row r="121" spans="1:6">
      <c r="A121" s="5" t="s">
        <v>90</v>
      </c>
      <c r="B121" s="5" t="s">
        <v>139</v>
      </c>
      <c r="C121" s="5">
        <v>98.658653420953897</v>
      </c>
      <c r="D121" s="52">
        <v>2021</v>
      </c>
      <c r="E121" s="5" t="s">
        <v>100</v>
      </c>
    </row>
    <row r="122" spans="1:6">
      <c r="A122" s="5" t="s">
        <v>90</v>
      </c>
      <c r="B122" s="5" t="s">
        <v>139</v>
      </c>
      <c r="C122" s="5">
        <v>87.520857331838002</v>
      </c>
      <c r="D122" s="52">
        <v>2021</v>
      </c>
      <c r="E122" s="5" t="s">
        <v>108</v>
      </c>
    </row>
    <row r="123" spans="1:6">
      <c r="A123" s="5" t="s">
        <v>90</v>
      </c>
      <c r="B123" s="5" t="s">
        <v>139</v>
      </c>
      <c r="C123" s="5">
        <v>105.282615211932</v>
      </c>
      <c r="D123" s="52">
        <v>2021</v>
      </c>
      <c r="E123" s="5" t="s">
        <v>107</v>
      </c>
    </row>
    <row r="124" spans="1:6">
      <c r="A124" s="5" t="s">
        <v>90</v>
      </c>
      <c r="B124" s="5" t="s">
        <v>139</v>
      </c>
      <c r="C124" s="5">
        <v>98.594134669744193</v>
      </c>
      <c r="D124" s="52">
        <v>2021</v>
      </c>
      <c r="E124" s="5" t="s">
        <v>101</v>
      </c>
    </row>
    <row r="125" spans="1:6">
      <c r="A125" s="5" t="s">
        <v>90</v>
      </c>
      <c r="B125" s="5" t="s">
        <v>139</v>
      </c>
      <c r="C125" s="5">
        <v>116.64351786250199</v>
      </c>
      <c r="D125" s="52">
        <v>2021</v>
      </c>
      <c r="E125" s="5" t="s">
        <v>102</v>
      </c>
    </row>
    <row r="126" spans="1:6" ht="15" customHeight="1">
      <c r="A126" s="5" t="s">
        <v>90</v>
      </c>
      <c r="B126" s="5" t="s">
        <v>139</v>
      </c>
      <c r="C126" s="5">
        <v>102.044570405</v>
      </c>
      <c r="D126" s="52">
        <v>2021</v>
      </c>
      <c r="E126" s="5" t="s">
        <v>103</v>
      </c>
    </row>
    <row r="127" spans="1:6">
      <c r="A127" s="5" t="s">
        <v>90</v>
      </c>
      <c r="B127" s="5" t="s">
        <v>140</v>
      </c>
      <c r="C127" s="5">
        <v>94.339622641509393</v>
      </c>
      <c r="D127" s="52">
        <v>2020</v>
      </c>
      <c r="E127" s="5" t="s">
        <v>102</v>
      </c>
      <c r="F127" s="5">
        <f>AVERAGE(C127:C140)</f>
        <v>111.08854325929553</v>
      </c>
    </row>
    <row r="128" spans="1:6">
      <c r="A128" s="5" t="s">
        <v>90</v>
      </c>
      <c r="B128" s="5" t="s">
        <v>140</v>
      </c>
      <c r="C128" s="5">
        <v>126.243898412286</v>
      </c>
      <c r="D128" s="52">
        <v>2020</v>
      </c>
      <c r="E128" s="5" t="s">
        <v>103</v>
      </c>
    </row>
    <row r="129" spans="1:6">
      <c r="A129" s="5" t="s">
        <v>90</v>
      </c>
      <c r="B129" s="5" t="s">
        <v>140</v>
      </c>
      <c r="C129" s="5">
        <v>114.29581373436601</v>
      </c>
      <c r="D129" s="52">
        <v>2020</v>
      </c>
      <c r="E129" s="5" t="s">
        <v>104</v>
      </c>
    </row>
    <row r="130" spans="1:6">
      <c r="A130" s="5" t="s">
        <v>90</v>
      </c>
      <c r="B130" s="5" t="s">
        <v>140</v>
      </c>
      <c r="C130" s="5">
        <v>112.743795874935</v>
      </c>
      <c r="D130" s="52">
        <v>2020</v>
      </c>
      <c r="E130" s="5" t="s">
        <v>105</v>
      </c>
    </row>
    <row r="131" spans="1:6">
      <c r="A131" s="5" t="s">
        <v>90</v>
      </c>
      <c r="B131" s="5" t="s">
        <v>140</v>
      </c>
      <c r="C131" s="5">
        <v>111.14588093303099</v>
      </c>
      <c r="D131" s="52">
        <v>2020</v>
      </c>
      <c r="E131" s="5" t="s">
        <v>106</v>
      </c>
    </row>
    <row r="132" spans="1:6">
      <c r="A132" s="5" t="s">
        <v>90</v>
      </c>
      <c r="B132" s="5" t="s">
        <v>140</v>
      </c>
      <c r="C132" s="5">
        <v>107.929028085406</v>
      </c>
      <c r="D132" s="52">
        <v>2020</v>
      </c>
      <c r="E132" s="5" t="s">
        <v>97</v>
      </c>
    </row>
    <row r="133" spans="1:6">
      <c r="A133" s="5" t="s">
        <v>90</v>
      </c>
      <c r="B133" s="5" t="s">
        <v>140</v>
      </c>
      <c r="C133" s="5">
        <v>105.061497399643</v>
      </c>
      <c r="D133" s="52">
        <v>2020</v>
      </c>
      <c r="E133" s="5" t="s">
        <v>98</v>
      </c>
    </row>
    <row r="134" spans="1:6">
      <c r="A134" s="5" t="s">
        <v>90</v>
      </c>
      <c r="B134" s="5" t="s">
        <v>140</v>
      </c>
      <c r="C134" s="5">
        <v>94.039646003182895</v>
      </c>
      <c r="D134" s="52">
        <v>2020</v>
      </c>
      <c r="E134" s="5" t="s">
        <v>99</v>
      </c>
    </row>
    <row r="135" spans="1:6">
      <c r="A135" s="5" t="s">
        <v>90</v>
      </c>
      <c r="B135" s="5" t="s">
        <v>140</v>
      </c>
      <c r="C135" s="5">
        <v>112.76616310702499</v>
      </c>
      <c r="D135" s="52">
        <v>2021</v>
      </c>
      <c r="E135" s="5" t="s">
        <v>100</v>
      </c>
    </row>
    <row r="136" spans="1:6">
      <c r="A136" s="5" t="s">
        <v>90</v>
      </c>
      <c r="B136" s="5" t="s">
        <v>140</v>
      </c>
      <c r="C136" s="5">
        <v>133.30517646437701</v>
      </c>
      <c r="D136" s="52">
        <v>2021</v>
      </c>
      <c r="E136" s="5" t="s">
        <v>108</v>
      </c>
    </row>
    <row r="137" spans="1:6">
      <c r="A137" s="5" t="s">
        <v>90</v>
      </c>
      <c r="B137" s="5" t="s">
        <v>140</v>
      </c>
      <c r="C137" s="5">
        <v>123.134728179441</v>
      </c>
      <c r="D137" s="52">
        <v>2021</v>
      </c>
      <c r="E137" s="5" t="s">
        <v>107</v>
      </c>
    </row>
    <row r="138" spans="1:6">
      <c r="A138" s="5" t="s">
        <v>90</v>
      </c>
      <c r="B138" s="5" t="s">
        <v>140</v>
      </c>
      <c r="C138" s="5">
        <v>104.645562856761</v>
      </c>
      <c r="D138" s="52">
        <v>2021</v>
      </c>
      <c r="E138" s="5" t="s">
        <v>101</v>
      </c>
    </row>
    <row r="139" spans="1:6">
      <c r="A139" s="5" t="s">
        <v>90</v>
      </c>
      <c r="B139" s="5" t="s">
        <v>140</v>
      </c>
      <c r="C139" s="5">
        <v>112.04846642579599</v>
      </c>
      <c r="D139" s="52">
        <v>2021</v>
      </c>
      <c r="E139" s="5" t="s">
        <v>102</v>
      </c>
    </row>
    <row r="140" spans="1:6">
      <c r="A140" s="5" t="s">
        <v>90</v>
      </c>
      <c r="B140" s="5" t="s">
        <v>140</v>
      </c>
      <c r="C140" s="5">
        <v>103.540325512378</v>
      </c>
      <c r="D140" s="52">
        <v>2021</v>
      </c>
      <c r="E140" s="5" t="s">
        <v>103</v>
      </c>
    </row>
    <row r="141" spans="1:6">
      <c r="A141" s="5" t="s">
        <v>90</v>
      </c>
      <c r="B141" s="5" t="s">
        <v>141</v>
      </c>
      <c r="C141" s="5">
        <v>93.700112314926102</v>
      </c>
      <c r="D141" s="52">
        <v>2020</v>
      </c>
      <c r="E141" s="5" t="s">
        <v>103</v>
      </c>
      <c r="F141" s="5">
        <f>AVERAGE(C141:C153)</f>
        <v>94.745991627252906</v>
      </c>
    </row>
    <row r="142" spans="1:6">
      <c r="A142" s="5" t="s">
        <v>90</v>
      </c>
      <c r="B142" s="5" t="s">
        <v>141</v>
      </c>
      <c r="C142" s="5">
        <v>93.443512374274803</v>
      </c>
      <c r="D142" s="52">
        <v>2020</v>
      </c>
      <c r="E142" s="5" t="s">
        <v>104</v>
      </c>
    </row>
    <row r="143" spans="1:6">
      <c r="A143" s="5" t="s">
        <v>90</v>
      </c>
      <c r="B143" s="5" t="s">
        <v>141</v>
      </c>
      <c r="C143" s="5">
        <v>88.423106857259199</v>
      </c>
      <c r="D143" s="52">
        <v>2020</v>
      </c>
      <c r="E143" s="5" t="s">
        <v>105</v>
      </c>
    </row>
    <row r="144" spans="1:6">
      <c r="A144" s="5" t="s">
        <v>90</v>
      </c>
      <c r="B144" s="5" t="s">
        <v>141</v>
      </c>
      <c r="C144" s="5">
        <v>90.176244379185803</v>
      </c>
      <c r="D144" s="52">
        <v>2020</v>
      </c>
      <c r="E144" s="5" t="s">
        <v>106</v>
      </c>
    </row>
    <row r="145" spans="1:6">
      <c r="A145" s="5" t="s">
        <v>90</v>
      </c>
      <c r="B145" s="5" t="s">
        <v>141</v>
      </c>
      <c r="C145" s="5">
        <v>103.137341705791</v>
      </c>
      <c r="D145" s="52">
        <v>2020</v>
      </c>
      <c r="E145" s="5" t="s">
        <v>97</v>
      </c>
    </row>
    <row r="146" spans="1:6">
      <c r="A146" s="5" t="s">
        <v>90</v>
      </c>
      <c r="B146" s="5" t="s">
        <v>141</v>
      </c>
      <c r="C146" s="5">
        <v>97.225000809116807</v>
      </c>
      <c r="D146" s="52">
        <v>2020</v>
      </c>
      <c r="E146" s="5" t="s">
        <v>98</v>
      </c>
    </row>
    <row r="147" spans="1:6">
      <c r="A147" s="5" t="s">
        <v>90</v>
      </c>
      <c r="B147" s="5" t="s">
        <v>141</v>
      </c>
      <c r="C147" s="5">
        <v>90.179307158098297</v>
      </c>
      <c r="D147" s="52">
        <v>2020</v>
      </c>
      <c r="E147" s="5" t="s">
        <v>99</v>
      </c>
    </row>
    <row r="148" spans="1:6">
      <c r="A148" s="5" t="s">
        <v>90</v>
      </c>
      <c r="B148" s="5" t="s">
        <v>141</v>
      </c>
      <c r="C148" s="5">
        <v>99.622441377466501</v>
      </c>
      <c r="D148" s="52">
        <v>2021</v>
      </c>
      <c r="E148" s="5" t="s">
        <v>100</v>
      </c>
    </row>
    <row r="149" spans="1:6">
      <c r="A149" s="5" t="s">
        <v>90</v>
      </c>
      <c r="B149" s="5" t="s">
        <v>141</v>
      </c>
      <c r="C149" s="5">
        <v>89.408633007438596</v>
      </c>
      <c r="D149" s="52">
        <v>2021</v>
      </c>
      <c r="E149" s="5" t="s">
        <v>108</v>
      </c>
    </row>
    <row r="150" spans="1:6">
      <c r="A150" s="5" t="s">
        <v>90</v>
      </c>
      <c r="B150" s="5" t="s">
        <v>141</v>
      </c>
      <c r="C150" s="5">
        <v>101.7300564865</v>
      </c>
      <c r="D150" s="52">
        <v>2021</v>
      </c>
      <c r="E150" s="5" t="s">
        <v>107</v>
      </c>
    </row>
    <row r="151" spans="1:6">
      <c r="A151" s="5" t="s">
        <v>90</v>
      </c>
      <c r="B151" s="5" t="s">
        <v>141</v>
      </c>
      <c r="C151" s="5">
        <v>90.732740366293697</v>
      </c>
      <c r="D151" s="52">
        <v>2021</v>
      </c>
      <c r="E151" s="5" t="s">
        <v>101</v>
      </c>
    </row>
    <row r="152" spans="1:6">
      <c r="A152" s="5" t="s">
        <v>90</v>
      </c>
      <c r="B152" s="5" t="s">
        <v>141</v>
      </c>
      <c r="C152" s="5">
        <v>98.779027585550295</v>
      </c>
      <c r="D152" s="52">
        <v>2021</v>
      </c>
      <c r="E152" s="5" t="s">
        <v>102</v>
      </c>
    </row>
    <row r="153" spans="1:6">
      <c r="A153" s="5" t="s">
        <v>90</v>
      </c>
      <c r="B153" s="5" t="s">
        <v>141</v>
      </c>
      <c r="C153" s="5">
        <v>95.140366732386795</v>
      </c>
      <c r="D153" s="52">
        <v>2021</v>
      </c>
      <c r="E153" s="5" t="s">
        <v>103</v>
      </c>
    </row>
    <row r="154" spans="1:6">
      <c r="A154" s="5" t="s">
        <v>90</v>
      </c>
      <c r="B154" s="5" t="s">
        <v>142</v>
      </c>
      <c r="C154" s="5">
        <v>98.748982160041393</v>
      </c>
      <c r="D154" s="52">
        <v>2020</v>
      </c>
      <c r="E154" s="5" t="s">
        <v>106</v>
      </c>
    </row>
    <row r="155" spans="1:6">
      <c r="A155" s="5" t="s">
        <v>90</v>
      </c>
      <c r="B155" s="5" t="s">
        <v>142</v>
      </c>
      <c r="C155" s="5">
        <v>128.668171557562</v>
      </c>
      <c r="D155" s="52">
        <v>2020</v>
      </c>
      <c r="E155" s="5" t="s">
        <v>99</v>
      </c>
    </row>
    <row r="156" spans="1:6">
      <c r="A156" s="5" t="s">
        <v>90</v>
      </c>
      <c r="B156" s="5" t="s">
        <v>143</v>
      </c>
      <c r="C156" s="5">
        <v>74.546508738507399</v>
      </c>
      <c r="D156" s="52">
        <v>2020</v>
      </c>
      <c r="E156" s="5" t="s">
        <v>103</v>
      </c>
      <c r="F156" s="5">
        <f>AVERAGE(C156:C167)</f>
        <v>86.127581369295754</v>
      </c>
    </row>
    <row r="157" spans="1:6">
      <c r="A157" s="5" t="s">
        <v>90</v>
      </c>
      <c r="B157" s="5" t="s">
        <v>143</v>
      </c>
      <c r="C157" s="5">
        <v>88.753995079441694</v>
      </c>
      <c r="D157" s="52">
        <v>2020</v>
      </c>
      <c r="E157" s="5" t="s">
        <v>104</v>
      </c>
    </row>
    <row r="158" spans="1:6">
      <c r="A158" s="5" t="s">
        <v>90</v>
      </c>
      <c r="B158" s="5" t="s">
        <v>143</v>
      </c>
      <c r="C158" s="5">
        <v>80.992823717465598</v>
      </c>
      <c r="D158" s="52">
        <v>2020</v>
      </c>
      <c r="E158" s="5" t="s">
        <v>105</v>
      </c>
    </row>
    <row r="159" spans="1:6">
      <c r="A159" s="5" t="s">
        <v>90</v>
      </c>
      <c r="B159" s="5" t="s">
        <v>143</v>
      </c>
      <c r="C159" s="5">
        <v>84.210526315789394</v>
      </c>
      <c r="D159" s="52">
        <v>2020</v>
      </c>
      <c r="E159" s="5" t="s">
        <v>106</v>
      </c>
    </row>
    <row r="160" spans="1:6">
      <c r="A160" s="5" t="s">
        <v>90</v>
      </c>
      <c r="B160" s="5" t="s">
        <v>143</v>
      </c>
      <c r="C160" s="5">
        <v>85.673437944251503</v>
      </c>
      <c r="D160" s="52">
        <v>2020</v>
      </c>
      <c r="E160" s="5" t="s">
        <v>97</v>
      </c>
    </row>
    <row r="161" spans="1:6">
      <c r="A161" s="5" t="s">
        <v>90</v>
      </c>
      <c r="B161" s="5" t="s">
        <v>143</v>
      </c>
      <c r="C161" s="5">
        <v>75.553416746871903</v>
      </c>
      <c r="D161" s="52">
        <v>2020</v>
      </c>
      <c r="E161" s="5" t="s">
        <v>99</v>
      </c>
    </row>
    <row r="162" spans="1:6">
      <c r="A162" s="5" t="s">
        <v>90</v>
      </c>
      <c r="B162" s="5" t="s">
        <v>143</v>
      </c>
      <c r="C162" s="5">
        <v>82.667471840843106</v>
      </c>
      <c r="D162" s="52">
        <v>2021</v>
      </c>
      <c r="E162" s="5" t="s">
        <v>100</v>
      </c>
    </row>
    <row r="163" spans="1:6">
      <c r="A163" s="5" t="s">
        <v>90</v>
      </c>
      <c r="B163" s="5" t="s">
        <v>143</v>
      </c>
      <c r="C163" s="5">
        <v>88.972957825416799</v>
      </c>
      <c r="D163" s="52">
        <v>2021</v>
      </c>
      <c r="E163" s="5" t="s">
        <v>108</v>
      </c>
    </row>
    <row r="164" spans="1:6">
      <c r="A164" s="5" t="s">
        <v>90</v>
      </c>
      <c r="B164" s="5" t="s">
        <v>143</v>
      </c>
      <c r="C164" s="5">
        <v>86.391227726649703</v>
      </c>
      <c r="D164" s="52">
        <v>2021</v>
      </c>
      <c r="E164" s="5" t="s">
        <v>107</v>
      </c>
    </row>
    <row r="165" spans="1:6">
      <c r="A165" s="5" t="s">
        <v>90</v>
      </c>
      <c r="B165" s="5" t="s">
        <v>143</v>
      </c>
      <c r="C165" s="5">
        <v>86.417224267463695</v>
      </c>
      <c r="D165" s="52">
        <v>2021</v>
      </c>
      <c r="E165" s="5" t="s">
        <v>101</v>
      </c>
    </row>
    <row r="166" spans="1:6">
      <c r="A166" s="5" t="s">
        <v>90</v>
      </c>
      <c r="B166" s="5" t="s">
        <v>143</v>
      </c>
      <c r="C166" s="5">
        <v>84.727834105296395</v>
      </c>
      <c r="D166" s="52">
        <v>2021</v>
      </c>
      <c r="E166" s="5" t="s">
        <v>102</v>
      </c>
    </row>
    <row r="167" spans="1:6">
      <c r="A167" s="5" t="s">
        <v>90</v>
      </c>
      <c r="B167" s="5" t="s">
        <v>143</v>
      </c>
      <c r="C167" s="5">
        <v>114.623552123552</v>
      </c>
      <c r="D167" s="52">
        <v>2021</v>
      </c>
      <c r="E167" s="5" t="s">
        <v>103</v>
      </c>
    </row>
    <row r="168" spans="1:6">
      <c r="A168" s="5" t="s">
        <v>90</v>
      </c>
      <c r="B168" s="5" t="s">
        <v>144</v>
      </c>
      <c r="C168" s="5">
        <v>87.740384615384599</v>
      </c>
      <c r="D168" s="52">
        <v>2020</v>
      </c>
      <c r="E168" s="5" t="s">
        <v>102</v>
      </c>
      <c r="F168" s="5">
        <f>AVERAGE(C168:C181)</f>
        <v>94.318204118784593</v>
      </c>
    </row>
    <row r="169" spans="1:6">
      <c r="A169" s="5" t="s">
        <v>90</v>
      </c>
      <c r="B169" s="5" t="s">
        <v>144</v>
      </c>
      <c r="C169" s="5">
        <v>92.000497636227905</v>
      </c>
      <c r="D169" s="52">
        <v>2020</v>
      </c>
      <c r="E169" s="5" t="s">
        <v>103</v>
      </c>
    </row>
    <row r="170" spans="1:6">
      <c r="A170" s="5" t="s">
        <v>90</v>
      </c>
      <c r="B170" s="5" t="s">
        <v>144</v>
      </c>
      <c r="C170" s="5">
        <v>94.432031459469101</v>
      </c>
      <c r="D170" s="52">
        <v>2020</v>
      </c>
      <c r="E170" s="5" t="s">
        <v>104</v>
      </c>
    </row>
    <row r="171" spans="1:6">
      <c r="A171" s="5" t="s">
        <v>90</v>
      </c>
      <c r="B171" s="5" t="s">
        <v>144</v>
      </c>
      <c r="C171" s="5">
        <v>100.16127235713201</v>
      </c>
      <c r="D171" s="52">
        <v>2020</v>
      </c>
      <c r="E171" s="5" t="s">
        <v>105</v>
      </c>
    </row>
    <row r="172" spans="1:6">
      <c r="A172" s="5" t="s">
        <v>90</v>
      </c>
      <c r="B172" s="5" t="s">
        <v>144</v>
      </c>
      <c r="C172" s="5">
        <v>91.632721300655803</v>
      </c>
      <c r="D172" s="52">
        <v>2020</v>
      </c>
      <c r="E172" s="5" t="s">
        <v>106</v>
      </c>
    </row>
    <row r="173" spans="1:6">
      <c r="A173" s="5" t="s">
        <v>90</v>
      </c>
      <c r="B173" s="5" t="s">
        <v>144</v>
      </c>
      <c r="C173" s="5">
        <v>103.658156588213</v>
      </c>
      <c r="D173" s="52">
        <v>2020</v>
      </c>
      <c r="E173" s="5" t="s">
        <v>97</v>
      </c>
    </row>
    <row r="174" spans="1:6">
      <c r="A174" s="5" t="s">
        <v>90</v>
      </c>
      <c r="B174" s="5" t="s">
        <v>144</v>
      </c>
      <c r="C174" s="5">
        <v>92.380672026928707</v>
      </c>
      <c r="D174" s="52">
        <v>2020</v>
      </c>
      <c r="E174" s="5" t="s">
        <v>98</v>
      </c>
    </row>
    <row r="175" spans="1:6">
      <c r="A175" s="5" t="s">
        <v>90</v>
      </c>
      <c r="B175" s="5" t="s">
        <v>144</v>
      </c>
      <c r="C175" s="5">
        <v>90.321109515690097</v>
      </c>
      <c r="D175" s="52">
        <v>2020</v>
      </c>
      <c r="E175" s="5" t="s">
        <v>99</v>
      </c>
    </row>
    <row r="176" spans="1:6">
      <c r="A176" s="5" t="s">
        <v>90</v>
      </c>
      <c r="B176" s="5" t="s">
        <v>144</v>
      </c>
      <c r="C176" s="5">
        <v>91.861049337827595</v>
      </c>
      <c r="D176" s="52">
        <v>2021</v>
      </c>
      <c r="E176" s="5" t="s">
        <v>100</v>
      </c>
    </row>
    <row r="177" spans="1:6">
      <c r="A177" s="5" t="s">
        <v>90</v>
      </c>
      <c r="B177" s="5" t="s">
        <v>144</v>
      </c>
      <c r="C177" s="5">
        <v>90.452503984159904</v>
      </c>
      <c r="D177" s="52">
        <v>2021</v>
      </c>
      <c r="E177" s="5" t="s">
        <v>108</v>
      </c>
    </row>
    <row r="178" spans="1:6">
      <c r="A178" s="5" t="s">
        <v>90</v>
      </c>
      <c r="B178" s="5" t="s">
        <v>144</v>
      </c>
      <c r="C178" s="5">
        <v>95.337339869129707</v>
      </c>
      <c r="D178" s="52">
        <v>2021</v>
      </c>
      <c r="E178" s="5" t="s">
        <v>107</v>
      </c>
    </row>
    <row r="179" spans="1:6">
      <c r="A179" s="5" t="s">
        <v>90</v>
      </c>
      <c r="B179" s="5" t="s">
        <v>144</v>
      </c>
      <c r="C179" s="5">
        <v>95.346868046393396</v>
      </c>
      <c r="D179" s="52">
        <v>2021</v>
      </c>
      <c r="E179" s="5" t="s">
        <v>101</v>
      </c>
    </row>
    <row r="180" spans="1:6">
      <c r="A180" s="5" t="s">
        <v>90</v>
      </c>
      <c r="B180" s="5" t="s">
        <v>144</v>
      </c>
      <c r="C180" s="5">
        <v>96.410991822022396</v>
      </c>
      <c r="D180" s="52">
        <v>2021</v>
      </c>
      <c r="E180" s="5" t="s">
        <v>102</v>
      </c>
    </row>
    <row r="181" spans="1:6">
      <c r="A181" s="5" t="s">
        <v>90</v>
      </c>
      <c r="B181" s="5" t="s">
        <v>144</v>
      </c>
      <c r="C181" s="5">
        <v>98.719259103750105</v>
      </c>
      <c r="D181" s="52">
        <v>2021</v>
      </c>
      <c r="E181" s="5" t="s">
        <v>103</v>
      </c>
    </row>
    <row r="182" spans="1:6">
      <c r="A182" s="5" t="s">
        <v>90</v>
      </c>
      <c r="B182" s="5" t="s">
        <v>145</v>
      </c>
      <c r="C182" s="5">
        <v>81.661858219611901</v>
      </c>
      <c r="D182" s="52">
        <v>2020</v>
      </c>
      <c r="E182" s="5" t="s">
        <v>103</v>
      </c>
      <c r="F182" s="5">
        <f>AVERAGE(C182:C194)</f>
        <v>83.923520499946392</v>
      </c>
    </row>
    <row r="183" spans="1:6">
      <c r="A183" s="5" t="s">
        <v>90</v>
      </c>
      <c r="B183" s="5" t="s">
        <v>145</v>
      </c>
      <c r="C183" s="5">
        <v>89.364501896431605</v>
      </c>
      <c r="D183" s="52">
        <v>2020</v>
      </c>
      <c r="E183" s="5" t="s">
        <v>104</v>
      </c>
    </row>
    <row r="184" spans="1:6">
      <c r="A184" s="5" t="s">
        <v>90</v>
      </c>
      <c r="B184" s="5" t="s">
        <v>145</v>
      </c>
      <c r="C184" s="5">
        <v>80.288308509111104</v>
      </c>
      <c r="D184" s="52">
        <v>2020</v>
      </c>
      <c r="E184" s="5" t="s">
        <v>105</v>
      </c>
    </row>
    <row r="185" spans="1:6">
      <c r="A185" s="5" t="s">
        <v>90</v>
      </c>
      <c r="B185" s="5" t="s">
        <v>145</v>
      </c>
      <c r="C185" s="5">
        <v>80.1747320005353</v>
      </c>
      <c r="D185" s="52">
        <v>2020</v>
      </c>
      <c r="E185" s="5" t="s">
        <v>106</v>
      </c>
    </row>
    <row r="186" spans="1:6">
      <c r="A186" s="5" t="s">
        <v>90</v>
      </c>
      <c r="B186" s="5" t="s">
        <v>145</v>
      </c>
      <c r="C186" s="5">
        <v>82.982286961376403</v>
      </c>
      <c r="D186" s="52">
        <v>2020</v>
      </c>
      <c r="E186" s="5" t="s">
        <v>97</v>
      </c>
    </row>
    <row r="187" spans="1:6">
      <c r="A187" s="5" t="s">
        <v>90</v>
      </c>
      <c r="B187" s="5" t="s">
        <v>145</v>
      </c>
      <c r="C187" s="5">
        <v>82.966110980785203</v>
      </c>
      <c r="D187" s="52">
        <v>2020</v>
      </c>
      <c r="E187" s="5" t="s">
        <v>98</v>
      </c>
    </row>
    <row r="188" spans="1:6">
      <c r="A188" s="5" t="s">
        <v>90</v>
      </c>
      <c r="B188" s="5" t="s">
        <v>145</v>
      </c>
      <c r="C188" s="5">
        <v>57.116746630111898</v>
      </c>
      <c r="D188" s="52">
        <v>2020</v>
      </c>
      <c r="E188" s="5" t="s">
        <v>99</v>
      </c>
    </row>
    <row r="189" spans="1:6">
      <c r="A189" s="5" t="s">
        <v>90</v>
      </c>
      <c r="B189" s="5" t="s">
        <v>145</v>
      </c>
      <c r="C189" s="5">
        <v>95.340909090909093</v>
      </c>
      <c r="D189" s="52">
        <v>2021</v>
      </c>
      <c r="E189" s="5" t="s">
        <v>100</v>
      </c>
    </row>
    <row r="190" spans="1:6">
      <c r="A190" s="5" t="s">
        <v>90</v>
      </c>
      <c r="B190" s="5" t="s">
        <v>145</v>
      </c>
      <c r="C190" s="5">
        <v>90.654620567170497</v>
      </c>
      <c r="D190" s="52">
        <v>2021</v>
      </c>
      <c r="E190" s="5" t="s">
        <v>108</v>
      </c>
    </row>
    <row r="191" spans="1:6">
      <c r="A191" s="5" t="s">
        <v>90</v>
      </c>
      <c r="B191" s="5" t="s">
        <v>145</v>
      </c>
      <c r="C191" s="5">
        <v>88.058920594035499</v>
      </c>
      <c r="D191" s="52">
        <v>2021</v>
      </c>
      <c r="E191" s="5" t="s">
        <v>107</v>
      </c>
    </row>
    <row r="192" spans="1:6">
      <c r="A192" s="5" t="s">
        <v>90</v>
      </c>
      <c r="B192" s="5" t="s">
        <v>145</v>
      </c>
      <c r="C192" s="5">
        <v>90.4542243110062</v>
      </c>
      <c r="D192" s="52">
        <v>2021</v>
      </c>
      <c r="E192" s="5" t="s">
        <v>101</v>
      </c>
    </row>
    <row r="193" spans="1:6">
      <c r="A193" s="5" t="s">
        <v>90</v>
      </c>
      <c r="B193" s="5" t="s">
        <v>145</v>
      </c>
      <c r="C193" s="5">
        <v>85.117244420276293</v>
      </c>
      <c r="D193" s="52">
        <v>2021</v>
      </c>
      <c r="E193" s="5" t="s">
        <v>102</v>
      </c>
    </row>
    <row r="194" spans="1:6">
      <c r="A194" s="5" t="s">
        <v>90</v>
      </c>
      <c r="B194" s="5" t="s">
        <v>145</v>
      </c>
      <c r="C194" s="5">
        <v>86.825302317941905</v>
      </c>
      <c r="D194" s="52">
        <v>2021</v>
      </c>
      <c r="E194" s="5" t="s">
        <v>103</v>
      </c>
    </row>
    <row r="195" spans="1:6">
      <c r="A195" s="5" t="s">
        <v>90</v>
      </c>
      <c r="B195" s="5" t="s">
        <v>146</v>
      </c>
      <c r="C195" s="5">
        <v>76.900952566258795</v>
      </c>
      <c r="D195" s="52">
        <v>2020</v>
      </c>
      <c r="E195" s="5" t="s">
        <v>103</v>
      </c>
      <c r="F195" s="5">
        <f>AVERAGE(C195:C207)</f>
        <v>86.358151629673884</v>
      </c>
    </row>
    <row r="196" spans="1:6">
      <c r="A196" s="5" t="s">
        <v>90</v>
      </c>
      <c r="B196" s="5" t="s">
        <v>146</v>
      </c>
      <c r="C196" s="5">
        <v>83.881029567467493</v>
      </c>
      <c r="D196" s="52">
        <v>2020</v>
      </c>
      <c r="E196" s="5" t="s">
        <v>104</v>
      </c>
    </row>
    <row r="197" spans="1:6">
      <c r="A197" s="5" t="s">
        <v>90</v>
      </c>
      <c r="B197" s="5" t="s">
        <v>146</v>
      </c>
      <c r="C197" s="5">
        <v>77.387630433478805</v>
      </c>
      <c r="D197" s="52">
        <v>2020</v>
      </c>
      <c r="E197" s="5" t="s">
        <v>105</v>
      </c>
    </row>
    <row r="198" spans="1:6">
      <c r="A198" s="5" t="s">
        <v>90</v>
      </c>
      <c r="B198" s="5" t="s">
        <v>146</v>
      </c>
      <c r="C198" s="5">
        <v>84.055148870698204</v>
      </c>
      <c r="D198" s="52">
        <v>2020</v>
      </c>
      <c r="E198" s="5" t="s">
        <v>106</v>
      </c>
    </row>
    <row r="199" spans="1:6">
      <c r="A199" s="5" t="s">
        <v>90</v>
      </c>
      <c r="B199" s="5" t="s">
        <v>146</v>
      </c>
      <c r="C199" s="5">
        <v>88.329773836365803</v>
      </c>
      <c r="D199" s="52">
        <v>2020</v>
      </c>
      <c r="E199" s="5" t="s">
        <v>97</v>
      </c>
    </row>
    <row r="200" spans="1:6">
      <c r="A200" s="5" t="s">
        <v>90</v>
      </c>
      <c r="B200" s="5" t="s">
        <v>146</v>
      </c>
      <c r="C200" s="5">
        <v>90.575924946626102</v>
      </c>
      <c r="D200" s="52">
        <v>2020</v>
      </c>
      <c r="E200" s="5" t="s">
        <v>98</v>
      </c>
    </row>
    <row r="201" spans="1:6">
      <c r="A201" s="5" t="s">
        <v>90</v>
      </c>
      <c r="B201" s="5" t="s">
        <v>146</v>
      </c>
      <c r="C201" s="5">
        <v>78.411727118741794</v>
      </c>
      <c r="D201" s="52">
        <v>2020</v>
      </c>
      <c r="E201" s="5" t="s">
        <v>99</v>
      </c>
    </row>
    <row r="202" spans="1:6">
      <c r="A202" s="5" t="s">
        <v>90</v>
      </c>
      <c r="B202" s="5" t="s">
        <v>146</v>
      </c>
      <c r="C202" s="5">
        <v>81.340787117227705</v>
      </c>
      <c r="D202" s="52">
        <v>2021</v>
      </c>
      <c r="E202" s="5" t="s">
        <v>100</v>
      </c>
    </row>
    <row r="203" spans="1:6">
      <c r="A203" s="5" t="s">
        <v>90</v>
      </c>
      <c r="B203" s="5" t="s">
        <v>146</v>
      </c>
      <c r="C203" s="5">
        <v>98.427912785429697</v>
      </c>
      <c r="D203" s="52">
        <v>2021</v>
      </c>
      <c r="E203" s="5" t="s">
        <v>108</v>
      </c>
    </row>
    <row r="204" spans="1:6">
      <c r="A204" s="5" t="s">
        <v>90</v>
      </c>
      <c r="B204" s="5" t="s">
        <v>146</v>
      </c>
      <c r="C204" s="5">
        <v>85.8842799022012</v>
      </c>
      <c r="D204" s="52">
        <v>2021</v>
      </c>
      <c r="E204" s="5" t="s">
        <v>107</v>
      </c>
    </row>
    <row r="205" spans="1:6">
      <c r="A205" s="5" t="s">
        <v>90</v>
      </c>
      <c r="B205" s="5" t="s">
        <v>146</v>
      </c>
      <c r="C205" s="5">
        <v>82.505627983642398</v>
      </c>
      <c r="D205" s="52">
        <v>2021</v>
      </c>
      <c r="E205" s="5" t="s">
        <v>101</v>
      </c>
    </row>
    <row r="206" spans="1:6">
      <c r="A206" s="5" t="s">
        <v>90</v>
      </c>
      <c r="B206" s="5" t="s">
        <v>146</v>
      </c>
      <c r="C206" s="5">
        <v>88.836254891799499</v>
      </c>
      <c r="D206" s="52">
        <v>2021</v>
      </c>
      <c r="E206" s="5" t="s">
        <v>102</v>
      </c>
    </row>
    <row r="207" spans="1:6">
      <c r="A207" s="5" t="s">
        <v>90</v>
      </c>
      <c r="B207" s="5" t="s">
        <v>146</v>
      </c>
      <c r="C207" s="5">
        <v>106.118921165823</v>
      </c>
      <c r="D207" s="52">
        <v>2021</v>
      </c>
      <c r="E207" s="5" t="s">
        <v>103</v>
      </c>
    </row>
    <row r="208" spans="1:6">
      <c r="A208" s="5" t="s">
        <v>90</v>
      </c>
      <c r="B208" s="5" t="s">
        <v>147</v>
      </c>
      <c r="C208" s="5">
        <v>110.40574109853701</v>
      </c>
      <c r="D208" s="52">
        <v>2020</v>
      </c>
      <c r="E208" s="5" t="s">
        <v>102</v>
      </c>
      <c r="F208" s="5">
        <f>AVERAGE(C208:C221)</f>
        <v>107.29278511265757</v>
      </c>
    </row>
    <row r="209" spans="1:6">
      <c r="A209" s="5" t="s">
        <v>90</v>
      </c>
      <c r="B209" s="5" t="s">
        <v>147</v>
      </c>
      <c r="C209" s="5">
        <v>101.80936995456599</v>
      </c>
      <c r="D209" s="52">
        <v>2020</v>
      </c>
      <c r="E209" s="5" t="s">
        <v>103</v>
      </c>
    </row>
    <row r="210" spans="1:6">
      <c r="A210" s="5" t="s">
        <v>90</v>
      </c>
      <c r="B210" s="5" t="s">
        <v>147</v>
      </c>
      <c r="C210" s="5">
        <v>96.051434282560294</v>
      </c>
      <c r="D210" s="52">
        <v>2020</v>
      </c>
      <c r="E210" s="5" t="s">
        <v>104</v>
      </c>
    </row>
    <row r="211" spans="1:6">
      <c r="A211" s="5" t="s">
        <v>90</v>
      </c>
      <c r="B211" s="5" t="s">
        <v>147</v>
      </c>
      <c r="C211" s="5">
        <v>99.434766757822402</v>
      </c>
      <c r="D211" s="52">
        <v>2020</v>
      </c>
      <c r="E211" s="5" t="s">
        <v>105</v>
      </c>
    </row>
    <row r="212" spans="1:6">
      <c r="A212" s="5" t="s">
        <v>90</v>
      </c>
      <c r="B212" s="5" t="s">
        <v>147</v>
      </c>
      <c r="C212" s="5">
        <v>100.501140388179</v>
      </c>
      <c r="D212" s="52">
        <v>2020</v>
      </c>
      <c r="E212" s="5" t="s">
        <v>106</v>
      </c>
    </row>
    <row r="213" spans="1:6">
      <c r="A213" s="5" t="s">
        <v>90</v>
      </c>
      <c r="B213" s="5" t="s">
        <v>147</v>
      </c>
      <c r="C213" s="5">
        <v>113.387096774193</v>
      </c>
      <c r="D213" s="52">
        <v>2020</v>
      </c>
      <c r="E213" s="5" t="s">
        <v>97</v>
      </c>
    </row>
    <row r="214" spans="1:6">
      <c r="A214" s="5" t="s">
        <v>90</v>
      </c>
      <c r="B214" s="5" t="s">
        <v>147</v>
      </c>
      <c r="C214" s="5">
        <v>111.025628281849</v>
      </c>
      <c r="D214" s="52">
        <v>2020</v>
      </c>
      <c r="E214" s="5" t="s">
        <v>98</v>
      </c>
    </row>
    <row r="215" spans="1:6">
      <c r="A215" s="5" t="s">
        <v>90</v>
      </c>
      <c r="B215" s="5" t="s">
        <v>147</v>
      </c>
      <c r="C215" s="5">
        <v>104.51612903225799</v>
      </c>
      <c r="D215" s="52">
        <v>2020</v>
      </c>
      <c r="E215" s="5" t="s">
        <v>99</v>
      </c>
    </row>
    <row r="216" spans="1:6">
      <c r="A216" s="5" t="s">
        <v>90</v>
      </c>
      <c r="B216" s="5" t="s">
        <v>147</v>
      </c>
      <c r="C216" s="5">
        <v>106.48508517518199</v>
      </c>
      <c r="D216" s="52">
        <v>2021</v>
      </c>
      <c r="E216" s="5" t="s">
        <v>100</v>
      </c>
    </row>
    <row r="217" spans="1:6">
      <c r="A217" s="5" t="s">
        <v>90</v>
      </c>
      <c r="B217" s="5" t="s">
        <v>147</v>
      </c>
      <c r="C217" s="5">
        <v>105.781816349276</v>
      </c>
      <c r="D217" s="52">
        <v>2021</v>
      </c>
      <c r="E217" s="5" t="s">
        <v>108</v>
      </c>
    </row>
    <row r="218" spans="1:6">
      <c r="A218" s="5" t="s">
        <v>90</v>
      </c>
      <c r="B218" s="5" t="s">
        <v>147</v>
      </c>
      <c r="C218" s="5">
        <v>115.93375712687001</v>
      </c>
      <c r="D218" s="52">
        <v>2021</v>
      </c>
      <c r="E218" s="5" t="s">
        <v>107</v>
      </c>
    </row>
    <row r="219" spans="1:6">
      <c r="A219" s="5" t="s">
        <v>90</v>
      </c>
      <c r="B219" s="5" t="s">
        <v>147</v>
      </c>
      <c r="C219" s="5">
        <v>112.43030221262801</v>
      </c>
      <c r="D219" s="52">
        <v>2021</v>
      </c>
      <c r="E219" s="5" t="s">
        <v>101</v>
      </c>
    </row>
    <row r="220" spans="1:6">
      <c r="A220" s="5" t="s">
        <v>90</v>
      </c>
      <c r="B220" s="5" t="s">
        <v>147</v>
      </c>
      <c r="C220" s="5">
        <v>109.59939329763201</v>
      </c>
      <c r="D220" s="52">
        <v>2021</v>
      </c>
      <c r="E220" s="5" t="s">
        <v>102</v>
      </c>
    </row>
    <row r="221" spans="1:6">
      <c r="A221" s="5" t="s">
        <v>90</v>
      </c>
      <c r="B221" s="5" t="s">
        <v>147</v>
      </c>
      <c r="C221" s="5">
        <v>114.73733084565301</v>
      </c>
      <c r="D221" s="52">
        <v>2021</v>
      </c>
      <c r="E221" s="5" t="s">
        <v>103</v>
      </c>
    </row>
    <row r="222" spans="1:6">
      <c r="A222" s="5" t="s">
        <v>90</v>
      </c>
      <c r="B222" s="5" t="s">
        <v>148</v>
      </c>
      <c r="C222" s="5">
        <v>70.213385439135095</v>
      </c>
      <c r="D222" s="52">
        <v>2020</v>
      </c>
      <c r="E222" s="5" t="s">
        <v>103</v>
      </c>
      <c r="F222" s="5">
        <f>AVERAGE(C222:C234)</f>
        <v>93.515496657248534</v>
      </c>
    </row>
    <row r="223" spans="1:6">
      <c r="A223" s="5" t="s">
        <v>90</v>
      </c>
      <c r="B223" s="5" t="s">
        <v>148</v>
      </c>
      <c r="C223" s="5">
        <v>92.551616684314695</v>
      </c>
      <c r="D223" s="52">
        <v>2020</v>
      </c>
      <c r="E223" s="5" t="s">
        <v>104</v>
      </c>
    </row>
    <row r="224" spans="1:6">
      <c r="A224" s="5" t="s">
        <v>90</v>
      </c>
      <c r="B224" s="5" t="s">
        <v>148</v>
      </c>
      <c r="C224" s="5">
        <v>94.705656911945297</v>
      </c>
      <c r="D224" s="52">
        <v>2020</v>
      </c>
      <c r="E224" s="5" t="s">
        <v>105</v>
      </c>
    </row>
    <row r="225" spans="1:6">
      <c r="A225" s="5" t="s">
        <v>90</v>
      </c>
      <c r="B225" s="5" t="s">
        <v>148</v>
      </c>
      <c r="C225" s="5">
        <v>87.036460840455106</v>
      </c>
      <c r="D225" s="52">
        <v>2020</v>
      </c>
      <c r="E225" s="5" t="s">
        <v>106</v>
      </c>
    </row>
    <row r="226" spans="1:6">
      <c r="A226" s="5" t="s">
        <v>90</v>
      </c>
      <c r="B226" s="5" t="s">
        <v>148</v>
      </c>
      <c r="C226" s="5">
        <v>88.036839594848601</v>
      </c>
      <c r="D226" s="52">
        <v>2020</v>
      </c>
      <c r="E226" s="5" t="s">
        <v>97</v>
      </c>
    </row>
    <row r="227" spans="1:6">
      <c r="A227" s="5" t="s">
        <v>90</v>
      </c>
      <c r="B227" s="5" t="s">
        <v>148</v>
      </c>
      <c r="C227" s="5">
        <v>85.532563178813405</v>
      </c>
      <c r="D227" s="52">
        <v>2020</v>
      </c>
      <c r="E227" s="5" t="s">
        <v>98</v>
      </c>
    </row>
    <row r="228" spans="1:6">
      <c r="A228" s="5" t="s">
        <v>90</v>
      </c>
      <c r="B228" s="5" t="s">
        <v>148</v>
      </c>
      <c r="C228" s="5">
        <v>104.092578986039</v>
      </c>
      <c r="D228" s="52">
        <v>2020</v>
      </c>
      <c r="E228" s="5" t="s">
        <v>99</v>
      </c>
    </row>
    <row r="229" spans="1:6">
      <c r="A229" s="5" t="s">
        <v>90</v>
      </c>
      <c r="B229" s="5" t="s">
        <v>148</v>
      </c>
      <c r="C229" s="5">
        <v>91.999999236874203</v>
      </c>
      <c r="D229" s="52">
        <v>2021</v>
      </c>
      <c r="E229" s="5" t="s">
        <v>100</v>
      </c>
    </row>
    <row r="230" spans="1:6">
      <c r="A230" s="5" t="s">
        <v>90</v>
      </c>
      <c r="B230" s="5" t="s">
        <v>148</v>
      </c>
      <c r="C230" s="5">
        <v>103.48432826944</v>
      </c>
      <c r="D230" s="52">
        <v>2021</v>
      </c>
      <c r="E230" s="5" t="s">
        <v>108</v>
      </c>
    </row>
    <row r="231" spans="1:6">
      <c r="A231" s="5" t="s">
        <v>90</v>
      </c>
      <c r="B231" s="5" t="s">
        <v>148</v>
      </c>
      <c r="C231" s="5">
        <v>100.330500472143</v>
      </c>
      <c r="D231" s="52">
        <v>2021</v>
      </c>
      <c r="E231" s="5" t="s">
        <v>107</v>
      </c>
    </row>
    <row r="232" spans="1:6">
      <c r="A232" s="5" t="s">
        <v>90</v>
      </c>
      <c r="B232" s="5" t="s">
        <v>148</v>
      </c>
      <c r="C232" s="5">
        <v>98.826545894432101</v>
      </c>
      <c r="D232" s="52">
        <v>2021</v>
      </c>
      <c r="E232" s="5" t="s">
        <v>101</v>
      </c>
    </row>
    <row r="233" spans="1:6">
      <c r="A233" s="5" t="s">
        <v>90</v>
      </c>
      <c r="B233" s="5" t="s">
        <v>148</v>
      </c>
      <c r="C233" s="5">
        <v>94.043887147335397</v>
      </c>
      <c r="D233" s="52">
        <v>2021</v>
      </c>
      <c r="E233" s="5" t="s">
        <v>102</v>
      </c>
    </row>
    <row r="234" spans="1:6">
      <c r="A234" s="5" t="s">
        <v>90</v>
      </c>
      <c r="B234" s="5" t="s">
        <v>148</v>
      </c>
      <c r="C234" s="5">
        <v>104.84709388845501</v>
      </c>
      <c r="D234" s="52">
        <v>2021</v>
      </c>
      <c r="E234" s="5" t="s">
        <v>103</v>
      </c>
    </row>
    <row r="235" spans="1:6">
      <c r="A235" s="5" t="s">
        <v>90</v>
      </c>
      <c r="B235" s="5" t="s">
        <v>149</v>
      </c>
      <c r="C235" s="5">
        <v>107.76186887716599</v>
      </c>
      <c r="D235" s="52">
        <v>2020</v>
      </c>
      <c r="E235" s="5" t="s">
        <v>102</v>
      </c>
      <c r="F235" s="5">
        <f>AVERAGE(C235:C248)</f>
        <v>113.29551564059356</v>
      </c>
    </row>
    <row r="236" spans="1:6">
      <c r="A236" s="5" t="s">
        <v>90</v>
      </c>
      <c r="B236" s="5" t="s">
        <v>149</v>
      </c>
      <c r="C236" s="5">
        <v>110.354180272072</v>
      </c>
      <c r="D236" s="52">
        <v>2020</v>
      </c>
      <c r="E236" s="5" t="s">
        <v>103</v>
      </c>
    </row>
    <row r="237" spans="1:6">
      <c r="A237" s="5" t="s">
        <v>90</v>
      </c>
      <c r="B237" s="5" t="s">
        <v>149</v>
      </c>
      <c r="C237" s="5">
        <v>103.002316150826</v>
      </c>
      <c r="D237" s="52">
        <v>2020</v>
      </c>
      <c r="E237" s="5" t="s">
        <v>104</v>
      </c>
    </row>
    <row r="238" spans="1:6">
      <c r="A238" s="5" t="s">
        <v>90</v>
      </c>
      <c r="B238" s="5" t="s">
        <v>149</v>
      </c>
      <c r="C238" s="5">
        <v>117.124474583873</v>
      </c>
      <c r="D238" s="52">
        <v>2020</v>
      </c>
      <c r="E238" s="5" t="s">
        <v>105</v>
      </c>
    </row>
    <row r="239" spans="1:6">
      <c r="A239" s="5" t="s">
        <v>90</v>
      </c>
      <c r="B239" s="5" t="s">
        <v>149</v>
      </c>
      <c r="C239" s="5">
        <v>118.216746385645</v>
      </c>
      <c r="D239" s="52">
        <v>2020</v>
      </c>
      <c r="E239" s="5" t="s">
        <v>106</v>
      </c>
    </row>
    <row r="240" spans="1:6">
      <c r="A240" s="5" t="s">
        <v>90</v>
      </c>
      <c r="B240" s="5" t="s">
        <v>149</v>
      </c>
      <c r="C240" s="5">
        <v>105.74089754445301</v>
      </c>
      <c r="D240" s="52">
        <v>2020</v>
      </c>
      <c r="E240" s="5" t="s">
        <v>97</v>
      </c>
    </row>
    <row r="241" spans="1:6">
      <c r="A241" s="5" t="s">
        <v>90</v>
      </c>
      <c r="B241" s="5" t="s">
        <v>149</v>
      </c>
      <c r="C241" s="5">
        <v>118.145370375129</v>
      </c>
      <c r="D241" s="52">
        <v>2020</v>
      </c>
      <c r="E241" s="5" t="s">
        <v>98</v>
      </c>
    </row>
    <row r="242" spans="1:6">
      <c r="A242" s="5" t="s">
        <v>90</v>
      </c>
      <c r="B242" s="5" t="s">
        <v>149</v>
      </c>
      <c r="C242" s="5">
        <v>114.701351835992</v>
      </c>
      <c r="D242" s="52">
        <v>2020</v>
      </c>
      <c r="E242" s="5" t="s">
        <v>99</v>
      </c>
    </row>
    <row r="243" spans="1:6">
      <c r="A243" s="5" t="s">
        <v>90</v>
      </c>
      <c r="B243" s="5" t="s">
        <v>149</v>
      </c>
      <c r="C243" s="5">
        <v>100.09686500603701</v>
      </c>
      <c r="D243" s="52">
        <v>2021</v>
      </c>
      <c r="E243" s="5" t="s">
        <v>100</v>
      </c>
    </row>
    <row r="244" spans="1:6">
      <c r="A244" s="5" t="s">
        <v>90</v>
      </c>
      <c r="B244" s="5" t="s">
        <v>149</v>
      </c>
      <c r="C244" s="5">
        <v>116.475008612548</v>
      </c>
      <c r="D244" s="52">
        <v>2021</v>
      </c>
      <c r="E244" s="5" t="s">
        <v>108</v>
      </c>
    </row>
    <row r="245" spans="1:6">
      <c r="A245" s="5" t="s">
        <v>90</v>
      </c>
      <c r="B245" s="5" t="s">
        <v>149</v>
      </c>
      <c r="C245" s="5">
        <v>118.624116326685</v>
      </c>
      <c r="D245" s="52">
        <v>2021</v>
      </c>
      <c r="E245" s="5" t="s">
        <v>107</v>
      </c>
    </row>
    <row r="246" spans="1:6">
      <c r="A246" s="5" t="s">
        <v>90</v>
      </c>
      <c r="B246" s="5" t="s">
        <v>149</v>
      </c>
      <c r="C246" s="5">
        <v>120.74391003773199</v>
      </c>
      <c r="D246" s="52">
        <v>2021</v>
      </c>
      <c r="E246" s="5" t="s">
        <v>101</v>
      </c>
    </row>
    <row r="247" spans="1:6">
      <c r="A247" s="5" t="s">
        <v>90</v>
      </c>
      <c r="B247" s="5" t="s">
        <v>149</v>
      </c>
      <c r="C247" s="5">
        <v>125.248605099264</v>
      </c>
      <c r="D247" s="52">
        <v>2021</v>
      </c>
      <c r="E247" s="5" t="s">
        <v>102</v>
      </c>
    </row>
    <row r="248" spans="1:6">
      <c r="A248" s="5" t="s">
        <v>90</v>
      </c>
      <c r="B248" s="5" t="s">
        <v>149</v>
      </c>
      <c r="C248" s="5">
        <v>109.901507860888</v>
      </c>
      <c r="D248" s="52">
        <v>2021</v>
      </c>
      <c r="E248" s="5" t="s">
        <v>103</v>
      </c>
    </row>
    <row r="249" spans="1:6">
      <c r="A249" s="5" t="s">
        <v>90</v>
      </c>
      <c r="B249" s="5" t="s">
        <v>150</v>
      </c>
      <c r="C249" s="5">
        <v>97.5629436193678</v>
      </c>
      <c r="D249" s="52">
        <v>2020</v>
      </c>
      <c r="E249" s="5" t="s">
        <v>103</v>
      </c>
      <c r="F249" s="5">
        <f>AVERAGE(C249:C261)</f>
        <v>91.6657393150264</v>
      </c>
    </row>
    <row r="250" spans="1:6">
      <c r="A250" s="5" t="s">
        <v>90</v>
      </c>
      <c r="B250" s="5" t="s">
        <v>150</v>
      </c>
      <c r="C250" s="5">
        <v>84.592305139810193</v>
      </c>
      <c r="D250" s="52">
        <v>2020</v>
      </c>
      <c r="E250" s="5" t="s">
        <v>104</v>
      </c>
    </row>
    <row r="251" spans="1:6">
      <c r="A251" s="5" t="s">
        <v>90</v>
      </c>
      <c r="B251" s="5" t="s">
        <v>150</v>
      </c>
      <c r="C251" s="5">
        <v>80.788139198319698</v>
      </c>
      <c r="D251" s="52">
        <v>2020</v>
      </c>
      <c r="E251" s="5" t="s">
        <v>105</v>
      </c>
    </row>
    <row r="252" spans="1:6">
      <c r="A252" s="5" t="s">
        <v>90</v>
      </c>
      <c r="B252" s="5" t="s">
        <v>150</v>
      </c>
      <c r="C252" s="5">
        <v>101.279483829551</v>
      </c>
      <c r="D252" s="52">
        <v>2020</v>
      </c>
      <c r="E252" s="5" t="s">
        <v>106</v>
      </c>
    </row>
    <row r="253" spans="1:6">
      <c r="A253" s="5" t="s">
        <v>90</v>
      </c>
      <c r="B253" s="5" t="s">
        <v>150</v>
      </c>
      <c r="C253" s="5">
        <v>90.442845707603396</v>
      </c>
      <c r="D253" s="52">
        <v>2020</v>
      </c>
      <c r="E253" s="5" t="s">
        <v>97</v>
      </c>
    </row>
    <row r="254" spans="1:6">
      <c r="A254" s="5" t="s">
        <v>90</v>
      </c>
      <c r="B254" s="5" t="s">
        <v>150</v>
      </c>
      <c r="C254" s="5">
        <v>80.421144612398606</v>
      </c>
      <c r="D254" s="52">
        <v>2020</v>
      </c>
      <c r="E254" s="5" t="s">
        <v>98</v>
      </c>
    </row>
    <row r="255" spans="1:6">
      <c r="A255" s="5" t="s">
        <v>90</v>
      </c>
      <c r="B255" s="5" t="s">
        <v>150</v>
      </c>
      <c r="C255" s="5">
        <v>102.590277679571</v>
      </c>
      <c r="D255" s="52">
        <v>2020</v>
      </c>
      <c r="E255" s="5" t="s">
        <v>99</v>
      </c>
    </row>
    <row r="256" spans="1:6">
      <c r="A256" s="5" t="s">
        <v>90</v>
      </c>
      <c r="B256" s="5" t="s">
        <v>150</v>
      </c>
      <c r="C256" s="5">
        <v>84.711541774915602</v>
      </c>
      <c r="D256" s="52">
        <v>2021</v>
      </c>
      <c r="E256" s="5" t="s">
        <v>100</v>
      </c>
    </row>
    <row r="257" spans="1:6">
      <c r="A257" s="5" t="s">
        <v>90</v>
      </c>
      <c r="B257" s="5" t="s">
        <v>150</v>
      </c>
      <c r="C257" s="5">
        <v>114.310675012121</v>
      </c>
      <c r="D257" s="52">
        <v>2021</v>
      </c>
      <c r="E257" s="5" t="s">
        <v>108</v>
      </c>
    </row>
    <row r="258" spans="1:6">
      <c r="A258" s="5" t="s">
        <v>90</v>
      </c>
      <c r="B258" s="5" t="s">
        <v>150</v>
      </c>
      <c r="C258" s="5">
        <v>81.358618065951205</v>
      </c>
      <c r="D258" s="52">
        <v>2021</v>
      </c>
      <c r="E258" s="5" t="s">
        <v>107</v>
      </c>
    </row>
    <row r="259" spans="1:6">
      <c r="A259" s="5" t="s">
        <v>90</v>
      </c>
      <c r="B259" s="5" t="s">
        <v>150</v>
      </c>
      <c r="C259" s="5">
        <v>72.562469125138705</v>
      </c>
      <c r="D259" s="52">
        <v>2021</v>
      </c>
      <c r="E259" s="5" t="s">
        <v>101</v>
      </c>
    </row>
    <row r="260" spans="1:6">
      <c r="A260" s="5" t="s">
        <v>90</v>
      </c>
      <c r="B260" s="5" t="s">
        <v>150</v>
      </c>
      <c r="C260" s="5">
        <v>103.049216971855</v>
      </c>
      <c r="D260" s="52">
        <v>2021</v>
      </c>
      <c r="E260" s="5" t="s">
        <v>102</v>
      </c>
    </row>
    <row r="261" spans="1:6">
      <c r="A261" s="5" t="s">
        <v>90</v>
      </c>
      <c r="B261" s="5" t="s">
        <v>150</v>
      </c>
      <c r="C261" s="5">
        <v>97.984950358739795</v>
      </c>
      <c r="D261" s="52">
        <v>2021</v>
      </c>
      <c r="E261" s="5" t="s">
        <v>103</v>
      </c>
    </row>
    <row r="262" spans="1:6">
      <c r="A262" s="5" t="s">
        <v>109</v>
      </c>
      <c r="B262" s="5" t="s">
        <v>151</v>
      </c>
      <c r="C262" s="5">
        <v>44.486384470207597</v>
      </c>
      <c r="D262" s="52">
        <v>2020</v>
      </c>
      <c r="E262" s="5" t="s">
        <v>102</v>
      </c>
      <c r="F262" s="5">
        <f>AVERAGE(C262:C275)</f>
        <v>46.244445816816402</v>
      </c>
    </row>
    <row r="263" spans="1:6">
      <c r="A263" s="5" t="s">
        <v>109</v>
      </c>
      <c r="B263" s="5" t="s">
        <v>151</v>
      </c>
      <c r="C263" s="5">
        <v>45.708436819122902</v>
      </c>
      <c r="D263" s="52">
        <v>2020</v>
      </c>
      <c r="E263" s="5" t="s">
        <v>103</v>
      </c>
    </row>
    <row r="264" spans="1:6">
      <c r="A264" s="5" t="s">
        <v>109</v>
      </c>
      <c r="B264" s="5" t="s">
        <v>151</v>
      </c>
      <c r="C264" s="5">
        <v>39.001560062402497</v>
      </c>
      <c r="D264" s="52">
        <v>2020</v>
      </c>
      <c r="E264" s="5" t="s">
        <v>104</v>
      </c>
    </row>
    <row r="265" spans="1:6">
      <c r="A265" s="5" t="s">
        <v>109</v>
      </c>
      <c r="B265" s="5" t="s">
        <v>151</v>
      </c>
      <c r="C265" s="5">
        <v>50.464807436918903</v>
      </c>
      <c r="D265" s="52">
        <v>2020</v>
      </c>
      <c r="E265" s="5" t="s">
        <v>105</v>
      </c>
    </row>
    <row r="266" spans="1:6">
      <c r="A266" s="5" t="s">
        <v>109</v>
      </c>
      <c r="B266" s="5" t="s">
        <v>151</v>
      </c>
      <c r="C266" s="5">
        <v>46.225979000198102</v>
      </c>
      <c r="D266" s="52">
        <v>2020</v>
      </c>
      <c r="E266" s="5" t="s">
        <v>106</v>
      </c>
    </row>
    <row r="267" spans="1:6">
      <c r="A267" s="5" t="s">
        <v>109</v>
      </c>
      <c r="B267" s="5" t="s">
        <v>151</v>
      </c>
      <c r="C267" s="5">
        <v>48.530599802611299</v>
      </c>
      <c r="D267" s="52">
        <v>2020</v>
      </c>
      <c r="E267" s="5" t="s">
        <v>97</v>
      </c>
    </row>
    <row r="268" spans="1:6">
      <c r="A268" s="5" t="s">
        <v>109</v>
      </c>
      <c r="B268" s="5" t="s">
        <v>151</v>
      </c>
      <c r="C268" s="5">
        <v>41.680391685275303</v>
      </c>
      <c r="D268" s="52">
        <v>2020</v>
      </c>
      <c r="E268" s="5" t="s">
        <v>98</v>
      </c>
    </row>
    <row r="269" spans="1:6">
      <c r="A269" s="5" t="s">
        <v>109</v>
      </c>
      <c r="B269" s="5" t="s">
        <v>151</v>
      </c>
      <c r="C269" s="5">
        <v>49.286862741645898</v>
      </c>
      <c r="D269" s="52">
        <v>2020</v>
      </c>
      <c r="E269" s="5" t="s">
        <v>99</v>
      </c>
    </row>
    <row r="270" spans="1:6">
      <c r="A270" s="5" t="s">
        <v>109</v>
      </c>
      <c r="B270" s="5" t="s">
        <v>151</v>
      </c>
      <c r="C270" s="5">
        <v>43.739745965210702</v>
      </c>
      <c r="D270" s="52">
        <v>2021</v>
      </c>
      <c r="E270" s="5" t="s">
        <v>100</v>
      </c>
    </row>
    <row r="271" spans="1:6">
      <c r="A271" s="5" t="s">
        <v>109</v>
      </c>
      <c r="B271" s="5" t="s">
        <v>151</v>
      </c>
      <c r="C271" s="5">
        <v>44.483395077376102</v>
      </c>
      <c r="D271" s="52">
        <v>2021</v>
      </c>
      <c r="E271" s="5" t="s">
        <v>108</v>
      </c>
    </row>
    <row r="272" spans="1:6">
      <c r="A272" s="5" t="s">
        <v>109</v>
      </c>
      <c r="B272" s="5" t="s">
        <v>151</v>
      </c>
      <c r="C272" s="5">
        <v>46.256525474129297</v>
      </c>
      <c r="D272" s="52">
        <v>2021</v>
      </c>
      <c r="E272" s="5" t="s">
        <v>107</v>
      </c>
    </row>
    <row r="273" spans="1:6">
      <c r="A273" s="5" t="s">
        <v>109</v>
      </c>
      <c r="B273" s="5" t="s">
        <v>151</v>
      </c>
      <c r="C273" s="5">
        <v>46.194926568758298</v>
      </c>
      <c r="D273" s="52">
        <v>2021</v>
      </c>
      <c r="E273" s="5" t="s">
        <v>101</v>
      </c>
    </row>
    <row r="274" spans="1:6">
      <c r="A274" s="5" t="s">
        <v>109</v>
      </c>
      <c r="B274" s="5" t="s">
        <v>151</v>
      </c>
      <c r="C274" s="5">
        <v>52.136877661918</v>
      </c>
      <c r="D274" s="52">
        <v>2021</v>
      </c>
      <c r="E274" s="5" t="s">
        <v>102</v>
      </c>
    </row>
    <row r="275" spans="1:6">
      <c r="A275" s="5" t="s">
        <v>109</v>
      </c>
      <c r="B275" s="5" t="s">
        <v>151</v>
      </c>
      <c r="C275" s="5">
        <v>49.225748669654799</v>
      </c>
      <c r="D275" s="52">
        <v>2021</v>
      </c>
      <c r="E275" s="5" t="s">
        <v>103</v>
      </c>
    </row>
    <row r="276" spans="1:6">
      <c r="A276" s="5" t="s">
        <v>109</v>
      </c>
      <c r="B276" s="5" t="s">
        <v>152</v>
      </c>
      <c r="C276" s="5">
        <v>51.212017753499403</v>
      </c>
      <c r="D276" s="52">
        <v>2020</v>
      </c>
      <c r="E276" s="5" t="s">
        <v>103</v>
      </c>
      <c r="F276" s="5">
        <f>AVERAGE(C276:C288)</f>
        <v>51.411855623958793</v>
      </c>
    </row>
    <row r="277" spans="1:6">
      <c r="A277" s="5" t="s">
        <v>109</v>
      </c>
      <c r="B277" s="5" t="s">
        <v>152</v>
      </c>
      <c r="C277" s="5">
        <v>49.527738943635498</v>
      </c>
      <c r="D277" s="52">
        <v>2020</v>
      </c>
      <c r="E277" s="5" t="s">
        <v>104</v>
      </c>
    </row>
    <row r="278" spans="1:6">
      <c r="A278" s="5" t="s">
        <v>109</v>
      </c>
      <c r="B278" s="5" t="s">
        <v>152</v>
      </c>
      <c r="C278" s="5">
        <v>54.121874483217098</v>
      </c>
      <c r="D278" s="52">
        <v>2020</v>
      </c>
      <c r="E278" s="5" t="s">
        <v>105</v>
      </c>
    </row>
    <row r="279" spans="1:6">
      <c r="A279" s="5" t="s">
        <v>109</v>
      </c>
      <c r="B279" s="5" t="s">
        <v>152</v>
      </c>
      <c r="C279" s="5">
        <v>48.594204323072297</v>
      </c>
      <c r="D279" s="52">
        <v>2020</v>
      </c>
      <c r="E279" s="5" t="s">
        <v>106</v>
      </c>
    </row>
    <row r="280" spans="1:6">
      <c r="A280" s="5" t="s">
        <v>109</v>
      </c>
      <c r="B280" s="5" t="s">
        <v>152</v>
      </c>
      <c r="C280" s="5">
        <v>51.643192488262898</v>
      </c>
      <c r="D280" s="52">
        <v>2020</v>
      </c>
      <c r="E280" s="5" t="s">
        <v>97</v>
      </c>
    </row>
    <row r="281" spans="1:6">
      <c r="A281" s="5" t="s">
        <v>109</v>
      </c>
      <c r="B281" s="5" t="s">
        <v>152</v>
      </c>
      <c r="C281" s="5">
        <v>50.592379122638398</v>
      </c>
      <c r="D281" s="52">
        <v>2020</v>
      </c>
      <c r="E281" s="5" t="s">
        <v>98</v>
      </c>
    </row>
    <row r="282" spans="1:6">
      <c r="A282" s="5" t="s">
        <v>109</v>
      </c>
      <c r="B282" s="5" t="s">
        <v>152</v>
      </c>
      <c r="C282" s="5">
        <v>49.993880362372003</v>
      </c>
      <c r="D282" s="52">
        <v>2020</v>
      </c>
      <c r="E282" s="5" t="s">
        <v>99</v>
      </c>
    </row>
    <row r="283" spans="1:6">
      <c r="A283" s="5" t="s">
        <v>109</v>
      </c>
      <c r="B283" s="5" t="s">
        <v>152</v>
      </c>
      <c r="C283" s="5">
        <v>49.783353828290998</v>
      </c>
      <c r="D283" s="52">
        <v>2021</v>
      </c>
      <c r="E283" s="5" t="s">
        <v>100</v>
      </c>
    </row>
    <row r="284" spans="1:6">
      <c r="A284" s="5" t="s">
        <v>109</v>
      </c>
      <c r="B284" s="5" t="s">
        <v>152</v>
      </c>
      <c r="C284" s="5">
        <v>52.662092955841104</v>
      </c>
      <c r="D284" s="52">
        <v>2021</v>
      </c>
      <c r="E284" s="5" t="s">
        <v>108</v>
      </c>
    </row>
    <row r="285" spans="1:6">
      <c r="A285" s="5" t="s">
        <v>109</v>
      </c>
      <c r="B285" s="5" t="s">
        <v>152</v>
      </c>
      <c r="C285" s="5">
        <v>52.0113623047598</v>
      </c>
      <c r="D285" s="52">
        <v>2021</v>
      </c>
      <c r="E285" s="5" t="s">
        <v>107</v>
      </c>
    </row>
    <row r="286" spans="1:6">
      <c r="A286" s="5" t="s">
        <v>109</v>
      </c>
      <c r="B286" s="5" t="s">
        <v>152</v>
      </c>
      <c r="C286" s="5">
        <v>55.862891853780198</v>
      </c>
      <c r="D286" s="52">
        <v>2021</v>
      </c>
      <c r="E286" s="5" t="s">
        <v>101</v>
      </c>
    </row>
    <row r="287" spans="1:6">
      <c r="A287" s="5" t="s">
        <v>109</v>
      </c>
      <c r="B287" s="5" t="s">
        <v>152</v>
      </c>
      <c r="C287" s="5">
        <v>51.938964988293499</v>
      </c>
      <c r="D287" s="52">
        <v>2021</v>
      </c>
      <c r="E287" s="5" t="s">
        <v>102</v>
      </c>
    </row>
    <row r="288" spans="1:6">
      <c r="A288" s="5" t="s">
        <v>109</v>
      </c>
      <c r="B288" s="5" t="s">
        <v>152</v>
      </c>
      <c r="C288" s="5">
        <v>50.410169703801103</v>
      </c>
      <c r="D288" s="52">
        <v>2021</v>
      </c>
      <c r="E288" s="5" t="s">
        <v>103</v>
      </c>
    </row>
    <row r="289" spans="1:6">
      <c r="A289" s="5" t="s">
        <v>109</v>
      </c>
      <c r="B289" s="5" t="s">
        <v>153</v>
      </c>
      <c r="C289" s="5">
        <v>49.338818070404301</v>
      </c>
      <c r="D289" s="52">
        <v>2020</v>
      </c>
      <c r="E289" s="5" t="s">
        <v>103</v>
      </c>
      <c r="F289" s="5">
        <f>AVERAGE(C289:C301)</f>
        <v>45.771046188130342</v>
      </c>
    </row>
    <row r="290" spans="1:6">
      <c r="A290" s="5" t="s">
        <v>109</v>
      </c>
      <c r="B290" s="5" t="s">
        <v>153</v>
      </c>
      <c r="C290" s="5">
        <v>43.076636406769801</v>
      </c>
      <c r="D290" s="52">
        <v>2020</v>
      </c>
      <c r="E290" s="5" t="s">
        <v>104</v>
      </c>
    </row>
    <row r="291" spans="1:6">
      <c r="A291" s="5" t="s">
        <v>109</v>
      </c>
      <c r="B291" s="5" t="s">
        <v>153</v>
      </c>
      <c r="C291" s="5">
        <v>47.404194384321002</v>
      </c>
      <c r="D291" s="52">
        <v>2020</v>
      </c>
      <c r="E291" s="5" t="s">
        <v>105</v>
      </c>
    </row>
    <row r="292" spans="1:6">
      <c r="A292" s="5" t="s">
        <v>109</v>
      </c>
      <c r="B292" s="5" t="s">
        <v>153</v>
      </c>
      <c r="C292" s="5">
        <v>47.882360967528697</v>
      </c>
      <c r="D292" s="52">
        <v>2020</v>
      </c>
      <c r="E292" s="5" t="s">
        <v>106</v>
      </c>
    </row>
    <row r="293" spans="1:6">
      <c r="A293" s="5" t="s">
        <v>109</v>
      </c>
      <c r="B293" s="5" t="s">
        <v>153</v>
      </c>
      <c r="C293" s="5">
        <v>49.867809226697901</v>
      </c>
      <c r="D293" s="52">
        <v>2020</v>
      </c>
      <c r="E293" s="5" t="s">
        <v>97</v>
      </c>
    </row>
    <row r="294" spans="1:6">
      <c r="A294" s="5" t="s">
        <v>109</v>
      </c>
      <c r="B294" s="5" t="s">
        <v>153</v>
      </c>
      <c r="C294" s="5">
        <v>44.877788091525602</v>
      </c>
      <c r="D294" s="52">
        <v>2020</v>
      </c>
      <c r="E294" s="5" t="s">
        <v>98</v>
      </c>
    </row>
    <row r="295" spans="1:6">
      <c r="A295" s="5" t="s">
        <v>109</v>
      </c>
      <c r="B295" s="5" t="s">
        <v>153</v>
      </c>
      <c r="C295" s="5">
        <v>44.598059984390602</v>
      </c>
      <c r="D295" s="52">
        <v>2020</v>
      </c>
      <c r="E295" s="5" t="s">
        <v>99</v>
      </c>
    </row>
    <row r="296" spans="1:6">
      <c r="A296" s="5" t="s">
        <v>109</v>
      </c>
      <c r="B296" s="5" t="s">
        <v>153</v>
      </c>
      <c r="C296" s="5">
        <v>40.355430428019503</v>
      </c>
      <c r="D296" s="52">
        <v>2021</v>
      </c>
      <c r="E296" s="5" t="s">
        <v>100</v>
      </c>
    </row>
    <row r="297" spans="1:6">
      <c r="A297" s="5" t="s">
        <v>109</v>
      </c>
      <c r="B297" s="5" t="s">
        <v>153</v>
      </c>
      <c r="C297" s="5">
        <v>39.998740679624298</v>
      </c>
      <c r="D297" s="52">
        <v>2021</v>
      </c>
      <c r="E297" s="5" t="s">
        <v>108</v>
      </c>
    </row>
    <row r="298" spans="1:6">
      <c r="A298" s="5" t="s">
        <v>109</v>
      </c>
      <c r="B298" s="5" t="s">
        <v>153</v>
      </c>
      <c r="C298" s="5">
        <v>45.075692614937999</v>
      </c>
      <c r="D298" s="52">
        <v>2021</v>
      </c>
      <c r="E298" s="5" t="s">
        <v>107</v>
      </c>
    </row>
    <row r="299" spans="1:6">
      <c r="A299" s="5" t="s">
        <v>109</v>
      </c>
      <c r="B299" s="5" t="s">
        <v>153</v>
      </c>
      <c r="C299" s="5">
        <v>46.577446462211299</v>
      </c>
      <c r="D299" s="52">
        <v>2021</v>
      </c>
      <c r="E299" s="5" t="s">
        <v>101</v>
      </c>
    </row>
    <row r="300" spans="1:6">
      <c r="A300" s="5" t="s">
        <v>109</v>
      </c>
      <c r="B300" s="5" t="s">
        <v>153</v>
      </c>
      <c r="C300" s="5">
        <v>47.265167004162699</v>
      </c>
      <c r="D300" s="52">
        <v>2021</v>
      </c>
      <c r="E300" s="5" t="s">
        <v>102</v>
      </c>
    </row>
    <row r="301" spans="1:6">
      <c r="A301" s="5" t="s">
        <v>109</v>
      </c>
      <c r="B301" s="5" t="s">
        <v>153</v>
      </c>
      <c r="C301" s="5">
        <v>48.705456125100802</v>
      </c>
      <c r="D301" s="52">
        <v>2021</v>
      </c>
      <c r="E301" s="5" t="s">
        <v>103</v>
      </c>
    </row>
    <row r="302" spans="1:6">
      <c r="A302" s="5" t="s">
        <v>109</v>
      </c>
      <c r="B302" s="5" t="s">
        <v>154</v>
      </c>
      <c r="C302" s="5">
        <v>47.934261584113202</v>
      </c>
      <c r="D302" s="52">
        <v>2020</v>
      </c>
      <c r="E302" s="5" t="s">
        <v>102</v>
      </c>
      <c r="F302" s="5">
        <f>AVERAGE(C302:C315)</f>
        <v>52.674245626984252</v>
      </c>
    </row>
    <row r="303" spans="1:6">
      <c r="A303" s="5" t="s">
        <v>109</v>
      </c>
      <c r="B303" s="5" t="s">
        <v>154</v>
      </c>
      <c r="C303" s="5">
        <v>53.516185900949502</v>
      </c>
      <c r="D303" s="52">
        <v>2020</v>
      </c>
      <c r="E303" s="5" t="s">
        <v>103</v>
      </c>
    </row>
    <row r="304" spans="1:6">
      <c r="A304" s="5" t="s">
        <v>109</v>
      </c>
      <c r="B304" s="5" t="s">
        <v>154</v>
      </c>
      <c r="C304" s="5">
        <v>61.528651054194299</v>
      </c>
      <c r="D304" s="52">
        <v>2020</v>
      </c>
      <c r="E304" s="5" t="s">
        <v>104</v>
      </c>
    </row>
    <row r="305" spans="1:5">
      <c r="A305" s="5" t="s">
        <v>109</v>
      </c>
      <c r="B305" s="5" t="s">
        <v>154</v>
      </c>
      <c r="C305" s="5">
        <v>51.406954353512901</v>
      </c>
      <c r="D305" s="52">
        <v>2020</v>
      </c>
      <c r="E305" s="5" t="s">
        <v>105</v>
      </c>
    </row>
    <row r="306" spans="1:5">
      <c r="A306" s="5" t="s">
        <v>109</v>
      </c>
      <c r="B306" s="5" t="s">
        <v>154</v>
      </c>
      <c r="C306" s="5">
        <v>52.159962265152302</v>
      </c>
      <c r="D306" s="52">
        <v>2020</v>
      </c>
      <c r="E306" s="5" t="s">
        <v>106</v>
      </c>
    </row>
    <row r="307" spans="1:5">
      <c r="A307" s="5" t="s">
        <v>109</v>
      </c>
      <c r="B307" s="5" t="s">
        <v>154</v>
      </c>
      <c r="C307" s="5">
        <v>48.384848842328502</v>
      </c>
      <c r="D307" s="52">
        <v>2020</v>
      </c>
      <c r="E307" s="5" t="s">
        <v>97</v>
      </c>
    </row>
    <row r="308" spans="1:5">
      <c r="A308" s="5" t="s">
        <v>109</v>
      </c>
      <c r="B308" s="5" t="s">
        <v>154</v>
      </c>
      <c r="C308" s="5">
        <v>50.156188539154002</v>
      </c>
      <c r="D308" s="52">
        <v>2020</v>
      </c>
      <c r="E308" s="5" t="s">
        <v>98</v>
      </c>
    </row>
    <row r="309" spans="1:5">
      <c r="A309" s="5" t="s">
        <v>109</v>
      </c>
      <c r="B309" s="5" t="s">
        <v>154</v>
      </c>
      <c r="C309" s="5">
        <v>43.368623889707699</v>
      </c>
      <c r="D309" s="52">
        <v>2020</v>
      </c>
      <c r="E309" s="5" t="s">
        <v>99</v>
      </c>
    </row>
    <row r="310" spans="1:5">
      <c r="A310" s="5" t="s">
        <v>109</v>
      </c>
      <c r="B310" s="5" t="s">
        <v>154</v>
      </c>
      <c r="C310" s="5">
        <v>55.351076536165401</v>
      </c>
      <c r="D310" s="52">
        <v>2021</v>
      </c>
      <c r="E310" s="5" t="s">
        <v>100</v>
      </c>
    </row>
    <row r="311" spans="1:5">
      <c r="A311" s="5" t="s">
        <v>109</v>
      </c>
      <c r="B311" s="5" t="s">
        <v>154</v>
      </c>
      <c r="C311" s="5">
        <v>63.432110529012498</v>
      </c>
      <c r="D311" s="52">
        <v>2021</v>
      </c>
      <c r="E311" s="5" t="s">
        <v>108</v>
      </c>
    </row>
    <row r="312" spans="1:5">
      <c r="A312" s="5" t="s">
        <v>109</v>
      </c>
      <c r="B312" s="5" t="s">
        <v>154</v>
      </c>
      <c r="C312" s="5">
        <v>51.818342113255497</v>
      </c>
      <c r="D312" s="52">
        <v>2021</v>
      </c>
      <c r="E312" s="5" t="s">
        <v>107</v>
      </c>
    </row>
    <row r="313" spans="1:5">
      <c r="A313" s="5" t="s">
        <v>109</v>
      </c>
      <c r="B313" s="5" t="s">
        <v>154</v>
      </c>
      <c r="C313" s="5">
        <v>52.006342541757697</v>
      </c>
      <c r="D313" s="52">
        <v>2021</v>
      </c>
      <c r="E313" s="5" t="s">
        <v>101</v>
      </c>
    </row>
    <row r="314" spans="1:5">
      <c r="A314" s="5" t="s">
        <v>109</v>
      </c>
      <c r="B314" s="5" t="s">
        <v>154</v>
      </c>
      <c r="C314" s="5">
        <v>52.638970766063402</v>
      </c>
      <c r="D314" s="52">
        <v>2021</v>
      </c>
      <c r="E314" s="5" t="s">
        <v>102</v>
      </c>
    </row>
    <row r="315" spans="1:5">
      <c r="A315" s="5" t="s">
        <v>109</v>
      </c>
      <c r="B315" s="5" t="s">
        <v>154</v>
      </c>
      <c r="C315" s="5">
        <v>53.736919862412599</v>
      </c>
      <c r="D315" s="52">
        <v>2021</v>
      </c>
      <c r="E315" s="5" t="s">
        <v>103</v>
      </c>
    </row>
  </sheetData>
  <mergeCells count="2">
    <mergeCell ref="F9:F11"/>
    <mergeCell ref="F12:F14"/>
  </mergeCells>
  <phoneticPr fontId="1" type="noConversion"/>
  <pageMargins left="0.75" right="0.75" top="1" bottom="1" header="0.5" footer="0.5"/>
  <pageSetup paperSize="0" orientation="portrait" horizontalDpi="0" verticalDpi="0" copies="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37"/>
  <sheetViews>
    <sheetView topLeftCell="D1" workbookViewId="0">
      <selection activeCell="K8" sqref="K8"/>
    </sheetView>
  </sheetViews>
  <sheetFormatPr defaultColWidth="9" defaultRowHeight="17.5"/>
  <cols>
    <col min="1" max="7" width="9.453125" style="228" customWidth="1"/>
    <col min="8" max="9" width="9" style="228"/>
    <col min="10" max="10" width="14" style="228" bestFit="1" customWidth="1"/>
    <col min="11" max="11" width="14.08984375" style="228" bestFit="1" customWidth="1"/>
    <col min="12" max="14" width="9" style="228"/>
    <col min="15" max="15" width="16.08984375" style="228" bestFit="1" customWidth="1"/>
    <col min="16" max="16384" width="9" style="228"/>
  </cols>
  <sheetData>
    <row r="1" spans="1:18" ht="35">
      <c r="A1" s="226" t="s">
        <v>989</v>
      </c>
      <c r="B1" s="226" t="s">
        <v>720</v>
      </c>
      <c r="C1" s="226" t="s">
        <v>721</v>
      </c>
      <c r="D1" s="227" t="s">
        <v>990</v>
      </c>
      <c r="E1" s="227" t="s">
        <v>991</v>
      </c>
      <c r="F1" s="227" t="s">
        <v>125</v>
      </c>
      <c r="G1" s="227" t="s">
        <v>187</v>
      </c>
    </row>
    <row r="2" spans="1:18">
      <c r="A2" s="315" t="s">
        <v>924</v>
      </c>
      <c r="B2" s="316" t="s">
        <v>992</v>
      </c>
      <c r="C2" s="229" t="s">
        <v>993</v>
      </c>
      <c r="D2" s="230">
        <v>88.79</v>
      </c>
      <c r="E2" s="230" t="s">
        <v>994</v>
      </c>
      <c r="F2" s="230" t="s">
        <v>173</v>
      </c>
      <c r="G2" s="230" t="str">
        <f>IF(IFERROR(FIND("A",E2),0),"南北","南")</f>
        <v>南北</v>
      </c>
      <c r="J2" s="228" t="s">
        <v>995</v>
      </c>
      <c r="K2" s="228">
        <f>COUNT(D2:D937)</f>
        <v>936</v>
      </c>
    </row>
    <row r="3" spans="1:18">
      <c r="A3" s="315"/>
      <c r="B3" s="316"/>
      <c r="C3" s="229" t="s">
        <v>996</v>
      </c>
      <c r="D3" s="230">
        <v>88.6</v>
      </c>
      <c r="E3" s="230" t="s">
        <v>997</v>
      </c>
      <c r="F3" s="230" t="s">
        <v>173</v>
      </c>
      <c r="G3" s="230" t="str">
        <f t="shared" ref="G3:G66" si="0">IF(IFERROR(FIND("A",E3),0),"南北","南")</f>
        <v>南</v>
      </c>
      <c r="J3" s="228" t="s">
        <v>998</v>
      </c>
      <c r="K3" s="228">
        <f>SUM(D2:D937)</f>
        <v>81920.130000000776</v>
      </c>
    </row>
    <row r="4" spans="1:18">
      <c r="A4" s="315"/>
      <c r="B4" s="316"/>
      <c r="C4" s="229" t="s">
        <v>999</v>
      </c>
      <c r="D4" s="230">
        <v>58.01</v>
      </c>
      <c r="E4" s="230" t="s">
        <v>1000</v>
      </c>
      <c r="F4" s="230" t="s">
        <v>189</v>
      </c>
      <c r="G4" s="230" t="str">
        <f t="shared" si="0"/>
        <v>南</v>
      </c>
    </row>
    <row r="5" spans="1:18">
      <c r="A5" s="315"/>
      <c r="B5" s="316"/>
      <c r="C5" s="229" t="s">
        <v>1001</v>
      </c>
      <c r="D5" s="230">
        <v>87.53</v>
      </c>
      <c r="E5" s="230" t="s">
        <v>731</v>
      </c>
      <c r="F5" s="230" t="s">
        <v>173</v>
      </c>
      <c r="G5" s="230" t="str">
        <f t="shared" si="0"/>
        <v>南北</v>
      </c>
      <c r="J5" s="228" t="s">
        <v>991</v>
      </c>
      <c r="K5" s="228" t="s">
        <v>92</v>
      </c>
      <c r="L5" s="228" t="s">
        <v>884</v>
      </c>
      <c r="M5" s="228" t="s">
        <v>187</v>
      </c>
      <c r="N5" s="228" t="s">
        <v>125</v>
      </c>
      <c r="O5" s="228" t="s">
        <v>178</v>
      </c>
    </row>
    <row r="6" spans="1:18" ht="20">
      <c r="A6" s="315"/>
      <c r="B6" s="316"/>
      <c r="C6" s="229" t="s">
        <v>1002</v>
      </c>
      <c r="D6" s="230">
        <v>88.79</v>
      </c>
      <c r="E6" s="230" t="s">
        <v>994</v>
      </c>
      <c r="F6" s="230" t="s">
        <v>173</v>
      </c>
      <c r="G6" s="230" t="str">
        <f t="shared" si="0"/>
        <v>南北</v>
      </c>
      <c r="J6" s="231" t="s">
        <v>1003</v>
      </c>
      <c r="K6" s="231">
        <f>SUMIF(E2:E937,J6,D2:D937)</f>
        <v>20121.739999999911</v>
      </c>
      <c r="L6" s="232">
        <f>COUNTIF(E2:E937,J6)</f>
        <v>230</v>
      </c>
      <c r="M6" s="232" t="s">
        <v>129</v>
      </c>
      <c r="N6" s="232" t="s">
        <v>173</v>
      </c>
      <c r="O6" s="232" t="s">
        <v>1004</v>
      </c>
    </row>
    <row r="7" spans="1:18" ht="21">
      <c r="A7" s="315"/>
      <c r="B7" s="316"/>
      <c r="C7" s="229" t="s">
        <v>1005</v>
      </c>
      <c r="D7" s="230">
        <v>88.6</v>
      </c>
      <c r="E7" s="230" t="s">
        <v>997</v>
      </c>
      <c r="F7" s="230" t="s">
        <v>173</v>
      </c>
      <c r="G7" s="230" t="str">
        <f t="shared" si="0"/>
        <v>南</v>
      </c>
      <c r="J7" s="231" t="s">
        <v>1006</v>
      </c>
      <c r="K7" s="231">
        <f>SUMIF(E2:E938,J7,D2:D938)</f>
        <v>20121.429999999928</v>
      </c>
      <c r="L7" s="232">
        <f>COUNTIF(E2:E938,J7)</f>
        <v>230</v>
      </c>
      <c r="M7" s="232" t="s">
        <v>129</v>
      </c>
      <c r="N7" s="232" t="s">
        <v>173</v>
      </c>
      <c r="O7" s="232" t="s">
        <v>1004</v>
      </c>
      <c r="Q7" s="228">
        <v>87.66</v>
      </c>
      <c r="R7" s="228">
        <f>COUNTIFS(D2:D937,Q7,G2:G937,"南")</f>
        <v>176</v>
      </c>
    </row>
    <row r="8" spans="1:18" ht="20">
      <c r="A8" s="315"/>
      <c r="B8" s="316"/>
      <c r="C8" s="229" t="s">
        <v>1007</v>
      </c>
      <c r="D8" s="230">
        <v>88.6</v>
      </c>
      <c r="E8" s="230" t="s">
        <v>1008</v>
      </c>
      <c r="F8" s="230" t="s">
        <v>173</v>
      </c>
      <c r="G8" s="230" t="str">
        <f t="shared" si="0"/>
        <v>南</v>
      </c>
      <c r="J8" s="231" t="s">
        <v>1009</v>
      </c>
      <c r="K8" s="231">
        <f>SUMIF(E2:E939,J8,D2:D939)</f>
        <v>20493.640000000007</v>
      </c>
      <c r="L8" s="232">
        <f>COUNTIF(E2:E939,J8)</f>
        <v>233</v>
      </c>
      <c r="M8" s="232" t="s">
        <v>1010</v>
      </c>
      <c r="N8" s="232" t="s">
        <v>173</v>
      </c>
      <c r="O8" s="232" t="s">
        <v>1011</v>
      </c>
      <c r="Q8" s="228">
        <v>87.67</v>
      </c>
      <c r="R8" s="228">
        <f>COUNTIFS(D2:D938,Q8,G2:G938,"南")</f>
        <v>88</v>
      </c>
    </row>
    <row r="9" spans="1:18" ht="21">
      <c r="A9" s="315"/>
      <c r="B9" s="316"/>
      <c r="C9" s="229" t="s">
        <v>1012</v>
      </c>
      <c r="D9" s="230">
        <v>87.53</v>
      </c>
      <c r="E9" s="230" t="s">
        <v>731</v>
      </c>
      <c r="F9" s="230" t="s">
        <v>173</v>
      </c>
      <c r="G9" s="230" t="str">
        <f t="shared" si="0"/>
        <v>南北</v>
      </c>
      <c r="J9" s="231" t="s">
        <v>1013</v>
      </c>
      <c r="K9" s="231">
        <f>SUMIF(E2:E940,J9,D2:D940)</f>
        <v>20493.640000000007</v>
      </c>
      <c r="L9" s="232">
        <f>COUNTIF(E2:E940,J9)</f>
        <v>233</v>
      </c>
      <c r="M9" s="232" t="s">
        <v>1010</v>
      </c>
      <c r="N9" s="232" t="s">
        <v>173</v>
      </c>
      <c r="O9" s="232" t="s">
        <v>1011</v>
      </c>
      <c r="Q9" s="228">
        <v>87.93</v>
      </c>
      <c r="R9" s="228">
        <f>COUNTIFS(D2:D939,Q9,G2:G939,"南")</f>
        <v>16</v>
      </c>
    </row>
    <row r="10" spans="1:18" ht="20">
      <c r="A10" s="315"/>
      <c r="B10" s="316"/>
      <c r="C10" s="229" t="s">
        <v>1014</v>
      </c>
      <c r="D10" s="230">
        <v>88.79</v>
      </c>
      <c r="E10" s="230" t="s">
        <v>994</v>
      </c>
      <c r="F10" s="230" t="s">
        <v>173</v>
      </c>
      <c r="G10" s="230" t="str">
        <f t="shared" si="0"/>
        <v>南北</v>
      </c>
      <c r="J10" s="231" t="s">
        <v>1015</v>
      </c>
      <c r="K10" s="231">
        <f>SUMIF(E2:E941,J10,D2:D941)</f>
        <v>286.83000000000004</v>
      </c>
      <c r="L10" s="232">
        <f>COUNTIF(E2:E941,J10)</f>
        <v>4</v>
      </c>
      <c r="M10" s="232" t="s">
        <v>129</v>
      </c>
      <c r="N10" s="232" t="s">
        <v>173</v>
      </c>
      <c r="O10" s="232" t="s">
        <v>1016</v>
      </c>
      <c r="Q10" s="228">
        <v>87.94</v>
      </c>
      <c r="R10" s="228">
        <f>COUNTIFS(D2:D940,Q10,G2:G940,"南")</f>
        <v>32</v>
      </c>
    </row>
    <row r="11" spans="1:18" ht="21">
      <c r="A11" s="315"/>
      <c r="B11" s="316"/>
      <c r="C11" s="229" t="s">
        <v>1017</v>
      </c>
      <c r="D11" s="230">
        <v>88.6</v>
      </c>
      <c r="E11" s="230" t="s">
        <v>997</v>
      </c>
      <c r="F11" s="230" t="s">
        <v>173</v>
      </c>
      <c r="G11" s="230" t="str">
        <f t="shared" si="0"/>
        <v>南</v>
      </c>
      <c r="J11" s="231" t="s">
        <v>1018</v>
      </c>
      <c r="K11" s="231">
        <f>SUMIF(E2:E942,J11,D2:D942)</f>
        <v>286.83000000000004</v>
      </c>
      <c r="L11" s="232">
        <f>COUNTIF(E2:E942,J11)</f>
        <v>4</v>
      </c>
      <c r="M11" s="232" t="s">
        <v>129</v>
      </c>
      <c r="N11" s="232" t="s">
        <v>173</v>
      </c>
      <c r="O11" s="232" t="s">
        <v>1016</v>
      </c>
      <c r="Q11" s="228">
        <v>88.33</v>
      </c>
      <c r="R11" s="228">
        <f>COUNTIFS(D2:D941,Q11,G2:G941,"南")</f>
        <v>68</v>
      </c>
    </row>
    <row r="12" spans="1:18" ht="20">
      <c r="A12" s="315"/>
      <c r="B12" s="316"/>
      <c r="C12" s="229" t="s">
        <v>1019</v>
      </c>
      <c r="D12" s="230">
        <v>88.6</v>
      </c>
      <c r="E12" s="230" t="s">
        <v>1008</v>
      </c>
      <c r="F12" s="230" t="s">
        <v>173</v>
      </c>
      <c r="G12" s="230" t="str">
        <f t="shared" si="0"/>
        <v>南</v>
      </c>
      <c r="J12" s="231" t="s">
        <v>1020</v>
      </c>
      <c r="K12" s="231">
        <f>SUMIF(E2:E943,J12,D2:D943)</f>
        <v>58.01</v>
      </c>
      <c r="L12" s="232">
        <f>COUNTIF(E2:E943,J12)</f>
        <v>1</v>
      </c>
      <c r="M12" s="232" t="s">
        <v>1010</v>
      </c>
      <c r="N12" s="232" t="s">
        <v>189</v>
      </c>
      <c r="O12" s="230">
        <v>58.01</v>
      </c>
      <c r="Q12" s="228">
        <v>88.52</v>
      </c>
      <c r="R12" s="228">
        <f>COUNTIFS(D2:D942,Q12,G2:G942,"南")</f>
        <v>64</v>
      </c>
    </row>
    <row r="13" spans="1:18" ht="21">
      <c r="A13" s="315"/>
      <c r="B13" s="316"/>
      <c r="C13" s="229" t="s">
        <v>1021</v>
      </c>
      <c r="D13" s="230">
        <v>87.53</v>
      </c>
      <c r="E13" s="230" t="s">
        <v>731</v>
      </c>
      <c r="F13" s="230" t="s">
        <v>173</v>
      </c>
      <c r="G13" s="230" t="str">
        <f t="shared" si="0"/>
        <v>南北</v>
      </c>
      <c r="J13" s="231" t="s">
        <v>1022</v>
      </c>
      <c r="K13" s="231">
        <f>SUMIF(E2:E944,J13,D2:D944)</f>
        <v>58.01</v>
      </c>
      <c r="L13" s="232">
        <f t="shared" ref="L13" si="1">COUNTIF(E9:E944,J13)</f>
        <v>1</v>
      </c>
      <c r="M13" s="232" t="s">
        <v>1010</v>
      </c>
      <c r="N13" s="232" t="s">
        <v>189</v>
      </c>
      <c r="O13" s="230">
        <v>58.01</v>
      </c>
      <c r="Q13" s="228">
        <v>88.6</v>
      </c>
      <c r="R13" s="228">
        <f>COUNTIFS(D2:D943,Q13,G2:G943,"南")</f>
        <v>10</v>
      </c>
    </row>
    <row r="14" spans="1:18">
      <c r="A14" s="315"/>
      <c r="B14" s="316"/>
      <c r="C14" s="229" t="s">
        <v>1023</v>
      </c>
      <c r="D14" s="230">
        <v>88.38</v>
      </c>
      <c r="E14" s="230" t="s">
        <v>994</v>
      </c>
      <c r="F14" s="230" t="s">
        <v>173</v>
      </c>
      <c r="G14" s="230" t="str">
        <f t="shared" si="0"/>
        <v>南北</v>
      </c>
      <c r="J14" s="232"/>
      <c r="K14" s="233">
        <f>SUM(K6:K13)</f>
        <v>81920.129999999845</v>
      </c>
      <c r="L14" s="233">
        <f>SUM(L6:L13)</f>
        <v>936</v>
      </c>
      <c r="M14" s="232"/>
      <c r="N14" s="232"/>
      <c r="O14" s="232"/>
      <c r="Q14" s="228">
        <v>88.79</v>
      </c>
      <c r="R14" s="228">
        <f>COUNTIFS(D2:D944,Q14,G2:G944,"南")</f>
        <v>12</v>
      </c>
    </row>
    <row r="15" spans="1:18">
      <c r="A15" s="315"/>
      <c r="B15" s="316"/>
      <c r="C15" s="229" t="s">
        <v>1024</v>
      </c>
      <c r="D15" s="230">
        <v>88.33</v>
      </c>
      <c r="E15" s="230" t="s">
        <v>997</v>
      </c>
      <c r="F15" s="230" t="s">
        <v>173</v>
      </c>
      <c r="G15" s="230" t="str">
        <f t="shared" si="0"/>
        <v>南</v>
      </c>
    </row>
    <row r="16" spans="1:18">
      <c r="A16" s="315"/>
      <c r="B16" s="316"/>
      <c r="C16" s="229" t="s">
        <v>1025</v>
      </c>
      <c r="D16" s="230">
        <v>88.33</v>
      </c>
      <c r="E16" s="230" t="s">
        <v>1008</v>
      </c>
      <c r="F16" s="230" t="s">
        <v>173</v>
      </c>
      <c r="G16" s="230" t="str">
        <f t="shared" si="0"/>
        <v>南</v>
      </c>
    </row>
    <row r="17" spans="1:11">
      <c r="A17" s="315"/>
      <c r="B17" s="316"/>
      <c r="C17" s="229" t="s">
        <v>1026</v>
      </c>
      <c r="D17" s="230">
        <v>87.3</v>
      </c>
      <c r="E17" s="230" t="s">
        <v>731</v>
      </c>
      <c r="F17" s="230" t="s">
        <v>173</v>
      </c>
      <c r="G17" s="230" t="str">
        <f t="shared" si="0"/>
        <v>南北</v>
      </c>
    </row>
    <row r="18" spans="1:11">
      <c r="A18" s="315"/>
      <c r="B18" s="316"/>
      <c r="C18" s="229" t="s">
        <v>1027</v>
      </c>
      <c r="D18" s="230">
        <v>88.38</v>
      </c>
      <c r="E18" s="230" t="s">
        <v>994</v>
      </c>
      <c r="F18" s="230" t="s">
        <v>173</v>
      </c>
      <c r="G18" s="230" t="str">
        <f t="shared" si="0"/>
        <v>南北</v>
      </c>
    </row>
    <row r="19" spans="1:11" ht="20">
      <c r="A19" s="315"/>
      <c r="B19" s="316"/>
      <c r="C19" s="229" t="s">
        <v>1028</v>
      </c>
      <c r="D19" s="230">
        <v>88.33</v>
      </c>
      <c r="E19" s="230" t="s">
        <v>997</v>
      </c>
      <c r="F19" s="230" t="s">
        <v>173</v>
      </c>
      <c r="G19" s="230" t="str">
        <f t="shared" si="0"/>
        <v>南</v>
      </c>
      <c r="J19" s="231" t="s">
        <v>129</v>
      </c>
      <c r="K19" s="231">
        <f>SUMIF(G2:G937,J19,D2:D937)</f>
        <v>40816.829999999994</v>
      </c>
    </row>
    <row r="20" spans="1:11" ht="20">
      <c r="A20" s="315"/>
      <c r="B20" s="316"/>
      <c r="C20" s="229" t="s">
        <v>1029</v>
      </c>
      <c r="D20" s="230">
        <v>88.33</v>
      </c>
      <c r="E20" s="230" t="s">
        <v>1008</v>
      </c>
      <c r="F20" s="230" t="s">
        <v>173</v>
      </c>
      <c r="G20" s="230" t="str">
        <f t="shared" si="0"/>
        <v>南</v>
      </c>
      <c r="J20" s="231" t="s">
        <v>1010</v>
      </c>
      <c r="K20" s="231">
        <f>SUMIF(G2:G938,J20,D2:D938)</f>
        <v>41103.300000000163</v>
      </c>
    </row>
    <row r="21" spans="1:11">
      <c r="A21" s="315"/>
      <c r="B21" s="316"/>
      <c r="C21" s="229" t="s">
        <v>1030</v>
      </c>
      <c r="D21" s="230">
        <v>87.3</v>
      </c>
      <c r="E21" s="230" t="s">
        <v>731</v>
      </c>
      <c r="F21" s="230" t="s">
        <v>173</v>
      </c>
      <c r="G21" s="230" t="str">
        <f t="shared" si="0"/>
        <v>南北</v>
      </c>
    </row>
    <row r="22" spans="1:11">
      <c r="A22" s="315"/>
      <c r="B22" s="316"/>
      <c r="C22" s="229" t="s">
        <v>1031</v>
      </c>
      <c r="D22" s="230">
        <v>88.38</v>
      </c>
      <c r="E22" s="230" t="s">
        <v>994</v>
      </c>
      <c r="F22" s="230" t="s">
        <v>173</v>
      </c>
      <c r="G22" s="230" t="str">
        <f t="shared" si="0"/>
        <v>南北</v>
      </c>
    </row>
    <row r="23" spans="1:11">
      <c r="A23" s="315"/>
      <c r="B23" s="316"/>
      <c r="C23" s="229" t="s">
        <v>1032</v>
      </c>
      <c r="D23" s="230">
        <v>88.33</v>
      </c>
      <c r="E23" s="230" t="s">
        <v>997</v>
      </c>
      <c r="F23" s="230" t="s">
        <v>173</v>
      </c>
      <c r="G23" s="230" t="str">
        <f t="shared" si="0"/>
        <v>南</v>
      </c>
    </row>
    <row r="24" spans="1:11">
      <c r="A24" s="315"/>
      <c r="B24" s="316"/>
      <c r="C24" s="229" t="s">
        <v>1033</v>
      </c>
      <c r="D24" s="230">
        <v>88.33</v>
      </c>
      <c r="E24" s="230" t="s">
        <v>1008</v>
      </c>
      <c r="F24" s="230" t="s">
        <v>173</v>
      </c>
      <c r="G24" s="230" t="str">
        <f t="shared" si="0"/>
        <v>南</v>
      </c>
    </row>
    <row r="25" spans="1:11">
      <c r="A25" s="315"/>
      <c r="B25" s="316"/>
      <c r="C25" s="229" t="s">
        <v>1034</v>
      </c>
      <c r="D25" s="230">
        <v>87.3</v>
      </c>
      <c r="E25" s="230" t="s">
        <v>731</v>
      </c>
      <c r="F25" s="230" t="s">
        <v>173</v>
      </c>
      <c r="G25" s="230" t="str">
        <f t="shared" si="0"/>
        <v>南北</v>
      </c>
    </row>
    <row r="26" spans="1:11">
      <c r="A26" s="315"/>
      <c r="B26" s="316"/>
      <c r="C26" s="229" t="s">
        <v>1035</v>
      </c>
      <c r="D26" s="230">
        <v>88.38</v>
      </c>
      <c r="E26" s="230" t="s">
        <v>994</v>
      </c>
      <c r="F26" s="230" t="s">
        <v>173</v>
      </c>
      <c r="G26" s="230" t="str">
        <f t="shared" si="0"/>
        <v>南北</v>
      </c>
    </row>
    <row r="27" spans="1:11">
      <c r="A27" s="315"/>
      <c r="B27" s="316"/>
      <c r="C27" s="229" t="s">
        <v>1036</v>
      </c>
      <c r="D27" s="230">
        <v>88.33</v>
      </c>
      <c r="E27" s="230" t="s">
        <v>997</v>
      </c>
      <c r="F27" s="230" t="s">
        <v>173</v>
      </c>
      <c r="G27" s="230" t="str">
        <f t="shared" si="0"/>
        <v>南</v>
      </c>
    </row>
    <row r="28" spans="1:11">
      <c r="A28" s="315"/>
      <c r="B28" s="316"/>
      <c r="C28" s="229" t="s">
        <v>1037</v>
      </c>
      <c r="D28" s="230">
        <v>88.33</v>
      </c>
      <c r="E28" s="230" t="s">
        <v>1008</v>
      </c>
      <c r="F28" s="230" t="s">
        <v>173</v>
      </c>
      <c r="G28" s="230" t="str">
        <f t="shared" si="0"/>
        <v>南</v>
      </c>
    </row>
    <row r="29" spans="1:11">
      <c r="A29" s="315"/>
      <c r="B29" s="316"/>
      <c r="C29" s="229" t="s">
        <v>1038</v>
      </c>
      <c r="D29" s="230">
        <v>87.3</v>
      </c>
      <c r="E29" s="230" t="s">
        <v>731</v>
      </c>
      <c r="F29" s="230" t="s">
        <v>173</v>
      </c>
      <c r="G29" s="230" t="str">
        <f t="shared" si="0"/>
        <v>南北</v>
      </c>
    </row>
    <row r="30" spans="1:11">
      <c r="A30" s="315"/>
      <c r="B30" s="316"/>
      <c r="C30" s="229" t="s">
        <v>1039</v>
      </c>
      <c r="D30" s="230">
        <v>88.38</v>
      </c>
      <c r="E30" s="230" t="s">
        <v>994</v>
      </c>
      <c r="F30" s="230" t="s">
        <v>173</v>
      </c>
      <c r="G30" s="230" t="str">
        <f t="shared" si="0"/>
        <v>南北</v>
      </c>
    </row>
    <row r="31" spans="1:11">
      <c r="A31" s="315"/>
      <c r="B31" s="316"/>
      <c r="C31" s="229" t="s">
        <v>1040</v>
      </c>
      <c r="D31" s="230">
        <v>88.33</v>
      </c>
      <c r="E31" s="230" t="s">
        <v>997</v>
      </c>
      <c r="F31" s="230" t="s">
        <v>173</v>
      </c>
      <c r="G31" s="230" t="str">
        <f t="shared" si="0"/>
        <v>南</v>
      </c>
    </row>
    <row r="32" spans="1:11">
      <c r="A32" s="315"/>
      <c r="B32" s="316"/>
      <c r="C32" s="229" t="s">
        <v>1041</v>
      </c>
      <c r="D32" s="230">
        <v>88.33</v>
      </c>
      <c r="E32" s="230" t="s">
        <v>1008</v>
      </c>
      <c r="F32" s="230" t="s">
        <v>173</v>
      </c>
      <c r="G32" s="230" t="str">
        <f t="shared" si="0"/>
        <v>南</v>
      </c>
    </row>
    <row r="33" spans="1:7">
      <c r="A33" s="315"/>
      <c r="B33" s="316"/>
      <c r="C33" s="229" t="s">
        <v>1042</v>
      </c>
      <c r="D33" s="230">
        <v>87.3</v>
      </c>
      <c r="E33" s="230" t="s">
        <v>731</v>
      </c>
      <c r="F33" s="230" t="s">
        <v>173</v>
      </c>
      <c r="G33" s="230" t="str">
        <f t="shared" si="0"/>
        <v>南北</v>
      </c>
    </row>
    <row r="34" spans="1:7">
      <c r="A34" s="315"/>
      <c r="B34" s="316"/>
      <c r="C34" s="229" t="s">
        <v>1043</v>
      </c>
      <c r="D34" s="230">
        <v>88.38</v>
      </c>
      <c r="E34" s="230" t="s">
        <v>994</v>
      </c>
      <c r="F34" s="230" t="s">
        <v>173</v>
      </c>
      <c r="G34" s="230" t="str">
        <f t="shared" si="0"/>
        <v>南北</v>
      </c>
    </row>
    <row r="35" spans="1:7">
      <c r="A35" s="315"/>
      <c r="B35" s="316"/>
      <c r="C35" s="229" t="s">
        <v>1044</v>
      </c>
      <c r="D35" s="230">
        <v>88.33</v>
      </c>
      <c r="E35" s="230" t="s">
        <v>997</v>
      </c>
      <c r="F35" s="230" t="s">
        <v>173</v>
      </c>
      <c r="G35" s="230" t="str">
        <f t="shared" si="0"/>
        <v>南</v>
      </c>
    </row>
    <row r="36" spans="1:7">
      <c r="A36" s="315"/>
      <c r="B36" s="316"/>
      <c r="C36" s="229" t="s">
        <v>1045</v>
      </c>
      <c r="D36" s="230">
        <v>88.33</v>
      </c>
      <c r="E36" s="230" t="s">
        <v>1008</v>
      </c>
      <c r="F36" s="230" t="s">
        <v>173</v>
      </c>
      <c r="G36" s="230" t="str">
        <f t="shared" si="0"/>
        <v>南</v>
      </c>
    </row>
    <row r="37" spans="1:7">
      <c r="A37" s="315"/>
      <c r="B37" s="316"/>
      <c r="C37" s="229" t="s">
        <v>1046</v>
      </c>
      <c r="D37" s="230">
        <v>87.3</v>
      </c>
      <c r="E37" s="230" t="s">
        <v>731</v>
      </c>
      <c r="F37" s="230" t="s">
        <v>173</v>
      </c>
      <c r="G37" s="230" t="str">
        <f t="shared" si="0"/>
        <v>南北</v>
      </c>
    </row>
    <row r="38" spans="1:7">
      <c r="A38" s="315"/>
      <c r="B38" s="316"/>
      <c r="C38" s="229" t="s">
        <v>1047</v>
      </c>
      <c r="D38" s="230">
        <v>88.38</v>
      </c>
      <c r="E38" s="230" t="s">
        <v>994</v>
      </c>
      <c r="F38" s="230" t="s">
        <v>173</v>
      </c>
      <c r="G38" s="230" t="str">
        <f t="shared" si="0"/>
        <v>南北</v>
      </c>
    </row>
    <row r="39" spans="1:7">
      <c r="A39" s="315"/>
      <c r="B39" s="316"/>
      <c r="C39" s="229" t="s">
        <v>1048</v>
      </c>
      <c r="D39" s="230">
        <v>88.33</v>
      </c>
      <c r="E39" s="230" t="s">
        <v>997</v>
      </c>
      <c r="F39" s="230" t="s">
        <v>173</v>
      </c>
      <c r="G39" s="230" t="str">
        <f t="shared" si="0"/>
        <v>南</v>
      </c>
    </row>
    <row r="40" spans="1:7">
      <c r="A40" s="315"/>
      <c r="B40" s="316"/>
      <c r="C40" s="229" t="s">
        <v>1049</v>
      </c>
      <c r="D40" s="230">
        <v>88.33</v>
      </c>
      <c r="E40" s="230" t="s">
        <v>1008</v>
      </c>
      <c r="F40" s="230" t="s">
        <v>173</v>
      </c>
      <c r="G40" s="230" t="str">
        <f t="shared" si="0"/>
        <v>南</v>
      </c>
    </row>
    <row r="41" spans="1:7">
      <c r="A41" s="315"/>
      <c r="B41" s="316"/>
      <c r="C41" s="229" t="s">
        <v>1050</v>
      </c>
      <c r="D41" s="230">
        <v>87.3</v>
      </c>
      <c r="E41" s="230" t="s">
        <v>731</v>
      </c>
      <c r="F41" s="230" t="s">
        <v>173</v>
      </c>
      <c r="G41" s="230" t="str">
        <f t="shared" si="0"/>
        <v>南北</v>
      </c>
    </row>
    <row r="42" spans="1:7">
      <c r="A42" s="315"/>
      <c r="B42" s="316"/>
      <c r="C42" s="229" t="s">
        <v>1051</v>
      </c>
      <c r="D42" s="230">
        <v>88.38</v>
      </c>
      <c r="E42" s="230" t="s">
        <v>994</v>
      </c>
      <c r="F42" s="230" t="s">
        <v>173</v>
      </c>
      <c r="G42" s="230" t="str">
        <f t="shared" si="0"/>
        <v>南北</v>
      </c>
    </row>
    <row r="43" spans="1:7">
      <c r="A43" s="315"/>
      <c r="B43" s="316"/>
      <c r="C43" s="229" t="s">
        <v>1052</v>
      </c>
      <c r="D43" s="230">
        <v>88.33</v>
      </c>
      <c r="E43" s="230" t="s">
        <v>997</v>
      </c>
      <c r="F43" s="230" t="s">
        <v>173</v>
      </c>
      <c r="G43" s="230" t="str">
        <f t="shared" si="0"/>
        <v>南</v>
      </c>
    </row>
    <row r="44" spans="1:7">
      <c r="A44" s="315"/>
      <c r="B44" s="316"/>
      <c r="C44" s="229" t="s">
        <v>1053</v>
      </c>
      <c r="D44" s="230">
        <v>88.33</v>
      </c>
      <c r="E44" s="230" t="s">
        <v>1008</v>
      </c>
      <c r="F44" s="230" t="s">
        <v>173</v>
      </c>
      <c r="G44" s="230" t="str">
        <f t="shared" si="0"/>
        <v>南</v>
      </c>
    </row>
    <row r="45" spans="1:7">
      <c r="A45" s="315"/>
      <c r="B45" s="316"/>
      <c r="C45" s="229" t="s">
        <v>1054</v>
      </c>
      <c r="D45" s="230">
        <v>87.3</v>
      </c>
      <c r="E45" s="230" t="s">
        <v>731</v>
      </c>
      <c r="F45" s="230" t="s">
        <v>173</v>
      </c>
      <c r="G45" s="230" t="str">
        <f t="shared" si="0"/>
        <v>南北</v>
      </c>
    </row>
    <row r="46" spans="1:7">
      <c r="A46" s="315"/>
      <c r="B46" s="316"/>
      <c r="C46" s="229" t="s">
        <v>1055</v>
      </c>
      <c r="D46" s="230">
        <v>88.38</v>
      </c>
      <c r="E46" s="230" t="s">
        <v>994</v>
      </c>
      <c r="F46" s="230" t="s">
        <v>173</v>
      </c>
      <c r="G46" s="230" t="str">
        <f t="shared" si="0"/>
        <v>南北</v>
      </c>
    </row>
    <row r="47" spans="1:7">
      <c r="A47" s="315"/>
      <c r="B47" s="316"/>
      <c r="C47" s="229" t="s">
        <v>1056</v>
      </c>
      <c r="D47" s="230">
        <v>88.33</v>
      </c>
      <c r="E47" s="230" t="s">
        <v>997</v>
      </c>
      <c r="F47" s="230" t="s">
        <v>173</v>
      </c>
      <c r="G47" s="230" t="str">
        <f t="shared" si="0"/>
        <v>南</v>
      </c>
    </row>
    <row r="48" spans="1:7">
      <c r="A48" s="315"/>
      <c r="B48" s="316"/>
      <c r="C48" s="229" t="s">
        <v>1057</v>
      </c>
      <c r="D48" s="230">
        <v>88.33</v>
      </c>
      <c r="E48" s="230" t="s">
        <v>1008</v>
      </c>
      <c r="F48" s="230" t="s">
        <v>173</v>
      </c>
      <c r="G48" s="230" t="str">
        <f t="shared" si="0"/>
        <v>南</v>
      </c>
    </row>
    <row r="49" spans="1:7">
      <c r="A49" s="315"/>
      <c r="B49" s="316"/>
      <c r="C49" s="229" t="s">
        <v>1058</v>
      </c>
      <c r="D49" s="230">
        <v>87.3</v>
      </c>
      <c r="E49" s="230" t="s">
        <v>731</v>
      </c>
      <c r="F49" s="230" t="s">
        <v>173</v>
      </c>
      <c r="G49" s="230" t="str">
        <f t="shared" si="0"/>
        <v>南北</v>
      </c>
    </row>
    <row r="50" spans="1:7">
      <c r="A50" s="315"/>
      <c r="B50" s="316"/>
      <c r="C50" s="229" t="s">
        <v>1059</v>
      </c>
      <c r="D50" s="230">
        <v>88.38</v>
      </c>
      <c r="E50" s="230" t="s">
        <v>994</v>
      </c>
      <c r="F50" s="230" t="s">
        <v>173</v>
      </c>
      <c r="G50" s="230" t="str">
        <f t="shared" si="0"/>
        <v>南北</v>
      </c>
    </row>
    <row r="51" spans="1:7">
      <c r="A51" s="315"/>
      <c r="B51" s="316"/>
      <c r="C51" s="229" t="s">
        <v>1060</v>
      </c>
      <c r="D51" s="230">
        <v>88.33</v>
      </c>
      <c r="E51" s="230" t="s">
        <v>997</v>
      </c>
      <c r="F51" s="230" t="s">
        <v>173</v>
      </c>
      <c r="G51" s="230" t="str">
        <f t="shared" si="0"/>
        <v>南</v>
      </c>
    </row>
    <row r="52" spans="1:7">
      <c r="A52" s="315"/>
      <c r="B52" s="316"/>
      <c r="C52" s="229" t="s">
        <v>1061</v>
      </c>
      <c r="D52" s="230">
        <v>88.33</v>
      </c>
      <c r="E52" s="230" t="s">
        <v>1008</v>
      </c>
      <c r="F52" s="230" t="s">
        <v>173</v>
      </c>
      <c r="G52" s="230" t="str">
        <f t="shared" si="0"/>
        <v>南</v>
      </c>
    </row>
    <row r="53" spans="1:7">
      <c r="A53" s="315"/>
      <c r="B53" s="316"/>
      <c r="C53" s="229" t="s">
        <v>1062</v>
      </c>
      <c r="D53" s="230">
        <v>87.3</v>
      </c>
      <c r="E53" s="230" t="s">
        <v>731</v>
      </c>
      <c r="F53" s="230" t="s">
        <v>173</v>
      </c>
      <c r="G53" s="230" t="str">
        <f t="shared" si="0"/>
        <v>南北</v>
      </c>
    </row>
    <row r="54" spans="1:7">
      <c r="A54" s="315"/>
      <c r="B54" s="316"/>
      <c r="C54" s="229" t="s">
        <v>1063</v>
      </c>
      <c r="D54" s="230">
        <v>88.38</v>
      </c>
      <c r="E54" s="230" t="s">
        <v>994</v>
      </c>
      <c r="F54" s="230" t="s">
        <v>173</v>
      </c>
      <c r="G54" s="230" t="str">
        <f t="shared" si="0"/>
        <v>南北</v>
      </c>
    </row>
    <row r="55" spans="1:7">
      <c r="A55" s="315"/>
      <c r="B55" s="316"/>
      <c r="C55" s="229" t="s">
        <v>1064</v>
      </c>
      <c r="D55" s="230">
        <v>88.33</v>
      </c>
      <c r="E55" s="230" t="s">
        <v>997</v>
      </c>
      <c r="F55" s="230" t="s">
        <v>173</v>
      </c>
      <c r="G55" s="230" t="str">
        <f t="shared" si="0"/>
        <v>南</v>
      </c>
    </row>
    <row r="56" spans="1:7">
      <c r="A56" s="315"/>
      <c r="B56" s="316"/>
      <c r="C56" s="229" t="s">
        <v>1065</v>
      </c>
      <c r="D56" s="230">
        <v>88.33</v>
      </c>
      <c r="E56" s="230" t="s">
        <v>1008</v>
      </c>
      <c r="F56" s="230" t="s">
        <v>173</v>
      </c>
      <c r="G56" s="230" t="str">
        <f t="shared" si="0"/>
        <v>南</v>
      </c>
    </row>
    <row r="57" spans="1:7">
      <c r="A57" s="315"/>
      <c r="B57" s="316"/>
      <c r="C57" s="229" t="s">
        <v>1066</v>
      </c>
      <c r="D57" s="230">
        <v>87.3</v>
      </c>
      <c r="E57" s="230" t="s">
        <v>731</v>
      </c>
      <c r="F57" s="230" t="s">
        <v>173</v>
      </c>
      <c r="G57" s="230" t="str">
        <f t="shared" si="0"/>
        <v>南北</v>
      </c>
    </row>
    <row r="58" spans="1:7">
      <c r="A58" s="315"/>
      <c r="B58" s="316"/>
      <c r="C58" s="229" t="s">
        <v>1067</v>
      </c>
      <c r="D58" s="230">
        <v>88.38</v>
      </c>
      <c r="E58" s="230" t="s">
        <v>994</v>
      </c>
      <c r="F58" s="230" t="s">
        <v>173</v>
      </c>
      <c r="G58" s="230" t="str">
        <f t="shared" si="0"/>
        <v>南北</v>
      </c>
    </row>
    <row r="59" spans="1:7">
      <c r="A59" s="315"/>
      <c r="B59" s="316"/>
      <c r="C59" s="229" t="s">
        <v>1068</v>
      </c>
      <c r="D59" s="230">
        <v>88.33</v>
      </c>
      <c r="E59" s="230" t="s">
        <v>997</v>
      </c>
      <c r="F59" s="230" t="s">
        <v>173</v>
      </c>
      <c r="G59" s="230" t="str">
        <f t="shared" si="0"/>
        <v>南</v>
      </c>
    </row>
    <row r="60" spans="1:7">
      <c r="A60" s="315"/>
      <c r="B60" s="316"/>
      <c r="C60" s="229" t="s">
        <v>1069</v>
      </c>
      <c r="D60" s="230">
        <v>88.33</v>
      </c>
      <c r="E60" s="230" t="s">
        <v>1008</v>
      </c>
      <c r="F60" s="230" t="s">
        <v>173</v>
      </c>
      <c r="G60" s="230" t="str">
        <f t="shared" si="0"/>
        <v>南</v>
      </c>
    </row>
    <row r="61" spans="1:7">
      <c r="A61" s="315"/>
      <c r="B61" s="316"/>
      <c r="C61" s="230" t="s">
        <v>1070</v>
      </c>
      <c r="D61" s="230">
        <v>87.3</v>
      </c>
      <c r="E61" s="230" t="s">
        <v>731</v>
      </c>
      <c r="F61" s="230" t="s">
        <v>173</v>
      </c>
      <c r="G61" s="230" t="str">
        <f t="shared" si="0"/>
        <v>南北</v>
      </c>
    </row>
    <row r="62" spans="1:7">
      <c r="A62" s="315"/>
      <c r="B62" s="316"/>
      <c r="C62" s="230" t="s">
        <v>1071</v>
      </c>
      <c r="D62" s="230">
        <v>88.38</v>
      </c>
      <c r="E62" s="230" t="s">
        <v>994</v>
      </c>
      <c r="F62" s="230" t="s">
        <v>173</v>
      </c>
      <c r="G62" s="230" t="str">
        <f t="shared" si="0"/>
        <v>南北</v>
      </c>
    </row>
    <row r="63" spans="1:7">
      <c r="A63" s="315"/>
      <c r="B63" s="316"/>
      <c r="C63" s="230" t="s">
        <v>1072</v>
      </c>
      <c r="D63" s="230">
        <v>88.33</v>
      </c>
      <c r="E63" s="230" t="s">
        <v>997</v>
      </c>
      <c r="F63" s="230" t="s">
        <v>173</v>
      </c>
      <c r="G63" s="230" t="str">
        <f t="shared" si="0"/>
        <v>南</v>
      </c>
    </row>
    <row r="64" spans="1:7">
      <c r="A64" s="315"/>
      <c r="B64" s="316"/>
      <c r="C64" s="230" t="s">
        <v>1073</v>
      </c>
      <c r="D64" s="230">
        <v>88.33</v>
      </c>
      <c r="E64" s="230" t="s">
        <v>1008</v>
      </c>
      <c r="F64" s="230" t="s">
        <v>173</v>
      </c>
      <c r="G64" s="230" t="str">
        <f t="shared" si="0"/>
        <v>南</v>
      </c>
    </row>
    <row r="65" spans="1:7">
      <c r="A65" s="315"/>
      <c r="B65" s="316"/>
      <c r="C65" s="230" t="s">
        <v>1074</v>
      </c>
      <c r="D65" s="230">
        <v>87.3</v>
      </c>
      <c r="E65" s="230" t="s">
        <v>731</v>
      </c>
      <c r="F65" s="230" t="s">
        <v>173</v>
      </c>
      <c r="G65" s="230" t="str">
        <f t="shared" si="0"/>
        <v>南北</v>
      </c>
    </row>
    <row r="66" spans="1:7">
      <c r="A66" s="315"/>
      <c r="B66" s="316"/>
      <c r="C66" s="230" t="s">
        <v>1075</v>
      </c>
      <c r="D66" s="230">
        <v>88.38</v>
      </c>
      <c r="E66" s="230" t="s">
        <v>994</v>
      </c>
      <c r="F66" s="230" t="s">
        <v>173</v>
      </c>
      <c r="G66" s="230" t="str">
        <f t="shared" si="0"/>
        <v>南北</v>
      </c>
    </row>
    <row r="67" spans="1:7">
      <c r="A67" s="315"/>
      <c r="B67" s="316"/>
      <c r="C67" s="230" t="s">
        <v>1076</v>
      </c>
      <c r="D67" s="230">
        <v>88.33</v>
      </c>
      <c r="E67" s="230" t="s">
        <v>997</v>
      </c>
      <c r="F67" s="230" t="s">
        <v>173</v>
      </c>
      <c r="G67" s="230" t="str">
        <f t="shared" ref="G67:G130" si="2">IF(IFERROR(FIND("A",E67),0),"南北","南")</f>
        <v>南</v>
      </c>
    </row>
    <row r="68" spans="1:7">
      <c r="A68" s="315"/>
      <c r="B68" s="316"/>
      <c r="C68" s="230" t="s">
        <v>1077</v>
      </c>
      <c r="D68" s="230">
        <v>88.33</v>
      </c>
      <c r="E68" s="230" t="s">
        <v>1008</v>
      </c>
      <c r="F68" s="230" t="s">
        <v>173</v>
      </c>
      <c r="G68" s="230" t="str">
        <f t="shared" si="2"/>
        <v>南</v>
      </c>
    </row>
    <row r="69" spans="1:7">
      <c r="A69" s="315"/>
      <c r="B69" s="316"/>
      <c r="C69" s="230" t="s">
        <v>1078</v>
      </c>
      <c r="D69" s="230">
        <v>87.3</v>
      </c>
      <c r="E69" s="230" t="s">
        <v>731</v>
      </c>
      <c r="F69" s="230" t="s">
        <v>173</v>
      </c>
      <c r="G69" s="230" t="str">
        <f t="shared" si="2"/>
        <v>南北</v>
      </c>
    </row>
    <row r="70" spans="1:7">
      <c r="A70" s="315"/>
      <c r="B70" s="316"/>
      <c r="C70" s="230" t="s">
        <v>1079</v>
      </c>
      <c r="D70" s="230">
        <v>88.38</v>
      </c>
      <c r="E70" s="230" t="s">
        <v>994</v>
      </c>
      <c r="F70" s="230" t="s">
        <v>173</v>
      </c>
      <c r="G70" s="230" t="str">
        <f t="shared" si="2"/>
        <v>南北</v>
      </c>
    </row>
    <row r="71" spans="1:7">
      <c r="A71" s="315"/>
      <c r="B71" s="316"/>
      <c r="C71" s="230" t="s">
        <v>1080</v>
      </c>
      <c r="D71" s="230">
        <v>88.33</v>
      </c>
      <c r="E71" s="230" t="s">
        <v>997</v>
      </c>
      <c r="F71" s="230" t="s">
        <v>173</v>
      </c>
      <c r="G71" s="230" t="str">
        <f t="shared" si="2"/>
        <v>南</v>
      </c>
    </row>
    <row r="72" spans="1:7">
      <c r="A72" s="315"/>
      <c r="B72" s="316"/>
      <c r="C72" s="230" t="s">
        <v>1081</v>
      </c>
      <c r="D72" s="230">
        <v>88.33</v>
      </c>
      <c r="E72" s="230" t="s">
        <v>1008</v>
      </c>
      <c r="F72" s="230" t="s">
        <v>173</v>
      </c>
      <c r="G72" s="230" t="str">
        <f t="shared" si="2"/>
        <v>南</v>
      </c>
    </row>
    <row r="73" spans="1:7">
      <c r="A73" s="315"/>
      <c r="B73" s="316"/>
      <c r="C73" s="230" t="s">
        <v>1082</v>
      </c>
      <c r="D73" s="230">
        <v>87.3</v>
      </c>
      <c r="E73" s="230" t="s">
        <v>731</v>
      </c>
      <c r="F73" s="230" t="s">
        <v>173</v>
      </c>
      <c r="G73" s="230" t="str">
        <f t="shared" si="2"/>
        <v>南北</v>
      </c>
    </row>
    <row r="74" spans="1:7">
      <c r="A74" s="315"/>
      <c r="B74" s="316"/>
      <c r="C74" s="230" t="s">
        <v>1083</v>
      </c>
      <c r="D74" s="230">
        <v>88.38</v>
      </c>
      <c r="E74" s="230" t="s">
        <v>994</v>
      </c>
      <c r="F74" s="230" t="s">
        <v>173</v>
      </c>
      <c r="G74" s="230" t="str">
        <f t="shared" si="2"/>
        <v>南北</v>
      </c>
    </row>
    <row r="75" spans="1:7">
      <c r="A75" s="315"/>
      <c r="B75" s="316"/>
      <c r="C75" s="230" t="s">
        <v>1084</v>
      </c>
      <c r="D75" s="230">
        <v>88.33</v>
      </c>
      <c r="E75" s="230" t="s">
        <v>997</v>
      </c>
      <c r="F75" s="230" t="s">
        <v>173</v>
      </c>
      <c r="G75" s="230" t="str">
        <f t="shared" si="2"/>
        <v>南</v>
      </c>
    </row>
    <row r="76" spans="1:7">
      <c r="A76" s="315"/>
      <c r="B76" s="316"/>
      <c r="C76" s="230" t="s">
        <v>1085</v>
      </c>
      <c r="D76" s="230">
        <v>88.33</v>
      </c>
      <c r="E76" s="230" t="s">
        <v>1008</v>
      </c>
      <c r="F76" s="230" t="s">
        <v>173</v>
      </c>
      <c r="G76" s="230" t="str">
        <f t="shared" si="2"/>
        <v>南</v>
      </c>
    </row>
    <row r="77" spans="1:7">
      <c r="A77" s="315"/>
      <c r="B77" s="316"/>
      <c r="C77" s="230" t="s">
        <v>1086</v>
      </c>
      <c r="D77" s="230">
        <v>87.3</v>
      </c>
      <c r="E77" s="230" t="s">
        <v>731</v>
      </c>
      <c r="F77" s="230" t="s">
        <v>173</v>
      </c>
      <c r="G77" s="230" t="str">
        <f t="shared" si="2"/>
        <v>南北</v>
      </c>
    </row>
    <row r="78" spans="1:7">
      <c r="A78" s="315"/>
      <c r="B78" s="316"/>
      <c r="C78" s="230" t="s">
        <v>1087</v>
      </c>
      <c r="D78" s="230">
        <v>88.38</v>
      </c>
      <c r="E78" s="230" t="s">
        <v>994</v>
      </c>
      <c r="F78" s="230" t="s">
        <v>173</v>
      </c>
      <c r="G78" s="230" t="str">
        <f t="shared" si="2"/>
        <v>南北</v>
      </c>
    </row>
    <row r="79" spans="1:7">
      <c r="A79" s="315"/>
      <c r="B79" s="316"/>
      <c r="C79" s="230" t="s">
        <v>1088</v>
      </c>
      <c r="D79" s="230">
        <v>88.33</v>
      </c>
      <c r="E79" s="230" t="s">
        <v>997</v>
      </c>
      <c r="F79" s="230" t="s">
        <v>173</v>
      </c>
      <c r="G79" s="230" t="str">
        <f t="shared" si="2"/>
        <v>南</v>
      </c>
    </row>
    <row r="80" spans="1:7">
      <c r="A80" s="315"/>
      <c r="B80" s="316"/>
      <c r="C80" s="230" t="s">
        <v>1089</v>
      </c>
      <c r="D80" s="230">
        <v>88.33</v>
      </c>
      <c r="E80" s="230" t="s">
        <v>1008</v>
      </c>
      <c r="F80" s="230" t="s">
        <v>173</v>
      </c>
      <c r="G80" s="230" t="str">
        <f t="shared" si="2"/>
        <v>南</v>
      </c>
    </row>
    <row r="81" spans="1:7">
      <c r="A81" s="315"/>
      <c r="B81" s="316"/>
      <c r="C81" s="230" t="s">
        <v>1090</v>
      </c>
      <c r="D81" s="230">
        <v>87.3</v>
      </c>
      <c r="E81" s="230" t="s">
        <v>731</v>
      </c>
      <c r="F81" s="230" t="s">
        <v>173</v>
      </c>
      <c r="G81" s="230" t="str">
        <f t="shared" si="2"/>
        <v>南北</v>
      </c>
    </row>
    <row r="82" spans="1:7">
      <c r="A82" s="315"/>
      <c r="B82" s="315" t="s">
        <v>1091</v>
      </c>
      <c r="C82" s="229" t="s">
        <v>993</v>
      </c>
      <c r="D82" s="234">
        <v>87.53</v>
      </c>
      <c r="E82" s="230" t="s">
        <v>1092</v>
      </c>
      <c r="F82" s="230" t="s">
        <v>173</v>
      </c>
      <c r="G82" s="230" t="str">
        <f t="shared" si="2"/>
        <v>南北</v>
      </c>
    </row>
    <row r="83" spans="1:7">
      <c r="A83" s="315"/>
      <c r="B83" s="315"/>
      <c r="C83" s="229" t="s">
        <v>996</v>
      </c>
      <c r="D83" s="234">
        <v>58.01</v>
      </c>
      <c r="E83" s="230" t="s">
        <v>1093</v>
      </c>
      <c r="F83" s="230" t="s">
        <v>189</v>
      </c>
      <c r="G83" s="230" t="str">
        <f t="shared" si="2"/>
        <v>南</v>
      </c>
    </row>
    <row r="84" spans="1:7">
      <c r="A84" s="315"/>
      <c r="B84" s="315"/>
      <c r="C84" s="229" t="s">
        <v>999</v>
      </c>
      <c r="D84" s="234">
        <v>88.6</v>
      </c>
      <c r="E84" s="230" t="s">
        <v>1009</v>
      </c>
      <c r="F84" s="230" t="s">
        <v>173</v>
      </c>
      <c r="G84" s="230" t="str">
        <f t="shared" si="2"/>
        <v>南</v>
      </c>
    </row>
    <row r="85" spans="1:7">
      <c r="A85" s="315"/>
      <c r="B85" s="315"/>
      <c r="C85" s="229" t="s">
        <v>1001</v>
      </c>
      <c r="D85" s="234">
        <v>88.79</v>
      </c>
      <c r="E85" s="230" t="s">
        <v>1003</v>
      </c>
      <c r="F85" s="230" t="s">
        <v>173</v>
      </c>
      <c r="G85" s="230" t="str">
        <f t="shared" si="2"/>
        <v>南北</v>
      </c>
    </row>
    <row r="86" spans="1:7">
      <c r="A86" s="315"/>
      <c r="B86" s="315"/>
      <c r="C86" s="229" t="s">
        <v>1002</v>
      </c>
      <c r="D86" s="234">
        <v>87.53</v>
      </c>
      <c r="E86" s="230" t="s">
        <v>1092</v>
      </c>
      <c r="F86" s="230" t="s">
        <v>173</v>
      </c>
      <c r="G86" s="230" t="str">
        <f t="shared" si="2"/>
        <v>南北</v>
      </c>
    </row>
    <row r="87" spans="1:7">
      <c r="A87" s="315"/>
      <c r="B87" s="315"/>
      <c r="C87" s="229" t="s">
        <v>1005</v>
      </c>
      <c r="D87" s="234">
        <v>88.6</v>
      </c>
      <c r="E87" s="230" t="s">
        <v>1094</v>
      </c>
      <c r="F87" s="230" t="s">
        <v>173</v>
      </c>
      <c r="G87" s="230" t="str">
        <f t="shared" si="2"/>
        <v>南</v>
      </c>
    </row>
    <row r="88" spans="1:7">
      <c r="A88" s="315"/>
      <c r="B88" s="315"/>
      <c r="C88" s="229" t="s">
        <v>1007</v>
      </c>
      <c r="D88" s="234">
        <v>88.6</v>
      </c>
      <c r="E88" s="230" t="s">
        <v>1009</v>
      </c>
      <c r="F88" s="230" t="s">
        <v>173</v>
      </c>
      <c r="G88" s="230" t="str">
        <f t="shared" si="2"/>
        <v>南</v>
      </c>
    </row>
    <row r="89" spans="1:7">
      <c r="A89" s="315"/>
      <c r="B89" s="315"/>
      <c r="C89" s="229" t="s">
        <v>1012</v>
      </c>
      <c r="D89" s="234">
        <v>88.79</v>
      </c>
      <c r="E89" s="230" t="s">
        <v>1003</v>
      </c>
      <c r="F89" s="230" t="s">
        <v>173</v>
      </c>
      <c r="G89" s="230" t="str">
        <f t="shared" si="2"/>
        <v>南北</v>
      </c>
    </row>
    <row r="90" spans="1:7">
      <c r="A90" s="315"/>
      <c r="B90" s="315"/>
      <c r="C90" s="229" t="s">
        <v>1014</v>
      </c>
      <c r="D90" s="234">
        <v>87.53</v>
      </c>
      <c r="E90" s="230" t="s">
        <v>1092</v>
      </c>
      <c r="F90" s="230" t="s">
        <v>173</v>
      </c>
      <c r="G90" s="230" t="str">
        <f t="shared" si="2"/>
        <v>南北</v>
      </c>
    </row>
    <row r="91" spans="1:7">
      <c r="A91" s="315"/>
      <c r="B91" s="315"/>
      <c r="C91" s="229" t="s">
        <v>1017</v>
      </c>
      <c r="D91" s="234">
        <v>88.6</v>
      </c>
      <c r="E91" s="230" t="s">
        <v>1094</v>
      </c>
      <c r="F91" s="230" t="s">
        <v>173</v>
      </c>
      <c r="G91" s="230" t="str">
        <f t="shared" si="2"/>
        <v>南</v>
      </c>
    </row>
    <row r="92" spans="1:7">
      <c r="A92" s="315"/>
      <c r="B92" s="315"/>
      <c r="C92" s="229" t="s">
        <v>1019</v>
      </c>
      <c r="D92" s="234">
        <v>88.6</v>
      </c>
      <c r="E92" s="230" t="s">
        <v>1009</v>
      </c>
      <c r="F92" s="230" t="s">
        <v>173</v>
      </c>
      <c r="G92" s="230" t="str">
        <f t="shared" si="2"/>
        <v>南</v>
      </c>
    </row>
    <row r="93" spans="1:7">
      <c r="A93" s="315"/>
      <c r="B93" s="315"/>
      <c r="C93" s="229" t="s">
        <v>1021</v>
      </c>
      <c r="D93" s="234">
        <v>88.79</v>
      </c>
      <c r="E93" s="230" t="s">
        <v>1003</v>
      </c>
      <c r="F93" s="230" t="s">
        <v>173</v>
      </c>
      <c r="G93" s="230" t="str">
        <f t="shared" si="2"/>
        <v>南北</v>
      </c>
    </row>
    <row r="94" spans="1:7">
      <c r="A94" s="315"/>
      <c r="B94" s="315"/>
      <c r="C94" s="229" t="s">
        <v>1023</v>
      </c>
      <c r="D94" s="234">
        <v>87.3</v>
      </c>
      <c r="E94" s="230" t="s">
        <v>1092</v>
      </c>
      <c r="F94" s="230" t="s">
        <v>173</v>
      </c>
      <c r="G94" s="230" t="str">
        <f t="shared" si="2"/>
        <v>南北</v>
      </c>
    </row>
    <row r="95" spans="1:7">
      <c r="A95" s="315"/>
      <c r="B95" s="315"/>
      <c r="C95" s="229" t="s">
        <v>1024</v>
      </c>
      <c r="D95" s="234">
        <v>88.33</v>
      </c>
      <c r="E95" s="230" t="s">
        <v>1094</v>
      </c>
      <c r="F95" s="230" t="s">
        <v>173</v>
      </c>
      <c r="G95" s="230" t="str">
        <f t="shared" si="2"/>
        <v>南</v>
      </c>
    </row>
    <row r="96" spans="1:7">
      <c r="A96" s="315"/>
      <c r="B96" s="315"/>
      <c r="C96" s="229" t="s">
        <v>1025</v>
      </c>
      <c r="D96" s="234">
        <v>88.33</v>
      </c>
      <c r="E96" s="230" t="s">
        <v>1009</v>
      </c>
      <c r="F96" s="230" t="s">
        <v>173</v>
      </c>
      <c r="G96" s="230" t="str">
        <f t="shared" si="2"/>
        <v>南</v>
      </c>
    </row>
    <row r="97" spans="1:7">
      <c r="A97" s="315"/>
      <c r="B97" s="315"/>
      <c r="C97" s="229" t="s">
        <v>1026</v>
      </c>
      <c r="D97" s="234">
        <v>88.38</v>
      </c>
      <c r="E97" s="230" t="s">
        <v>1003</v>
      </c>
      <c r="F97" s="230" t="s">
        <v>173</v>
      </c>
      <c r="G97" s="230" t="str">
        <f t="shared" si="2"/>
        <v>南北</v>
      </c>
    </row>
    <row r="98" spans="1:7">
      <c r="A98" s="315"/>
      <c r="B98" s="315"/>
      <c r="C98" s="229" t="s">
        <v>1027</v>
      </c>
      <c r="D98" s="234">
        <v>87.3</v>
      </c>
      <c r="E98" s="230" t="s">
        <v>1092</v>
      </c>
      <c r="F98" s="230" t="s">
        <v>173</v>
      </c>
      <c r="G98" s="230" t="str">
        <f t="shared" si="2"/>
        <v>南北</v>
      </c>
    </row>
    <row r="99" spans="1:7">
      <c r="A99" s="315"/>
      <c r="B99" s="315"/>
      <c r="C99" s="229" t="s">
        <v>1028</v>
      </c>
      <c r="D99" s="234">
        <v>88.33</v>
      </c>
      <c r="E99" s="230" t="s">
        <v>1094</v>
      </c>
      <c r="F99" s="230" t="s">
        <v>173</v>
      </c>
      <c r="G99" s="230" t="str">
        <f t="shared" si="2"/>
        <v>南</v>
      </c>
    </row>
    <row r="100" spans="1:7">
      <c r="A100" s="315"/>
      <c r="B100" s="315"/>
      <c r="C100" s="229" t="s">
        <v>1029</v>
      </c>
      <c r="D100" s="234">
        <v>88.33</v>
      </c>
      <c r="E100" s="230" t="s">
        <v>1009</v>
      </c>
      <c r="F100" s="230" t="s">
        <v>173</v>
      </c>
      <c r="G100" s="230" t="str">
        <f t="shared" si="2"/>
        <v>南</v>
      </c>
    </row>
    <row r="101" spans="1:7">
      <c r="A101" s="315"/>
      <c r="B101" s="315"/>
      <c r="C101" s="229" t="s">
        <v>1030</v>
      </c>
      <c r="D101" s="234">
        <v>88.38</v>
      </c>
      <c r="E101" s="230" t="s">
        <v>1003</v>
      </c>
      <c r="F101" s="230" t="s">
        <v>173</v>
      </c>
      <c r="G101" s="230" t="str">
        <f t="shared" si="2"/>
        <v>南北</v>
      </c>
    </row>
    <row r="102" spans="1:7">
      <c r="A102" s="315"/>
      <c r="B102" s="315"/>
      <c r="C102" s="229" t="s">
        <v>1031</v>
      </c>
      <c r="D102" s="234">
        <v>87.3</v>
      </c>
      <c r="E102" s="230" t="s">
        <v>1092</v>
      </c>
      <c r="F102" s="230" t="s">
        <v>173</v>
      </c>
      <c r="G102" s="230" t="str">
        <f t="shared" si="2"/>
        <v>南北</v>
      </c>
    </row>
    <row r="103" spans="1:7">
      <c r="A103" s="315"/>
      <c r="B103" s="315"/>
      <c r="C103" s="229" t="s">
        <v>1032</v>
      </c>
      <c r="D103" s="234">
        <v>88.33</v>
      </c>
      <c r="E103" s="230" t="s">
        <v>1094</v>
      </c>
      <c r="F103" s="230" t="s">
        <v>173</v>
      </c>
      <c r="G103" s="230" t="str">
        <f t="shared" si="2"/>
        <v>南</v>
      </c>
    </row>
    <row r="104" spans="1:7">
      <c r="A104" s="315"/>
      <c r="B104" s="315"/>
      <c r="C104" s="229" t="s">
        <v>1033</v>
      </c>
      <c r="D104" s="234">
        <v>88.33</v>
      </c>
      <c r="E104" s="230" t="s">
        <v>1009</v>
      </c>
      <c r="F104" s="230" t="s">
        <v>173</v>
      </c>
      <c r="G104" s="230" t="str">
        <f t="shared" si="2"/>
        <v>南</v>
      </c>
    </row>
    <row r="105" spans="1:7">
      <c r="A105" s="315"/>
      <c r="B105" s="315"/>
      <c r="C105" s="229" t="s">
        <v>1034</v>
      </c>
      <c r="D105" s="234">
        <v>88.38</v>
      </c>
      <c r="E105" s="230" t="s">
        <v>1003</v>
      </c>
      <c r="F105" s="230" t="s">
        <v>173</v>
      </c>
      <c r="G105" s="230" t="str">
        <f t="shared" si="2"/>
        <v>南北</v>
      </c>
    </row>
    <row r="106" spans="1:7">
      <c r="A106" s="315"/>
      <c r="B106" s="315"/>
      <c r="C106" s="229" t="s">
        <v>1035</v>
      </c>
      <c r="D106" s="234">
        <v>87.3</v>
      </c>
      <c r="E106" s="230" t="s">
        <v>1092</v>
      </c>
      <c r="F106" s="230" t="s">
        <v>173</v>
      </c>
      <c r="G106" s="230" t="str">
        <f t="shared" si="2"/>
        <v>南北</v>
      </c>
    </row>
    <row r="107" spans="1:7">
      <c r="A107" s="315"/>
      <c r="B107" s="315"/>
      <c r="C107" s="229" t="s">
        <v>1036</v>
      </c>
      <c r="D107" s="234">
        <v>88.33</v>
      </c>
      <c r="E107" s="230" t="s">
        <v>1094</v>
      </c>
      <c r="F107" s="230" t="s">
        <v>173</v>
      </c>
      <c r="G107" s="230" t="str">
        <f t="shared" si="2"/>
        <v>南</v>
      </c>
    </row>
    <row r="108" spans="1:7">
      <c r="A108" s="315"/>
      <c r="B108" s="315"/>
      <c r="C108" s="229" t="s">
        <v>1037</v>
      </c>
      <c r="D108" s="234">
        <v>88.33</v>
      </c>
      <c r="E108" s="230" t="s">
        <v>1009</v>
      </c>
      <c r="F108" s="230" t="s">
        <v>173</v>
      </c>
      <c r="G108" s="230" t="str">
        <f t="shared" si="2"/>
        <v>南</v>
      </c>
    </row>
    <row r="109" spans="1:7">
      <c r="A109" s="315"/>
      <c r="B109" s="315"/>
      <c r="C109" s="229" t="s">
        <v>1038</v>
      </c>
      <c r="D109" s="234">
        <v>88.38</v>
      </c>
      <c r="E109" s="230" t="s">
        <v>1003</v>
      </c>
      <c r="F109" s="230" t="s">
        <v>173</v>
      </c>
      <c r="G109" s="230" t="str">
        <f t="shared" si="2"/>
        <v>南北</v>
      </c>
    </row>
    <row r="110" spans="1:7">
      <c r="A110" s="315"/>
      <c r="B110" s="315"/>
      <c r="C110" s="229" t="s">
        <v>1039</v>
      </c>
      <c r="D110" s="234">
        <v>87.3</v>
      </c>
      <c r="E110" s="230" t="s">
        <v>1092</v>
      </c>
      <c r="F110" s="230" t="s">
        <v>173</v>
      </c>
      <c r="G110" s="230" t="str">
        <f t="shared" si="2"/>
        <v>南北</v>
      </c>
    </row>
    <row r="111" spans="1:7">
      <c r="A111" s="315"/>
      <c r="B111" s="315"/>
      <c r="C111" s="229" t="s">
        <v>1040</v>
      </c>
      <c r="D111" s="234">
        <v>88.33</v>
      </c>
      <c r="E111" s="230" t="s">
        <v>1094</v>
      </c>
      <c r="F111" s="230" t="s">
        <v>173</v>
      </c>
      <c r="G111" s="230" t="str">
        <f t="shared" si="2"/>
        <v>南</v>
      </c>
    </row>
    <row r="112" spans="1:7">
      <c r="A112" s="315"/>
      <c r="B112" s="315"/>
      <c r="C112" s="229" t="s">
        <v>1041</v>
      </c>
      <c r="D112" s="234">
        <v>88.33</v>
      </c>
      <c r="E112" s="230" t="s">
        <v>1009</v>
      </c>
      <c r="F112" s="230" t="s">
        <v>173</v>
      </c>
      <c r="G112" s="230" t="str">
        <f t="shared" si="2"/>
        <v>南</v>
      </c>
    </row>
    <row r="113" spans="1:7">
      <c r="A113" s="315"/>
      <c r="B113" s="315"/>
      <c r="C113" s="229" t="s">
        <v>1042</v>
      </c>
      <c r="D113" s="234">
        <v>88.38</v>
      </c>
      <c r="E113" s="230" t="s">
        <v>1003</v>
      </c>
      <c r="F113" s="230" t="s">
        <v>173</v>
      </c>
      <c r="G113" s="230" t="str">
        <f t="shared" si="2"/>
        <v>南北</v>
      </c>
    </row>
    <row r="114" spans="1:7">
      <c r="A114" s="315"/>
      <c r="B114" s="315"/>
      <c r="C114" s="229" t="s">
        <v>1043</v>
      </c>
      <c r="D114" s="234">
        <v>87.3</v>
      </c>
      <c r="E114" s="230" t="s">
        <v>1092</v>
      </c>
      <c r="F114" s="230" t="s">
        <v>173</v>
      </c>
      <c r="G114" s="230" t="str">
        <f t="shared" si="2"/>
        <v>南北</v>
      </c>
    </row>
    <row r="115" spans="1:7">
      <c r="A115" s="315"/>
      <c r="B115" s="315"/>
      <c r="C115" s="229" t="s">
        <v>1044</v>
      </c>
      <c r="D115" s="234">
        <v>88.33</v>
      </c>
      <c r="E115" s="230" t="s">
        <v>1094</v>
      </c>
      <c r="F115" s="230" t="s">
        <v>173</v>
      </c>
      <c r="G115" s="230" t="str">
        <f t="shared" si="2"/>
        <v>南</v>
      </c>
    </row>
    <row r="116" spans="1:7">
      <c r="A116" s="315"/>
      <c r="B116" s="315"/>
      <c r="C116" s="229" t="s">
        <v>1045</v>
      </c>
      <c r="D116" s="234">
        <v>88.33</v>
      </c>
      <c r="E116" s="230" t="s">
        <v>1009</v>
      </c>
      <c r="F116" s="230" t="s">
        <v>173</v>
      </c>
      <c r="G116" s="230" t="str">
        <f t="shared" si="2"/>
        <v>南</v>
      </c>
    </row>
    <row r="117" spans="1:7">
      <c r="A117" s="315"/>
      <c r="B117" s="315"/>
      <c r="C117" s="229" t="s">
        <v>1046</v>
      </c>
      <c r="D117" s="234">
        <v>88.38</v>
      </c>
      <c r="E117" s="230" t="s">
        <v>1003</v>
      </c>
      <c r="F117" s="230" t="s">
        <v>173</v>
      </c>
      <c r="G117" s="230" t="str">
        <f t="shared" si="2"/>
        <v>南北</v>
      </c>
    </row>
    <row r="118" spans="1:7">
      <c r="A118" s="315"/>
      <c r="B118" s="315"/>
      <c r="C118" s="229" t="s">
        <v>1047</v>
      </c>
      <c r="D118" s="234">
        <v>87.3</v>
      </c>
      <c r="E118" s="230" t="s">
        <v>1092</v>
      </c>
      <c r="F118" s="230" t="s">
        <v>173</v>
      </c>
      <c r="G118" s="230" t="str">
        <f t="shared" si="2"/>
        <v>南北</v>
      </c>
    </row>
    <row r="119" spans="1:7">
      <c r="A119" s="315"/>
      <c r="B119" s="315"/>
      <c r="C119" s="229" t="s">
        <v>1048</v>
      </c>
      <c r="D119" s="234">
        <v>88.33</v>
      </c>
      <c r="E119" s="230" t="s">
        <v>1094</v>
      </c>
      <c r="F119" s="230" t="s">
        <v>173</v>
      </c>
      <c r="G119" s="230" t="str">
        <f t="shared" si="2"/>
        <v>南</v>
      </c>
    </row>
    <row r="120" spans="1:7">
      <c r="A120" s="315"/>
      <c r="B120" s="315"/>
      <c r="C120" s="229" t="s">
        <v>1049</v>
      </c>
      <c r="D120" s="234">
        <v>88.33</v>
      </c>
      <c r="E120" s="230" t="s">
        <v>1009</v>
      </c>
      <c r="F120" s="230" t="s">
        <v>173</v>
      </c>
      <c r="G120" s="230" t="str">
        <f t="shared" si="2"/>
        <v>南</v>
      </c>
    </row>
    <row r="121" spans="1:7">
      <c r="A121" s="315"/>
      <c r="B121" s="315"/>
      <c r="C121" s="229" t="s">
        <v>1050</v>
      </c>
      <c r="D121" s="234">
        <v>88.38</v>
      </c>
      <c r="E121" s="230" t="s">
        <v>1003</v>
      </c>
      <c r="F121" s="230" t="s">
        <v>173</v>
      </c>
      <c r="G121" s="230" t="str">
        <f t="shared" si="2"/>
        <v>南北</v>
      </c>
    </row>
    <row r="122" spans="1:7">
      <c r="A122" s="315"/>
      <c r="B122" s="315"/>
      <c r="C122" s="229" t="s">
        <v>1051</v>
      </c>
      <c r="D122" s="234">
        <v>87.3</v>
      </c>
      <c r="E122" s="230" t="s">
        <v>1092</v>
      </c>
      <c r="F122" s="230" t="s">
        <v>173</v>
      </c>
      <c r="G122" s="230" t="str">
        <f t="shared" si="2"/>
        <v>南北</v>
      </c>
    </row>
    <row r="123" spans="1:7">
      <c r="A123" s="315"/>
      <c r="B123" s="315"/>
      <c r="C123" s="229" t="s">
        <v>1052</v>
      </c>
      <c r="D123" s="234">
        <v>88.33</v>
      </c>
      <c r="E123" s="230" t="s">
        <v>1094</v>
      </c>
      <c r="F123" s="230" t="s">
        <v>173</v>
      </c>
      <c r="G123" s="230" t="str">
        <f t="shared" si="2"/>
        <v>南</v>
      </c>
    </row>
    <row r="124" spans="1:7">
      <c r="A124" s="315"/>
      <c r="B124" s="315"/>
      <c r="C124" s="229" t="s">
        <v>1053</v>
      </c>
      <c r="D124" s="234">
        <v>88.33</v>
      </c>
      <c r="E124" s="230" t="s">
        <v>1009</v>
      </c>
      <c r="F124" s="230" t="s">
        <v>173</v>
      </c>
      <c r="G124" s="230" t="str">
        <f t="shared" si="2"/>
        <v>南</v>
      </c>
    </row>
    <row r="125" spans="1:7">
      <c r="A125" s="315"/>
      <c r="B125" s="315"/>
      <c r="C125" s="229" t="s">
        <v>1054</v>
      </c>
      <c r="D125" s="234">
        <v>88.38</v>
      </c>
      <c r="E125" s="230" t="s">
        <v>1003</v>
      </c>
      <c r="F125" s="230" t="s">
        <v>173</v>
      </c>
      <c r="G125" s="230" t="str">
        <f t="shared" si="2"/>
        <v>南北</v>
      </c>
    </row>
    <row r="126" spans="1:7">
      <c r="A126" s="315"/>
      <c r="B126" s="315"/>
      <c r="C126" s="229" t="s">
        <v>1055</v>
      </c>
      <c r="D126" s="234">
        <v>87.3</v>
      </c>
      <c r="E126" s="230" t="s">
        <v>1092</v>
      </c>
      <c r="F126" s="230" t="s">
        <v>173</v>
      </c>
      <c r="G126" s="230" t="str">
        <f t="shared" si="2"/>
        <v>南北</v>
      </c>
    </row>
    <row r="127" spans="1:7">
      <c r="A127" s="315"/>
      <c r="B127" s="315"/>
      <c r="C127" s="229" t="s">
        <v>1056</v>
      </c>
      <c r="D127" s="234">
        <v>88.33</v>
      </c>
      <c r="E127" s="230" t="s">
        <v>1094</v>
      </c>
      <c r="F127" s="230" t="s">
        <v>173</v>
      </c>
      <c r="G127" s="230" t="str">
        <f t="shared" si="2"/>
        <v>南</v>
      </c>
    </row>
    <row r="128" spans="1:7">
      <c r="A128" s="315"/>
      <c r="B128" s="315"/>
      <c r="C128" s="229" t="s">
        <v>1057</v>
      </c>
      <c r="D128" s="234">
        <v>88.33</v>
      </c>
      <c r="E128" s="230" t="s">
        <v>1009</v>
      </c>
      <c r="F128" s="230" t="s">
        <v>173</v>
      </c>
      <c r="G128" s="230" t="str">
        <f t="shared" si="2"/>
        <v>南</v>
      </c>
    </row>
    <row r="129" spans="1:7">
      <c r="A129" s="315"/>
      <c r="B129" s="315"/>
      <c r="C129" s="229" t="s">
        <v>1058</v>
      </c>
      <c r="D129" s="234">
        <v>88.38</v>
      </c>
      <c r="E129" s="230" t="s">
        <v>1003</v>
      </c>
      <c r="F129" s="230" t="s">
        <v>173</v>
      </c>
      <c r="G129" s="230" t="str">
        <f t="shared" si="2"/>
        <v>南北</v>
      </c>
    </row>
    <row r="130" spans="1:7">
      <c r="A130" s="315"/>
      <c r="B130" s="315"/>
      <c r="C130" s="229" t="s">
        <v>1059</v>
      </c>
      <c r="D130" s="234">
        <v>87.3</v>
      </c>
      <c r="E130" s="230" t="s">
        <v>1092</v>
      </c>
      <c r="F130" s="230" t="s">
        <v>173</v>
      </c>
      <c r="G130" s="230" t="str">
        <f t="shared" si="2"/>
        <v>南北</v>
      </c>
    </row>
    <row r="131" spans="1:7">
      <c r="A131" s="315"/>
      <c r="B131" s="315"/>
      <c r="C131" s="229" t="s">
        <v>1060</v>
      </c>
      <c r="D131" s="234">
        <v>88.33</v>
      </c>
      <c r="E131" s="230" t="s">
        <v>1094</v>
      </c>
      <c r="F131" s="230" t="s">
        <v>173</v>
      </c>
      <c r="G131" s="230" t="str">
        <f t="shared" ref="G131:G161" si="3">IF(IFERROR(FIND("A",E131),0),"南北","南")</f>
        <v>南</v>
      </c>
    </row>
    <row r="132" spans="1:7">
      <c r="A132" s="315"/>
      <c r="B132" s="315"/>
      <c r="C132" s="229" t="s">
        <v>1061</v>
      </c>
      <c r="D132" s="234">
        <v>88.33</v>
      </c>
      <c r="E132" s="230" t="s">
        <v>1009</v>
      </c>
      <c r="F132" s="230" t="s">
        <v>173</v>
      </c>
      <c r="G132" s="230" t="str">
        <f t="shared" si="3"/>
        <v>南</v>
      </c>
    </row>
    <row r="133" spans="1:7">
      <c r="A133" s="315"/>
      <c r="B133" s="315"/>
      <c r="C133" s="229" t="s">
        <v>1062</v>
      </c>
      <c r="D133" s="234">
        <v>88.38</v>
      </c>
      <c r="E133" s="230" t="s">
        <v>1003</v>
      </c>
      <c r="F133" s="230" t="s">
        <v>173</v>
      </c>
      <c r="G133" s="230" t="str">
        <f t="shared" si="3"/>
        <v>南北</v>
      </c>
    </row>
    <row r="134" spans="1:7">
      <c r="A134" s="315"/>
      <c r="B134" s="315"/>
      <c r="C134" s="229" t="s">
        <v>1063</v>
      </c>
      <c r="D134" s="234">
        <v>87.3</v>
      </c>
      <c r="E134" s="230" t="s">
        <v>1092</v>
      </c>
      <c r="F134" s="230" t="s">
        <v>173</v>
      </c>
      <c r="G134" s="230" t="str">
        <f t="shared" si="3"/>
        <v>南北</v>
      </c>
    </row>
    <row r="135" spans="1:7">
      <c r="A135" s="315"/>
      <c r="B135" s="315"/>
      <c r="C135" s="229" t="s">
        <v>1064</v>
      </c>
      <c r="D135" s="234">
        <v>88.33</v>
      </c>
      <c r="E135" s="230" t="s">
        <v>1094</v>
      </c>
      <c r="F135" s="230" t="s">
        <v>173</v>
      </c>
      <c r="G135" s="230" t="str">
        <f t="shared" si="3"/>
        <v>南</v>
      </c>
    </row>
    <row r="136" spans="1:7">
      <c r="A136" s="315"/>
      <c r="B136" s="315"/>
      <c r="C136" s="229" t="s">
        <v>1065</v>
      </c>
      <c r="D136" s="234">
        <v>88.33</v>
      </c>
      <c r="E136" s="230" t="s">
        <v>1009</v>
      </c>
      <c r="F136" s="230" t="s">
        <v>173</v>
      </c>
      <c r="G136" s="230" t="str">
        <f t="shared" si="3"/>
        <v>南</v>
      </c>
    </row>
    <row r="137" spans="1:7">
      <c r="A137" s="315"/>
      <c r="B137" s="315"/>
      <c r="C137" s="229" t="s">
        <v>1066</v>
      </c>
      <c r="D137" s="234">
        <v>88.38</v>
      </c>
      <c r="E137" s="230" t="s">
        <v>1003</v>
      </c>
      <c r="F137" s="230" t="s">
        <v>173</v>
      </c>
      <c r="G137" s="230" t="str">
        <f t="shared" si="3"/>
        <v>南北</v>
      </c>
    </row>
    <row r="138" spans="1:7">
      <c r="A138" s="315"/>
      <c r="B138" s="315"/>
      <c r="C138" s="229" t="s">
        <v>1067</v>
      </c>
      <c r="D138" s="234">
        <v>87.3</v>
      </c>
      <c r="E138" s="230" t="s">
        <v>1092</v>
      </c>
      <c r="F138" s="230" t="s">
        <v>173</v>
      </c>
      <c r="G138" s="230" t="str">
        <f t="shared" si="3"/>
        <v>南北</v>
      </c>
    </row>
    <row r="139" spans="1:7">
      <c r="A139" s="315"/>
      <c r="B139" s="315"/>
      <c r="C139" s="229" t="s">
        <v>1068</v>
      </c>
      <c r="D139" s="234">
        <v>88.33</v>
      </c>
      <c r="E139" s="230" t="s">
        <v>1094</v>
      </c>
      <c r="F139" s="230" t="s">
        <v>173</v>
      </c>
      <c r="G139" s="230" t="str">
        <f t="shared" si="3"/>
        <v>南</v>
      </c>
    </row>
    <row r="140" spans="1:7">
      <c r="A140" s="315"/>
      <c r="B140" s="315"/>
      <c r="C140" s="229" t="s">
        <v>1069</v>
      </c>
      <c r="D140" s="234">
        <v>88.33</v>
      </c>
      <c r="E140" s="230" t="s">
        <v>1009</v>
      </c>
      <c r="F140" s="230" t="s">
        <v>173</v>
      </c>
      <c r="G140" s="230" t="str">
        <f t="shared" si="3"/>
        <v>南</v>
      </c>
    </row>
    <row r="141" spans="1:7">
      <c r="A141" s="315"/>
      <c r="B141" s="315"/>
      <c r="C141" s="229" t="s">
        <v>1070</v>
      </c>
      <c r="D141" s="234">
        <v>88.38</v>
      </c>
      <c r="E141" s="230" t="s">
        <v>1003</v>
      </c>
      <c r="F141" s="230" t="s">
        <v>173</v>
      </c>
      <c r="G141" s="230" t="str">
        <f t="shared" si="3"/>
        <v>南北</v>
      </c>
    </row>
    <row r="142" spans="1:7">
      <c r="A142" s="315"/>
      <c r="B142" s="315"/>
      <c r="C142" s="229" t="s">
        <v>1071</v>
      </c>
      <c r="D142" s="234">
        <v>87.3</v>
      </c>
      <c r="E142" s="230" t="s">
        <v>1092</v>
      </c>
      <c r="F142" s="230" t="s">
        <v>173</v>
      </c>
      <c r="G142" s="230" t="str">
        <f t="shared" si="3"/>
        <v>南北</v>
      </c>
    </row>
    <row r="143" spans="1:7">
      <c r="A143" s="315"/>
      <c r="B143" s="315"/>
      <c r="C143" s="229" t="s">
        <v>1072</v>
      </c>
      <c r="D143" s="234">
        <v>88.33</v>
      </c>
      <c r="E143" s="230" t="s">
        <v>1094</v>
      </c>
      <c r="F143" s="230" t="s">
        <v>173</v>
      </c>
      <c r="G143" s="230" t="str">
        <f t="shared" si="3"/>
        <v>南</v>
      </c>
    </row>
    <row r="144" spans="1:7">
      <c r="A144" s="315"/>
      <c r="B144" s="315"/>
      <c r="C144" s="229" t="s">
        <v>1073</v>
      </c>
      <c r="D144" s="234">
        <v>88.33</v>
      </c>
      <c r="E144" s="230" t="s">
        <v>1009</v>
      </c>
      <c r="F144" s="230" t="s">
        <v>173</v>
      </c>
      <c r="G144" s="230" t="str">
        <f t="shared" si="3"/>
        <v>南</v>
      </c>
    </row>
    <row r="145" spans="1:7">
      <c r="A145" s="315"/>
      <c r="B145" s="315"/>
      <c r="C145" s="229" t="s">
        <v>1074</v>
      </c>
      <c r="D145" s="234">
        <v>88.38</v>
      </c>
      <c r="E145" s="230" t="s">
        <v>1003</v>
      </c>
      <c r="F145" s="230" t="s">
        <v>173</v>
      </c>
      <c r="G145" s="230" t="str">
        <f t="shared" si="3"/>
        <v>南北</v>
      </c>
    </row>
    <row r="146" spans="1:7">
      <c r="A146" s="315"/>
      <c r="B146" s="315"/>
      <c r="C146" s="229" t="s">
        <v>1075</v>
      </c>
      <c r="D146" s="234">
        <v>87.3</v>
      </c>
      <c r="E146" s="230" t="s">
        <v>1092</v>
      </c>
      <c r="F146" s="230" t="s">
        <v>173</v>
      </c>
      <c r="G146" s="230" t="str">
        <f t="shared" si="3"/>
        <v>南北</v>
      </c>
    </row>
    <row r="147" spans="1:7">
      <c r="A147" s="315"/>
      <c r="B147" s="315"/>
      <c r="C147" s="229" t="s">
        <v>1076</v>
      </c>
      <c r="D147" s="234">
        <v>88.33</v>
      </c>
      <c r="E147" s="230" t="s">
        <v>1094</v>
      </c>
      <c r="F147" s="230" t="s">
        <v>173</v>
      </c>
      <c r="G147" s="230" t="str">
        <f t="shared" si="3"/>
        <v>南</v>
      </c>
    </row>
    <row r="148" spans="1:7">
      <c r="A148" s="315"/>
      <c r="B148" s="315"/>
      <c r="C148" s="229" t="s">
        <v>1077</v>
      </c>
      <c r="D148" s="234">
        <v>88.33</v>
      </c>
      <c r="E148" s="230" t="s">
        <v>1009</v>
      </c>
      <c r="F148" s="230" t="s">
        <v>173</v>
      </c>
      <c r="G148" s="230" t="str">
        <f t="shared" si="3"/>
        <v>南</v>
      </c>
    </row>
    <row r="149" spans="1:7">
      <c r="A149" s="315"/>
      <c r="B149" s="315"/>
      <c r="C149" s="229" t="s">
        <v>1078</v>
      </c>
      <c r="D149" s="234">
        <v>88.38</v>
      </c>
      <c r="E149" s="230" t="s">
        <v>1003</v>
      </c>
      <c r="F149" s="230" t="s">
        <v>173</v>
      </c>
      <c r="G149" s="230" t="str">
        <f t="shared" si="3"/>
        <v>南北</v>
      </c>
    </row>
    <row r="150" spans="1:7">
      <c r="A150" s="315"/>
      <c r="B150" s="315"/>
      <c r="C150" s="229" t="s">
        <v>1079</v>
      </c>
      <c r="D150" s="234">
        <v>87.3</v>
      </c>
      <c r="E150" s="230" t="s">
        <v>1092</v>
      </c>
      <c r="F150" s="230" t="s">
        <v>173</v>
      </c>
      <c r="G150" s="230" t="str">
        <f t="shared" si="3"/>
        <v>南北</v>
      </c>
    </row>
    <row r="151" spans="1:7">
      <c r="A151" s="315"/>
      <c r="B151" s="315"/>
      <c r="C151" s="229" t="s">
        <v>1080</v>
      </c>
      <c r="D151" s="234">
        <v>88.33</v>
      </c>
      <c r="E151" s="230" t="s">
        <v>1094</v>
      </c>
      <c r="F151" s="230" t="s">
        <v>173</v>
      </c>
      <c r="G151" s="230" t="str">
        <f t="shared" si="3"/>
        <v>南</v>
      </c>
    </row>
    <row r="152" spans="1:7">
      <c r="A152" s="315"/>
      <c r="B152" s="315"/>
      <c r="C152" s="229" t="s">
        <v>1081</v>
      </c>
      <c r="D152" s="234">
        <v>88.33</v>
      </c>
      <c r="E152" s="230" t="s">
        <v>1009</v>
      </c>
      <c r="F152" s="230" t="s">
        <v>173</v>
      </c>
      <c r="G152" s="230" t="str">
        <f t="shared" si="3"/>
        <v>南</v>
      </c>
    </row>
    <row r="153" spans="1:7">
      <c r="A153" s="315"/>
      <c r="B153" s="315"/>
      <c r="C153" s="229" t="s">
        <v>1082</v>
      </c>
      <c r="D153" s="234">
        <v>88.38</v>
      </c>
      <c r="E153" s="230" t="s">
        <v>1003</v>
      </c>
      <c r="F153" s="230" t="s">
        <v>173</v>
      </c>
      <c r="G153" s="230" t="str">
        <f t="shared" si="3"/>
        <v>南北</v>
      </c>
    </row>
    <row r="154" spans="1:7">
      <c r="A154" s="315"/>
      <c r="B154" s="315"/>
      <c r="C154" s="229" t="s">
        <v>1083</v>
      </c>
      <c r="D154" s="234">
        <v>87.3</v>
      </c>
      <c r="E154" s="230" t="s">
        <v>1092</v>
      </c>
      <c r="F154" s="230" t="s">
        <v>173</v>
      </c>
      <c r="G154" s="230" t="str">
        <f t="shared" si="3"/>
        <v>南北</v>
      </c>
    </row>
    <row r="155" spans="1:7">
      <c r="A155" s="315"/>
      <c r="B155" s="315"/>
      <c r="C155" s="229" t="s">
        <v>1084</v>
      </c>
      <c r="D155" s="234">
        <v>88.33</v>
      </c>
      <c r="E155" s="230" t="s">
        <v>1094</v>
      </c>
      <c r="F155" s="230" t="s">
        <v>173</v>
      </c>
      <c r="G155" s="230" t="str">
        <f t="shared" si="3"/>
        <v>南</v>
      </c>
    </row>
    <row r="156" spans="1:7">
      <c r="A156" s="315"/>
      <c r="B156" s="315"/>
      <c r="C156" s="229" t="s">
        <v>1085</v>
      </c>
      <c r="D156" s="234">
        <v>88.33</v>
      </c>
      <c r="E156" s="230" t="s">
        <v>1009</v>
      </c>
      <c r="F156" s="230" t="s">
        <v>173</v>
      </c>
      <c r="G156" s="230" t="str">
        <f t="shared" si="3"/>
        <v>南</v>
      </c>
    </row>
    <row r="157" spans="1:7">
      <c r="A157" s="315"/>
      <c r="B157" s="315"/>
      <c r="C157" s="229" t="s">
        <v>1086</v>
      </c>
      <c r="D157" s="234">
        <v>88.38</v>
      </c>
      <c r="E157" s="230" t="s">
        <v>1003</v>
      </c>
      <c r="F157" s="230" t="s">
        <v>173</v>
      </c>
      <c r="G157" s="230" t="str">
        <f t="shared" si="3"/>
        <v>南北</v>
      </c>
    </row>
    <row r="158" spans="1:7">
      <c r="A158" s="315"/>
      <c r="B158" s="315"/>
      <c r="C158" s="229" t="s">
        <v>1087</v>
      </c>
      <c r="D158" s="234">
        <v>87.3</v>
      </c>
      <c r="E158" s="230" t="s">
        <v>1092</v>
      </c>
      <c r="F158" s="230" t="s">
        <v>173</v>
      </c>
      <c r="G158" s="230" t="str">
        <f t="shared" si="3"/>
        <v>南北</v>
      </c>
    </row>
    <row r="159" spans="1:7">
      <c r="A159" s="315"/>
      <c r="B159" s="315"/>
      <c r="C159" s="229" t="s">
        <v>1088</v>
      </c>
      <c r="D159" s="234">
        <v>88.33</v>
      </c>
      <c r="E159" s="230" t="s">
        <v>1094</v>
      </c>
      <c r="F159" s="230" t="s">
        <v>173</v>
      </c>
      <c r="G159" s="230" t="str">
        <f t="shared" si="3"/>
        <v>南</v>
      </c>
    </row>
    <row r="160" spans="1:7">
      <c r="A160" s="315"/>
      <c r="B160" s="315"/>
      <c r="C160" s="229" t="s">
        <v>1089</v>
      </c>
      <c r="D160" s="234">
        <v>88.33</v>
      </c>
      <c r="E160" s="230" t="s">
        <v>1009</v>
      </c>
      <c r="F160" s="230" t="s">
        <v>173</v>
      </c>
      <c r="G160" s="230" t="str">
        <f t="shared" si="3"/>
        <v>南</v>
      </c>
    </row>
    <row r="161" spans="1:7">
      <c r="A161" s="315"/>
      <c r="B161" s="315"/>
      <c r="C161" s="229" t="s">
        <v>1090</v>
      </c>
      <c r="D161" s="234">
        <v>88.38</v>
      </c>
      <c r="E161" s="230" t="s">
        <v>1003</v>
      </c>
      <c r="F161" s="230" t="s">
        <v>173</v>
      </c>
      <c r="G161" s="230" t="str">
        <f t="shared" si="3"/>
        <v>南北</v>
      </c>
    </row>
    <row r="162" spans="1:7">
      <c r="A162" s="315" t="s">
        <v>933</v>
      </c>
      <c r="B162" s="316" t="s">
        <v>992</v>
      </c>
      <c r="C162" s="235" t="s">
        <v>993</v>
      </c>
      <c r="D162" s="236">
        <v>88.98</v>
      </c>
      <c r="E162" s="237" t="s">
        <v>994</v>
      </c>
      <c r="F162" s="230" t="s">
        <v>173</v>
      </c>
      <c r="G162" s="230" t="str">
        <f>IF(IFERROR(FIND("A",E162),0),"南北","南")</f>
        <v>南北</v>
      </c>
    </row>
    <row r="163" spans="1:7">
      <c r="A163" s="315"/>
      <c r="B163" s="316"/>
      <c r="C163" s="235" t="s">
        <v>996</v>
      </c>
      <c r="D163" s="236">
        <v>88.79</v>
      </c>
      <c r="E163" s="237" t="s">
        <v>997</v>
      </c>
      <c r="F163" s="230" t="s">
        <v>173</v>
      </c>
      <c r="G163" s="230" t="str">
        <f t="shared" ref="G163:G226" si="4">IF(IFERROR(FIND("A",E163),0),"南北","南")</f>
        <v>南</v>
      </c>
    </row>
    <row r="164" spans="1:7">
      <c r="A164" s="315"/>
      <c r="B164" s="316"/>
      <c r="C164" s="235" t="s">
        <v>999</v>
      </c>
      <c r="D164" s="236">
        <v>88.79</v>
      </c>
      <c r="E164" s="237" t="s">
        <v>1008</v>
      </c>
      <c r="F164" s="230" t="s">
        <v>173</v>
      </c>
      <c r="G164" s="230" t="str">
        <f t="shared" si="4"/>
        <v>南</v>
      </c>
    </row>
    <row r="165" spans="1:7">
      <c r="A165" s="315"/>
      <c r="B165" s="316"/>
      <c r="C165" s="235" t="s">
        <v>1001</v>
      </c>
      <c r="D165" s="236">
        <v>72.23</v>
      </c>
      <c r="E165" s="237" t="s">
        <v>1095</v>
      </c>
      <c r="F165" s="230" t="s">
        <v>173</v>
      </c>
      <c r="G165" s="230" t="str">
        <f t="shared" si="4"/>
        <v>南北</v>
      </c>
    </row>
    <row r="166" spans="1:7">
      <c r="A166" s="315"/>
      <c r="B166" s="316"/>
      <c r="C166" s="235" t="s">
        <v>1002</v>
      </c>
      <c r="D166" s="236">
        <v>88.98</v>
      </c>
      <c r="E166" s="237" t="s">
        <v>994</v>
      </c>
      <c r="F166" s="230" t="s">
        <v>173</v>
      </c>
      <c r="G166" s="230" t="str">
        <f t="shared" si="4"/>
        <v>南北</v>
      </c>
    </row>
    <row r="167" spans="1:7">
      <c r="A167" s="315"/>
      <c r="B167" s="316"/>
      <c r="C167" s="235" t="s">
        <v>1005</v>
      </c>
      <c r="D167" s="236">
        <v>88.79</v>
      </c>
      <c r="E167" s="237" t="s">
        <v>997</v>
      </c>
      <c r="F167" s="230" t="s">
        <v>173</v>
      </c>
      <c r="G167" s="230" t="str">
        <f t="shared" si="4"/>
        <v>南</v>
      </c>
    </row>
    <row r="168" spans="1:7">
      <c r="A168" s="315"/>
      <c r="B168" s="316"/>
      <c r="C168" s="235" t="s">
        <v>1007</v>
      </c>
      <c r="D168" s="236">
        <v>88.79</v>
      </c>
      <c r="E168" s="237" t="s">
        <v>1008</v>
      </c>
      <c r="F168" s="230" t="s">
        <v>173</v>
      </c>
      <c r="G168" s="230" t="str">
        <f t="shared" si="4"/>
        <v>南</v>
      </c>
    </row>
    <row r="169" spans="1:7">
      <c r="A169" s="315"/>
      <c r="B169" s="316"/>
      <c r="C169" s="235" t="s">
        <v>1012</v>
      </c>
      <c r="D169" s="236">
        <v>87.72</v>
      </c>
      <c r="E169" s="237" t="s">
        <v>731</v>
      </c>
      <c r="F169" s="230" t="s">
        <v>173</v>
      </c>
      <c r="G169" s="230" t="str">
        <f t="shared" si="4"/>
        <v>南北</v>
      </c>
    </row>
    <row r="170" spans="1:7">
      <c r="A170" s="315"/>
      <c r="B170" s="316"/>
      <c r="C170" s="235" t="s">
        <v>1014</v>
      </c>
      <c r="D170" s="236">
        <v>88.98</v>
      </c>
      <c r="E170" s="237" t="s">
        <v>994</v>
      </c>
      <c r="F170" s="230" t="s">
        <v>173</v>
      </c>
      <c r="G170" s="230" t="str">
        <f t="shared" si="4"/>
        <v>南北</v>
      </c>
    </row>
    <row r="171" spans="1:7">
      <c r="A171" s="315"/>
      <c r="B171" s="316"/>
      <c r="C171" s="235" t="s">
        <v>1017</v>
      </c>
      <c r="D171" s="236">
        <v>88.79</v>
      </c>
      <c r="E171" s="237" t="s">
        <v>997</v>
      </c>
      <c r="F171" s="230" t="s">
        <v>173</v>
      </c>
      <c r="G171" s="230" t="str">
        <f t="shared" si="4"/>
        <v>南</v>
      </c>
    </row>
    <row r="172" spans="1:7">
      <c r="A172" s="315"/>
      <c r="B172" s="316"/>
      <c r="C172" s="235" t="s">
        <v>1019</v>
      </c>
      <c r="D172" s="236">
        <v>88.79</v>
      </c>
      <c r="E172" s="237" t="s">
        <v>1008</v>
      </c>
      <c r="F172" s="230" t="s">
        <v>173</v>
      </c>
      <c r="G172" s="230" t="str">
        <f t="shared" si="4"/>
        <v>南</v>
      </c>
    </row>
    <row r="173" spans="1:7">
      <c r="A173" s="315"/>
      <c r="B173" s="316"/>
      <c r="C173" s="235" t="s">
        <v>1021</v>
      </c>
      <c r="D173" s="236">
        <v>87.72</v>
      </c>
      <c r="E173" s="237" t="s">
        <v>731</v>
      </c>
      <c r="F173" s="230" t="s">
        <v>173</v>
      </c>
      <c r="G173" s="230" t="str">
        <f t="shared" si="4"/>
        <v>南北</v>
      </c>
    </row>
    <row r="174" spans="1:7">
      <c r="A174" s="315"/>
      <c r="B174" s="316"/>
      <c r="C174" s="235" t="s">
        <v>1023</v>
      </c>
      <c r="D174" s="236">
        <v>88.57</v>
      </c>
      <c r="E174" s="237" t="s">
        <v>994</v>
      </c>
      <c r="F174" s="230" t="s">
        <v>173</v>
      </c>
      <c r="G174" s="230" t="str">
        <f t="shared" si="4"/>
        <v>南北</v>
      </c>
    </row>
    <row r="175" spans="1:7">
      <c r="A175" s="315"/>
      <c r="B175" s="316"/>
      <c r="C175" s="235" t="s">
        <v>1024</v>
      </c>
      <c r="D175" s="236">
        <v>88.52</v>
      </c>
      <c r="E175" s="237" t="s">
        <v>997</v>
      </c>
      <c r="F175" s="230" t="s">
        <v>173</v>
      </c>
      <c r="G175" s="230" t="str">
        <f t="shared" si="4"/>
        <v>南</v>
      </c>
    </row>
    <row r="176" spans="1:7">
      <c r="A176" s="315"/>
      <c r="B176" s="316"/>
      <c r="C176" s="235" t="s">
        <v>1025</v>
      </c>
      <c r="D176" s="236">
        <v>88.52</v>
      </c>
      <c r="E176" s="237" t="s">
        <v>1008</v>
      </c>
      <c r="F176" s="230" t="s">
        <v>173</v>
      </c>
      <c r="G176" s="230" t="str">
        <f t="shared" si="4"/>
        <v>南</v>
      </c>
    </row>
    <row r="177" spans="1:7">
      <c r="A177" s="315"/>
      <c r="B177" s="316"/>
      <c r="C177" s="235" t="s">
        <v>1026</v>
      </c>
      <c r="D177" s="236">
        <v>87.49</v>
      </c>
      <c r="E177" s="237" t="s">
        <v>731</v>
      </c>
      <c r="F177" s="230" t="s">
        <v>173</v>
      </c>
      <c r="G177" s="230" t="str">
        <f t="shared" si="4"/>
        <v>南北</v>
      </c>
    </row>
    <row r="178" spans="1:7">
      <c r="A178" s="315"/>
      <c r="B178" s="316"/>
      <c r="C178" s="235" t="s">
        <v>1027</v>
      </c>
      <c r="D178" s="236">
        <v>88.57</v>
      </c>
      <c r="E178" s="237" t="s">
        <v>994</v>
      </c>
      <c r="F178" s="230" t="s">
        <v>173</v>
      </c>
      <c r="G178" s="230" t="str">
        <f t="shared" si="4"/>
        <v>南北</v>
      </c>
    </row>
    <row r="179" spans="1:7">
      <c r="A179" s="315"/>
      <c r="B179" s="316"/>
      <c r="C179" s="235" t="s">
        <v>1028</v>
      </c>
      <c r="D179" s="236">
        <v>88.52</v>
      </c>
      <c r="E179" s="237" t="s">
        <v>997</v>
      </c>
      <c r="F179" s="230" t="s">
        <v>173</v>
      </c>
      <c r="G179" s="230" t="str">
        <f t="shared" si="4"/>
        <v>南</v>
      </c>
    </row>
    <row r="180" spans="1:7">
      <c r="A180" s="315"/>
      <c r="B180" s="316"/>
      <c r="C180" s="235" t="s">
        <v>1029</v>
      </c>
      <c r="D180" s="236">
        <v>88.52</v>
      </c>
      <c r="E180" s="237" t="s">
        <v>1008</v>
      </c>
      <c r="F180" s="230" t="s">
        <v>173</v>
      </c>
      <c r="G180" s="230" t="str">
        <f t="shared" si="4"/>
        <v>南</v>
      </c>
    </row>
    <row r="181" spans="1:7">
      <c r="A181" s="315"/>
      <c r="B181" s="316"/>
      <c r="C181" s="235" t="s">
        <v>1030</v>
      </c>
      <c r="D181" s="236">
        <v>87.49</v>
      </c>
      <c r="E181" s="237" t="s">
        <v>731</v>
      </c>
      <c r="F181" s="230" t="s">
        <v>173</v>
      </c>
      <c r="G181" s="230" t="str">
        <f t="shared" si="4"/>
        <v>南北</v>
      </c>
    </row>
    <row r="182" spans="1:7">
      <c r="A182" s="315"/>
      <c r="B182" s="316"/>
      <c r="C182" s="235" t="s">
        <v>1031</v>
      </c>
      <c r="D182" s="236">
        <v>88.57</v>
      </c>
      <c r="E182" s="237" t="s">
        <v>994</v>
      </c>
      <c r="F182" s="230" t="s">
        <v>173</v>
      </c>
      <c r="G182" s="230" t="str">
        <f t="shared" si="4"/>
        <v>南北</v>
      </c>
    </row>
    <row r="183" spans="1:7">
      <c r="A183" s="315"/>
      <c r="B183" s="316"/>
      <c r="C183" s="235" t="s">
        <v>1032</v>
      </c>
      <c r="D183" s="236">
        <v>88.52</v>
      </c>
      <c r="E183" s="237" t="s">
        <v>997</v>
      </c>
      <c r="F183" s="230" t="s">
        <v>173</v>
      </c>
      <c r="G183" s="230" t="str">
        <f t="shared" si="4"/>
        <v>南</v>
      </c>
    </row>
    <row r="184" spans="1:7">
      <c r="A184" s="315"/>
      <c r="B184" s="316"/>
      <c r="C184" s="235" t="s">
        <v>1033</v>
      </c>
      <c r="D184" s="236">
        <v>88.52</v>
      </c>
      <c r="E184" s="237" t="s">
        <v>1008</v>
      </c>
      <c r="F184" s="230" t="s">
        <v>173</v>
      </c>
      <c r="G184" s="230" t="str">
        <f t="shared" si="4"/>
        <v>南</v>
      </c>
    </row>
    <row r="185" spans="1:7">
      <c r="A185" s="315"/>
      <c r="B185" s="316"/>
      <c r="C185" s="235" t="s">
        <v>1034</v>
      </c>
      <c r="D185" s="236">
        <v>87.49</v>
      </c>
      <c r="E185" s="237" t="s">
        <v>731</v>
      </c>
      <c r="F185" s="230" t="s">
        <v>173</v>
      </c>
      <c r="G185" s="230" t="str">
        <f t="shared" si="4"/>
        <v>南北</v>
      </c>
    </row>
    <row r="186" spans="1:7">
      <c r="A186" s="315"/>
      <c r="B186" s="316"/>
      <c r="C186" s="235" t="s">
        <v>1035</v>
      </c>
      <c r="D186" s="236">
        <v>88.57</v>
      </c>
      <c r="E186" s="237" t="s">
        <v>994</v>
      </c>
      <c r="F186" s="230" t="s">
        <v>173</v>
      </c>
      <c r="G186" s="230" t="str">
        <f t="shared" si="4"/>
        <v>南北</v>
      </c>
    </row>
    <row r="187" spans="1:7">
      <c r="A187" s="315"/>
      <c r="B187" s="316"/>
      <c r="C187" s="235" t="s">
        <v>1036</v>
      </c>
      <c r="D187" s="236">
        <v>88.52</v>
      </c>
      <c r="E187" s="237" t="s">
        <v>997</v>
      </c>
      <c r="F187" s="230" t="s">
        <v>173</v>
      </c>
      <c r="G187" s="230" t="str">
        <f t="shared" si="4"/>
        <v>南</v>
      </c>
    </row>
    <row r="188" spans="1:7">
      <c r="A188" s="315"/>
      <c r="B188" s="316"/>
      <c r="C188" s="235" t="s">
        <v>1037</v>
      </c>
      <c r="D188" s="236">
        <v>88.52</v>
      </c>
      <c r="E188" s="237" t="s">
        <v>1008</v>
      </c>
      <c r="F188" s="230" t="s">
        <v>173</v>
      </c>
      <c r="G188" s="230" t="str">
        <f t="shared" si="4"/>
        <v>南</v>
      </c>
    </row>
    <row r="189" spans="1:7">
      <c r="A189" s="315"/>
      <c r="B189" s="316"/>
      <c r="C189" s="235" t="s">
        <v>1038</v>
      </c>
      <c r="D189" s="236">
        <v>87.49</v>
      </c>
      <c r="E189" s="237" t="s">
        <v>731</v>
      </c>
      <c r="F189" s="230" t="s">
        <v>173</v>
      </c>
      <c r="G189" s="230" t="str">
        <f t="shared" si="4"/>
        <v>南北</v>
      </c>
    </row>
    <row r="190" spans="1:7">
      <c r="A190" s="315"/>
      <c r="B190" s="316"/>
      <c r="C190" s="235" t="s">
        <v>1039</v>
      </c>
      <c r="D190" s="236">
        <v>88.57</v>
      </c>
      <c r="E190" s="237" t="s">
        <v>994</v>
      </c>
      <c r="F190" s="230" t="s">
        <v>173</v>
      </c>
      <c r="G190" s="230" t="str">
        <f t="shared" si="4"/>
        <v>南北</v>
      </c>
    </row>
    <row r="191" spans="1:7">
      <c r="A191" s="315"/>
      <c r="B191" s="316"/>
      <c r="C191" s="235" t="s">
        <v>1040</v>
      </c>
      <c r="D191" s="236">
        <v>88.52</v>
      </c>
      <c r="E191" s="237" t="s">
        <v>997</v>
      </c>
      <c r="F191" s="230" t="s">
        <v>173</v>
      </c>
      <c r="G191" s="230" t="str">
        <f t="shared" si="4"/>
        <v>南</v>
      </c>
    </row>
    <row r="192" spans="1:7">
      <c r="A192" s="315"/>
      <c r="B192" s="316"/>
      <c r="C192" s="235" t="s">
        <v>1041</v>
      </c>
      <c r="D192" s="236">
        <v>88.52</v>
      </c>
      <c r="E192" s="237" t="s">
        <v>1008</v>
      </c>
      <c r="F192" s="230" t="s">
        <v>173</v>
      </c>
      <c r="G192" s="230" t="str">
        <f t="shared" si="4"/>
        <v>南</v>
      </c>
    </row>
    <row r="193" spans="1:7">
      <c r="A193" s="315"/>
      <c r="B193" s="316"/>
      <c r="C193" s="235" t="s">
        <v>1042</v>
      </c>
      <c r="D193" s="236">
        <v>87.49</v>
      </c>
      <c r="E193" s="237" t="s">
        <v>731</v>
      </c>
      <c r="F193" s="230" t="s">
        <v>173</v>
      </c>
      <c r="G193" s="230" t="str">
        <f t="shared" si="4"/>
        <v>南北</v>
      </c>
    </row>
    <row r="194" spans="1:7">
      <c r="A194" s="315"/>
      <c r="B194" s="316"/>
      <c r="C194" s="235" t="s">
        <v>1043</v>
      </c>
      <c r="D194" s="236">
        <v>88.57</v>
      </c>
      <c r="E194" s="237" t="s">
        <v>994</v>
      </c>
      <c r="F194" s="230" t="s">
        <v>173</v>
      </c>
      <c r="G194" s="230" t="str">
        <f t="shared" si="4"/>
        <v>南北</v>
      </c>
    </row>
    <row r="195" spans="1:7">
      <c r="A195" s="315"/>
      <c r="B195" s="316"/>
      <c r="C195" s="235" t="s">
        <v>1044</v>
      </c>
      <c r="D195" s="236">
        <v>88.52</v>
      </c>
      <c r="E195" s="237" t="s">
        <v>997</v>
      </c>
      <c r="F195" s="230" t="s">
        <v>173</v>
      </c>
      <c r="G195" s="230" t="str">
        <f t="shared" si="4"/>
        <v>南</v>
      </c>
    </row>
    <row r="196" spans="1:7">
      <c r="A196" s="315"/>
      <c r="B196" s="316"/>
      <c r="C196" s="235" t="s">
        <v>1045</v>
      </c>
      <c r="D196" s="236">
        <v>88.52</v>
      </c>
      <c r="E196" s="237" t="s">
        <v>1008</v>
      </c>
      <c r="F196" s="230" t="s">
        <v>173</v>
      </c>
      <c r="G196" s="230" t="str">
        <f t="shared" si="4"/>
        <v>南</v>
      </c>
    </row>
    <row r="197" spans="1:7">
      <c r="A197" s="315"/>
      <c r="B197" s="316"/>
      <c r="C197" s="235" t="s">
        <v>1046</v>
      </c>
      <c r="D197" s="236">
        <v>87.49</v>
      </c>
      <c r="E197" s="237" t="s">
        <v>731</v>
      </c>
      <c r="F197" s="230" t="s">
        <v>173</v>
      </c>
      <c r="G197" s="230" t="str">
        <f t="shared" si="4"/>
        <v>南北</v>
      </c>
    </row>
    <row r="198" spans="1:7">
      <c r="A198" s="315"/>
      <c r="B198" s="316"/>
      <c r="C198" s="235" t="s">
        <v>1047</v>
      </c>
      <c r="D198" s="236">
        <v>88.57</v>
      </c>
      <c r="E198" s="237" t="s">
        <v>994</v>
      </c>
      <c r="F198" s="230" t="s">
        <v>173</v>
      </c>
      <c r="G198" s="230" t="str">
        <f t="shared" si="4"/>
        <v>南北</v>
      </c>
    </row>
    <row r="199" spans="1:7">
      <c r="A199" s="315"/>
      <c r="B199" s="316"/>
      <c r="C199" s="235" t="s">
        <v>1048</v>
      </c>
      <c r="D199" s="236">
        <v>88.52</v>
      </c>
      <c r="E199" s="237" t="s">
        <v>997</v>
      </c>
      <c r="F199" s="230" t="s">
        <v>173</v>
      </c>
      <c r="G199" s="230" t="str">
        <f t="shared" si="4"/>
        <v>南</v>
      </c>
    </row>
    <row r="200" spans="1:7">
      <c r="A200" s="315"/>
      <c r="B200" s="316"/>
      <c r="C200" s="235" t="s">
        <v>1049</v>
      </c>
      <c r="D200" s="236">
        <v>88.52</v>
      </c>
      <c r="E200" s="237" t="s">
        <v>1008</v>
      </c>
      <c r="F200" s="230" t="s">
        <v>173</v>
      </c>
      <c r="G200" s="230" t="str">
        <f t="shared" si="4"/>
        <v>南</v>
      </c>
    </row>
    <row r="201" spans="1:7">
      <c r="A201" s="315"/>
      <c r="B201" s="316"/>
      <c r="C201" s="235" t="s">
        <v>1050</v>
      </c>
      <c r="D201" s="236">
        <v>87.49</v>
      </c>
      <c r="E201" s="237" t="s">
        <v>731</v>
      </c>
      <c r="F201" s="230" t="s">
        <v>173</v>
      </c>
      <c r="G201" s="230" t="str">
        <f t="shared" si="4"/>
        <v>南北</v>
      </c>
    </row>
    <row r="202" spans="1:7">
      <c r="A202" s="315"/>
      <c r="B202" s="316"/>
      <c r="C202" s="235" t="s">
        <v>1051</v>
      </c>
      <c r="D202" s="236">
        <v>88.57</v>
      </c>
      <c r="E202" s="237" t="s">
        <v>994</v>
      </c>
      <c r="F202" s="230" t="s">
        <v>173</v>
      </c>
      <c r="G202" s="230" t="str">
        <f t="shared" si="4"/>
        <v>南北</v>
      </c>
    </row>
    <row r="203" spans="1:7">
      <c r="A203" s="315"/>
      <c r="B203" s="316"/>
      <c r="C203" s="235" t="s">
        <v>1052</v>
      </c>
      <c r="D203" s="236">
        <v>88.52</v>
      </c>
      <c r="E203" s="237" t="s">
        <v>997</v>
      </c>
      <c r="F203" s="230" t="s">
        <v>173</v>
      </c>
      <c r="G203" s="230" t="str">
        <f t="shared" si="4"/>
        <v>南</v>
      </c>
    </row>
    <row r="204" spans="1:7">
      <c r="A204" s="315"/>
      <c r="B204" s="316"/>
      <c r="C204" s="235" t="s">
        <v>1053</v>
      </c>
      <c r="D204" s="236">
        <v>88.52</v>
      </c>
      <c r="E204" s="237" t="s">
        <v>1008</v>
      </c>
      <c r="F204" s="230" t="s">
        <v>173</v>
      </c>
      <c r="G204" s="230" t="str">
        <f t="shared" si="4"/>
        <v>南</v>
      </c>
    </row>
    <row r="205" spans="1:7">
      <c r="A205" s="315"/>
      <c r="B205" s="316"/>
      <c r="C205" s="235" t="s">
        <v>1054</v>
      </c>
      <c r="D205" s="236">
        <v>87.49</v>
      </c>
      <c r="E205" s="237" t="s">
        <v>731</v>
      </c>
      <c r="F205" s="230" t="s">
        <v>173</v>
      </c>
      <c r="G205" s="230" t="str">
        <f t="shared" si="4"/>
        <v>南北</v>
      </c>
    </row>
    <row r="206" spans="1:7">
      <c r="A206" s="315"/>
      <c r="B206" s="316"/>
      <c r="C206" s="235" t="s">
        <v>1055</v>
      </c>
      <c r="D206" s="236">
        <v>88.57</v>
      </c>
      <c r="E206" s="237" t="s">
        <v>994</v>
      </c>
      <c r="F206" s="230" t="s">
        <v>173</v>
      </c>
      <c r="G206" s="230" t="str">
        <f t="shared" si="4"/>
        <v>南北</v>
      </c>
    </row>
    <row r="207" spans="1:7">
      <c r="A207" s="315"/>
      <c r="B207" s="316"/>
      <c r="C207" s="235" t="s">
        <v>1056</v>
      </c>
      <c r="D207" s="236">
        <v>88.52</v>
      </c>
      <c r="E207" s="237" t="s">
        <v>997</v>
      </c>
      <c r="F207" s="230" t="s">
        <v>173</v>
      </c>
      <c r="G207" s="230" t="str">
        <f t="shared" si="4"/>
        <v>南</v>
      </c>
    </row>
    <row r="208" spans="1:7">
      <c r="A208" s="315"/>
      <c r="B208" s="316"/>
      <c r="C208" s="235" t="s">
        <v>1057</v>
      </c>
      <c r="D208" s="236">
        <v>88.52</v>
      </c>
      <c r="E208" s="237" t="s">
        <v>1008</v>
      </c>
      <c r="F208" s="230" t="s">
        <v>173</v>
      </c>
      <c r="G208" s="230" t="str">
        <f t="shared" si="4"/>
        <v>南</v>
      </c>
    </row>
    <row r="209" spans="1:7">
      <c r="A209" s="315"/>
      <c r="B209" s="316"/>
      <c r="C209" s="235" t="s">
        <v>1058</v>
      </c>
      <c r="D209" s="236">
        <v>87.49</v>
      </c>
      <c r="E209" s="237" t="s">
        <v>731</v>
      </c>
      <c r="F209" s="230" t="s">
        <v>173</v>
      </c>
      <c r="G209" s="230" t="str">
        <f t="shared" si="4"/>
        <v>南北</v>
      </c>
    </row>
    <row r="210" spans="1:7">
      <c r="A210" s="315"/>
      <c r="B210" s="316"/>
      <c r="C210" s="235" t="s">
        <v>1059</v>
      </c>
      <c r="D210" s="236">
        <v>88.57</v>
      </c>
      <c r="E210" s="237" t="s">
        <v>994</v>
      </c>
      <c r="F210" s="230" t="s">
        <v>173</v>
      </c>
      <c r="G210" s="230" t="str">
        <f t="shared" si="4"/>
        <v>南北</v>
      </c>
    </row>
    <row r="211" spans="1:7">
      <c r="A211" s="315"/>
      <c r="B211" s="316"/>
      <c r="C211" s="235" t="s">
        <v>1060</v>
      </c>
      <c r="D211" s="236">
        <v>88.52</v>
      </c>
      <c r="E211" s="237" t="s">
        <v>997</v>
      </c>
      <c r="F211" s="230" t="s">
        <v>173</v>
      </c>
      <c r="G211" s="230" t="str">
        <f t="shared" si="4"/>
        <v>南</v>
      </c>
    </row>
    <row r="212" spans="1:7">
      <c r="A212" s="315"/>
      <c r="B212" s="316"/>
      <c r="C212" s="235" t="s">
        <v>1061</v>
      </c>
      <c r="D212" s="236">
        <v>88.52</v>
      </c>
      <c r="E212" s="237" t="s">
        <v>1008</v>
      </c>
      <c r="F212" s="230" t="s">
        <v>173</v>
      </c>
      <c r="G212" s="230" t="str">
        <f t="shared" si="4"/>
        <v>南</v>
      </c>
    </row>
    <row r="213" spans="1:7">
      <c r="A213" s="315"/>
      <c r="B213" s="316"/>
      <c r="C213" s="235" t="s">
        <v>1062</v>
      </c>
      <c r="D213" s="236">
        <v>87.49</v>
      </c>
      <c r="E213" s="237" t="s">
        <v>731</v>
      </c>
      <c r="F213" s="230" t="s">
        <v>173</v>
      </c>
      <c r="G213" s="230" t="str">
        <f t="shared" si="4"/>
        <v>南北</v>
      </c>
    </row>
    <row r="214" spans="1:7">
      <c r="A214" s="315"/>
      <c r="B214" s="316"/>
      <c r="C214" s="235" t="s">
        <v>1063</v>
      </c>
      <c r="D214" s="236">
        <v>88.57</v>
      </c>
      <c r="E214" s="237" t="s">
        <v>994</v>
      </c>
      <c r="F214" s="230" t="s">
        <v>173</v>
      </c>
      <c r="G214" s="230" t="str">
        <f t="shared" si="4"/>
        <v>南北</v>
      </c>
    </row>
    <row r="215" spans="1:7">
      <c r="A215" s="315"/>
      <c r="B215" s="316"/>
      <c r="C215" s="235" t="s">
        <v>1064</v>
      </c>
      <c r="D215" s="236">
        <v>88.52</v>
      </c>
      <c r="E215" s="237" t="s">
        <v>997</v>
      </c>
      <c r="F215" s="230" t="s">
        <v>173</v>
      </c>
      <c r="G215" s="230" t="str">
        <f t="shared" si="4"/>
        <v>南</v>
      </c>
    </row>
    <row r="216" spans="1:7">
      <c r="A216" s="315"/>
      <c r="B216" s="316"/>
      <c r="C216" s="235" t="s">
        <v>1065</v>
      </c>
      <c r="D216" s="236">
        <v>88.52</v>
      </c>
      <c r="E216" s="237" t="s">
        <v>1008</v>
      </c>
      <c r="F216" s="230" t="s">
        <v>173</v>
      </c>
      <c r="G216" s="230" t="str">
        <f t="shared" si="4"/>
        <v>南</v>
      </c>
    </row>
    <row r="217" spans="1:7">
      <c r="A217" s="315"/>
      <c r="B217" s="316"/>
      <c r="C217" s="235" t="s">
        <v>1066</v>
      </c>
      <c r="D217" s="236">
        <v>87.49</v>
      </c>
      <c r="E217" s="237" t="s">
        <v>731</v>
      </c>
      <c r="F217" s="230" t="s">
        <v>173</v>
      </c>
      <c r="G217" s="230" t="str">
        <f t="shared" si="4"/>
        <v>南北</v>
      </c>
    </row>
    <row r="218" spans="1:7">
      <c r="A218" s="315"/>
      <c r="B218" s="316"/>
      <c r="C218" s="235" t="s">
        <v>1067</v>
      </c>
      <c r="D218" s="236">
        <v>88.57</v>
      </c>
      <c r="E218" s="237" t="s">
        <v>994</v>
      </c>
      <c r="F218" s="230" t="s">
        <v>173</v>
      </c>
      <c r="G218" s="230" t="str">
        <f t="shared" si="4"/>
        <v>南北</v>
      </c>
    </row>
    <row r="219" spans="1:7">
      <c r="A219" s="315"/>
      <c r="B219" s="316"/>
      <c r="C219" s="235" t="s">
        <v>1068</v>
      </c>
      <c r="D219" s="236">
        <v>88.52</v>
      </c>
      <c r="E219" s="237" t="s">
        <v>997</v>
      </c>
      <c r="F219" s="230" t="s">
        <v>173</v>
      </c>
      <c r="G219" s="230" t="str">
        <f t="shared" si="4"/>
        <v>南</v>
      </c>
    </row>
    <row r="220" spans="1:7">
      <c r="A220" s="315"/>
      <c r="B220" s="316"/>
      <c r="C220" s="235" t="s">
        <v>1069</v>
      </c>
      <c r="D220" s="236">
        <v>88.52</v>
      </c>
      <c r="E220" s="237" t="s">
        <v>1008</v>
      </c>
      <c r="F220" s="230" t="s">
        <v>173</v>
      </c>
      <c r="G220" s="230" t="str">
        <f t="shared" si="4"/>
        <v>南</v>
      </c>
    </row>
    <row r="221" spans="1:7">
      <c r="A221" s="315"/>
      <c r="B221" s="316"/>
      <c r="C221" s="235" t="s">
        <v>1070</v>
      </c>
      <c r="D221" s="236">
        <v>87.49</v>
      </c>
      <c r="E221" s="237" t="s">
        <v>731</v>
      </c>
      <c r="F221" s="230" t="s">
        <v>173</v>
      </c>
      <c r="G221" s="230" t="str">
        <f t="shared" si="4"/>
        <v>南北</v>
      </c>
    </row>
    <row r="222" spans="1:7">
      <c r="A222" s="315"/>
      <c r="B222" s="316"/>
      <c r="C222" s="235" t="s">
        <v>1071</v>
      </c>
      <c r="D222" s="236">
        <v>88.57</v>
      </c>
      <c r="E222" s="237" t="s">
        <v>994</v>
      </c>
      <c r="F222" s="230" t="s">
        <v>173</v>
      </c>
      <c r="G222" s="230" t="str">
        <f t="shared" si="4"/>
        <v>南北</v>
      </c>
    </row>
    <row r="223" spans="1:7">
      <c r="A223" s="315"/>
      <c r="B223" s="316"/>
      <c r="C223" s="235" t="s">
        <v>1072</v>
      </c>
      <c r="D223" s="236">
        <v>88.52</v>
      </c>
      <c r="E223" s="237" t="s">
        <v>997</v>
      </c>
      <c r="F223" s="230" t="s">
        <v>173</v>
      </c>
      <c r="G223" s="230" t="str">
        <f t="shared" si="4"/>
        <v>南</v>
      </c>
    </row>
    <row r="224" spans="1:7">
      <c r="A224" s="315"/>
      <c r="B224" s="316"/>
      <c r="C224" s="235" t="s">
        <v>1073</v>
      </c>
      <c r="D224" s="236">
        <v>88.52</v>
      </c>
      <c r="E224" s="237" t="s">
        <v>1008</v>
      </c>
      <c r="F224" s="230" t="s">
        <v>173</v>
      </c>
      <c r="G224" s="230" t="str">
        <f t="shared" si="4"/>
        <v>南</v>
      </c>
    </row>
    <row r="225" spans="1:7">
      <c r="A225" s="315"/>
      <c r="B225" s="316"/>
      <c r="C225" s="235" t="s">
        <v>1074</v>
      </c>
      <c r="D225" s="236">
        <v>87.49</v>
      </c>
      <c r="E225" s="237" t="s">
        <v>731</v>
      </c>
      <c r="F225" s="230" t="s">
        <v>173</v>
      </c>
      <c r="G225" s="230" t="str">
        <f t="shared" si="4"/>
        <v>南北</v>
      </c>
    </row>
    <row r="226" spans="1:7">
      <c r="A226" s="315"/>
      <c r="B226" s="316"/>
      <c r="C226" s="235" t="s">
        <v>1075</v>
      </c>
      <c r="D226" s="236">
        <v>88.57</v>
      </c>
      <c r="E226" s="237" t="s">
        <v>994</v>
      </c>
      <c r="F226" s="230" t="s">
        <v>173</v>
      </c>
      <c r="G226" s="230" t="str">
        <f t="shared" si="4"/>
        <v>南北</v>
      </c>
    </row>
    <row r="227" spans="1:7">
      <c r="A227" s="315"/>
      <c r="B227" s="316"/>
      <c r="C227" s="235" t="s">
        <v>1076</v>
      </c>
      <c r="D227" s="236">
        <v>88.52</v>
      </c>
      <c r="E227" s="237" t="s">
        <v>997</v>
      </c>
      <c r="F227" s="230" t="s">
        <v>173</v>
      </c>
      <c r="G227" s="230" t="str">
        <f t="shared" ref="G227:G290" si="5">IF(IFERROR(FIND("A",E227),0),"南北","南")</f>
        <v>南</v>
      </c>
    </row>
    <row r="228" spans="1:7">
      <c r="A228" s="315"/>
      <c r="B228" s="316"/>
      <c r="C228" s="235" t="s">
        <v>1077</v>
      </c>
      <c r="D228" s="236">
        <v>88.52</v>
      </c>
      <c r="E228" s="237" t="s">
        <v>1008</v>
      </c>
      <c r="F228" s="230" t="s">
        <v>173</v>
      </c>
      <c r="G228" s="230" t="str">
        <f t="shared" si="5"/>
        <v>南</v>
      </c>
    </row>
    <row r="229" spans="1:7">
      <c r="A229" s="315"/>
      <c r="B229" s="316"/>
      <c r="C229" s="235" t="s">
        <v>1078</v>
      </c>
      <c r="D229" s="236">
        <v>87.49</v>
      </c>
      <c r="E229" s="237" t="s">
        <v>731</v>
      </c>
      <c r="F229" s="230" t="s">
        <v>173</v>
      </c>
      <c r="G229" s="230" t="str">
        <f t="shared" si="5"/>
        <v>南北</v>
      </c>
    </row>
    <row r="230" spans="1:7">
      <c r="A230" s="315"/>
      <c r="B230" s="316"/>
      <c r="C230" s="235" t="s">
        <v>1079</v>
      </c>
      <c r="D230" s="236">
        <v>88.57</v>
      </c>
      <c r="E230" s="237" t="s">
        <v>994</v>
      </c>
      <c r="F230" s="230" t="s">
        <v>173</v>
      </c>
      <c r="G230" s="230" t="str">
        <f t="shared" si="5"/>
        <v>南北</v>
      </c>
    </row>
    <row r="231" spans="1:7">
      <c r="A231" s="315"/>
      <c r="B231" s="316"/>
      <c r="C231" s="235" t="s">
        <v>1080</v>
      </c>
      <c r="D231" s="236">
        <v>88.52</v>
      </c>
      <c r="E231" s="237" t="s">
        <v>997</v>
      </c>
      <c r="F231" s="230" t="s">
        <v>173</v>
      </c>
      <c r="G231" s="230" t="str">
        <f t="shared" si="5"/>
        <v>南</v>
      </c>
    </row>
    <row r="232" spans="1:7">
      <c r="A232" s="315"/>
      <c r="B232" s="316"/>
      <c r="C232" s="235" t="s">
        <v>1081</v>
      </c>
      <c r="D232" s="236">
        <v>88.52</v>
      </c>
      <c r="E232" s="237" t="s">
        <v>1008</v>
      </c>
      <c r="F232" s="230" t="s">
        <v>173</v>
      </c>
      <c r="G232" s="230" t="str">
        <f t="shared" si="5"/>
        <v>南</v>
      </c>
    </row>
    <row r="233" spans="1:7">
      <c r="A233" s="315"/>
      <c r="B233" s="316"/>
      <c r="C233" s="235" t="s">
        <v>1082</v>
      </c>
      <c r="D233" s="236">
        <v>87.49</v>
      </c>
      <c r="E233" s="237" t="s">
        <v>731</v>
      </c>
      <c r="F233" s="230" t="s">
        <v>173</v>
      </c>
      <c r="G233" s="230" t="str">
        <f t="shared" si="5"/>
        <v>南北</v>
      </c>
    </row>
    <row r="234" spans="1:7">
      <c r="A234" s="315"/>
      <c r="B234" s="316"/>
      <c r="C234" s="235" t="s">
        <v>1083</v>
      </c>
      <c r="D234" s="236">
        <v>88.57</v>
      </c>
      <c r="E234" s="237" t="s">
        <v>994</v>
      </c>
      <c r="F234" s="230" t="s">
        <v>173</v>
      </c>
      <c r="G234" s="230" t="str">
        <f t="shared" si="5"/>
        <v>南北</v>
      </c>
    </row>
    <row r="235" spans="1:7">
      <c r="A235" s="315"/>
      <c r="B235" s="316"/>
      <c r="C235" s="235" t="s">
        <v>1084</v>
      </c>
      <c r="D235" s="236">
        <v>88.52</v>
      </c>
      <c r="E235" s="237" t="s">
        <v>997</v>
      </c>
      <c r="F235" s="230" t="s">
        <v>173</v>
      </c>
      <c r="G235" s="230" t="str">
        <f t="shared" si="5"/>
        <v>南</v>
      </c>
    </row>
    <row r="236" spans="1:7">
      <c r="A236" s="315"/>
      <c r="B236" s="316"/>
      <c r="C236" s="235" t="s">
        <v>1085</v>
      </c>
      <c r="D236" s="236">
        <v>88.52</v>
      </c>
      <c r="E236" s="237" t="s">
        <v>1008</v>
      </c>
      <c r="F236" s="230" t="s">
        <v>173</v>
      </c>
      <c r="G236" s="230" t="str">
        <f t="shared" si="5"/>
        <v>南</v>
      </c>
    </row>
    <row r="237" spans="1:7">
      <c r="A237" s="315"/>
      <c r="B237" s="316"/>
      <c r="C237" s="235" t="s">
        <v>1086</v>
      </c>
      <c r="D237" s="236">
        <v>87.49</v>
      </c>
      <c r="E237" s="237" t="s">
        <v>731</v>
      </c>
      <c r="F237" s="230" t="s">
        <v>173</v>
      </c>
      <c r="G237" s="230" t="str">
        <f t="shared" si="5"/>
        <v>南北</v>
      </c>
    </row>
    <row r="238" spans="1:7">
      <c r="A238" s="315"/>
      <c r="B238" s="315" t="s">
        <v>1091</v>
      </c>
      <c r="C238" s="235" t="s">
        <v>993</v>
      </c>
      <c r="D238" s="236">
        <v>72.23</v>
      </c>
      <c r="E238" s="237" t="s">
        <v>1096</v>
      </c>
      <c r="F238" s="230" t="s">
        <v>173</v>
      </c>
      <c r="G238" s="230" t="str">
        <f t="shared" si="5"/>
        <v>南北</v>
      </c>
    </row>
    <row r="239" spans="1:7">
      <c r="A239" s="315"/>
      <c r="B239" s="315"/>
      <c r="C239" s="235" t="s">
        <v>996</v>
      </c>
      <c r="D239" s="236">
        <v>88.79</v>
      </c>
      <c r="E239" s="237" t="s">
        <v>997</v>
      </c>
      <c r="F239" s="230" t="s">
        <v>173</v>
      </c>
      <c r="G239" s="230" t="str">
        <f t="shared" si="5"/>
        <v>南</v>
      </c>
    </row>
    <row r="240" spans="1:7">
      <c r="A240" s="315"/>
      <c r="B240" s="315"/>
      <c r="C240" s="235" t="s">
        <v>999</v>
      </c>
      <c r="D240" s="236">
        <v>88.79</v>
      </c>
      <c r="E240" s="237" t="s">
        <v>1008</v>
      </c>
      <c r="F240" s="230" t="s">
        <v>173</v>
      </c>
      <c r="G240" s="230" t="str">
        <f t="shared" si="5"/>
        <v>南</v>
      </c>
    </row>
    <row r="241" spans="1:7">
      <c r="A241" s="315"/>
      <c r="B241" s="315"/>
      <c r="C241" s="235" t="s">
        <v>1001</v>
      </c>
      <c r="D241" s="236">
        <v>88.95</v>
      </c>
      <c r="E241" s="237" t="s">
        <v>731</v>
      </c>
      <c r="F241" s="230" t="s">
        <v>173</v>
      </c>
      <c r="G241" s="230" t="str">
        <f t="shared" si="5"/>
        <v>南北</v>
      </c>
    </row>
    <row r="242" spans="1:7">
      <c r="A242" s="315"/>
      <c r="B242" s="315"/>
      <c r="C242" s="235" t="s">
        <v>1002</v>
      </c>
      <c r="D242" s="236">
        <v>87.72</v>
      </c>
      <c r="E242" s="237" t="s">
        <v>994</v>
      </c>
      <c r="F242" s="230" t="s">
        <v>173</v>
      </c>
      <c r="G242" s="230" t="str">
        <f t="shared" si="5"/>
        <v>南北</v>
      </c>
    </row>
    <row r="243" spans="1:7">
      <c r="A243" s="315"/>
      <c r="B243" s="315"/>
      <c r="C243" s="235" t="s">
        <v>1005</v>
      </c>
      <c r="D243" s="236">
        <v>88.79</v>
      </c>
      <c r="E243" s="237" t="s">
        <v>997</v>
      </c>
      <c r="F243" s="230" t="s">
        <v>173</v>
      </c>
      <c r="G243" s="230" t="str">
        <f t="shared" si="5"/>
        <v>南</v>
      </c>
    </row>
    <row r="244" spans="1:7">
      <c r="A244" s="315"/>
      <c r="B244" s="315"/>
      <c r="C244" s="235" t="s">
        <v>1007</v>
      </c>
      <c r="D244" s="236">
        <v>88.79</v>
      </c>
      <c r="E244" s="237" t="s">
        <v>1008</v>
      </c>
      <c r="F244" s="230" t="s">
        <v>173</v>
      </c>
      <c r="G244" s="230" t="str">
        <f t="shared" si="5"/>
        <v>南</v>
      </c>
    </row>
    <row r="245" spans="1:7">
      <c r="A245" s="315"/>
      <c r="B245" s="315"/>
      <c r="C245" s="235" t="s">
        <v>1012</v>
      </c>
      <c r="D245" s="236">
        <v>88.98</v>
      </c>
      <c r="E245" s="237" t="s">
        <v>731</v>
      </c>
      <c r="F245" s="230" t="s">
        <v>173</v>
      </c>
      <c r="G245" s="230" t="str">
        <f t="shared" si="5"/>
        <v>南北</v>
      </c>
    </row>
    <row r="246" spans="1:7">
      <c r="A246" s="315"/>
      <c r="B246" s="315"/>
      <c r="C246" s="235" t="s">
        <v>1014</v>
      </c>
      <c r="D246" s="236">
        <v>87.72</v>
      </c>
      <c r="E246" s="237" t="s">
        <v>994</v>
      </c>
      <c r="F246" s="230" t="s">
        <v>173</v>
      </c>
      <c r="G246" s="230" t="str">
        <f t="shared" si="5"/>
        <v>南北</v>
      </c>
    </row>
    <row r="247" spans="1:7">
      <c r="A247" s="315"/>
      <c r="B247" s="315"/>
      <c r="C247" s="235" t="s">
        <v>1017</v>
      </c>
      <c r="D247" s="236">
        <v>88.79</v>
      </c>
      <c r="E247" s="237" t="s">
        <v>997</v>
      </c>
      <c r="F247" s="230" t="s">
        <v>173</v>
      </c>
      <c r="G247" s="230" t="str">
        <f t="shared" si="5"/>
        <v>南</v>
      </c>
    </row>
    <row r="248" spans="1:7">
      <c r="A248" s="315"/>
      <c r="B248" s="315"/>
      <c r="C248" s="235" t="s">
        <v>1019</v>
      </c>
      <c r="D248" s="236">
        <v>88.79</v>
      </c>
      <c r="E248" s="237" t="s">
        <v>1008</v>
      </c>
      <c r="F248" s="230" t="s">
        <v>173</v>
      </c>
      <c r="G248" s="230" t="str">
        <f t="shared" si="5"/>
        <v>南</v>
      </c>
    </row>
    <row r="249" spans="1:7">
      <c r="A249" s="315"/>
      <c r="B249" s="315"/>
      <c r="C249" s="235" t="s">
        <v>1021</v>
      </c>
      <c r="D249" s="236">
        <v>88.98</v>
      </c>
      <c r="E249" s="237" t="s">
        <v>731</v>
      </c>
      <c r="F249" s="230" t="s">
        <v>173</v>
      </c>
      <c r="G249" s="230" t="str">
        <f t="shared" si="5"/>
        <v>南北</v>
      </c>
    </row>
    <row r="250" spans="1:7">
      <c r="A250" s="315"/>
      <c r="B250" s="315"/>
      <c r="C250" s="235" t="s">
        <v>1023</v>
      </c>
      <c r="D250" s="236">
        <v>87.49</v>
      </c>
      <c r="E250" s="237" t="s">
        <v>994</v>
      </c>
      <c r="F250" s="230" t="s">
        <v>173</v>
      </c>
      <c r="G250" s="230" t="str">
        <f t="shared" si="5"/>
        <v>南北</v>
      </c>
    </row>
    <row r="251" spans="1:7">
      <c r="A251" s="315"/>
      <c r="B251" s="315"/>
      <c r="C251" s="235" t="s">
        <v>1024</v>
      </c>
      <c r="D251" s="236">
        <v>88.52</v>
      </c>
      <c r="E251" s="237" t="s">
        <v>997</v>
      </c>
      <c r="F251" s="230" t="s">
        <v>173</v>
      </c>
      <c r="G251" s="230" t="str">
        <f t="shared" si="5"/>
        <v>南</v>
      </c>
    </row>
    <row r="252" spans="1:7">
      <c r="A252" s="315"/>
      <c r="B252" s="315"/>
      <c r="C252" s="235" t="s">
        <v>1025</v>
      </c>
      <c r="D252" s="236">
        <v>88.52</v>
      </c>
      <c r="E252" s="237" t="s">
        <v>1008</v>
      </c>
      <c r="F252" s="230" t="s">
        <v>173</v>
      </c>
      <c r="G252" s="230" t="str">
        <f t="shared" si="5"/>
        <v>南</v>
      </c>
    </row>
    <row r="253" spans="1:7">
      <c r="A253" s="315"/>
      <c r="B253" s="315"/>
      <c r="C253" s="235" t="s">
        <v>1026</v>
      </c>
      <c r="D253" s="236">
        <v>88.57</v>
      </c>
      <c r="E253" s="237" t="s">
        <v>731</v>
      </c>
      <c r="F253" s="230" t="s">
        <v>173</v>
      </c>
      <c r="G253" s="230" t="str">
        <f t="shared" si="5"/>
        <v>南北</v>
      </c>
    </row>
    <row r="254" spans="1:7">
      <c r="A254" s="315"/>
      <c r="B254" s="315"/>
      <c r="C254" s="235" t="s">
        <v>1027</v>
      </c>
      <c r="D254" s="236">
        <v>87.49</v>
      </c>
      <c r="E254" s="237" t="s">
        <v>994</v>
      </c>
      <c r="F254" s="230" t="s">
        <v>173</v>
      </c>
      <c r="G254" s="230" t="str">
        <f t="shared" si="5"/>
        <v>南北</v>
      </c>
    </row>
    <row r="255" spans="1:7">
      <c r="A255" s="315"/>
      <c r="B255" s="315"/>
      <c r="C255" s="235" t="s">
        <v>1028</v>
      </c>
      <c r="D255" s="236">
        <v>88.52</v>
      </c>
      <c r="E255" s="237" t="s">
        <v>997</v>
      </c>
      <c r="F255" s="230" t="s">
        <v>173</v>
      </c>
      <c r="G255" s="230" t="str">
        <f t="shared" si="5"/>
        <v>南</v>
      </c>
    </row>
    <row r="256" spans="1:7">
      <c r="A256" s="315"/>
      <c r="B256" s="315"/>
      <c r="C256" s="235" t="s">
        <v>1029</v>
      </c>
      <c r="D256" s="236">
        <v>88.52</v>
      </c>
      <c r="E256" s="237" t="s">
        <v>1008</v>
      </c>
      <c r="F256" s="230" t="s">
        <v>173</v>
      </c>
      <c r="G256" s="230" t="str">
        <f t="shared" si="5"/>
        <v>南</v>
      </c>
    </row>
    <row r="257" spans="1:7">
      <c r="A257" s="315"/>
      <c r="B257" s="315"/>
      <c r="C257" s="235" t="s">
        <v>1030</v>
      </c>
      <c r="D257" s="236">
        <v>88.57</v>
      </c>
      <c r="E257" s="237" t="s">
        <v>731</v>
      </c>
      <c r="F257" s="230" t="s">
        <v>173</v>
      </c>
      <c r="G257" s="230" t="str">
        <f t="shared" si="5"/>
        <v>南北</v>
      </c>
    </row>
    <row r="258" spans="1:7">
      <c r="A258" s="315"/>
      <c r="B258" s="315"/>
      <c r="C258" s="235" t="s">
        <v>1031</v>
      </c>
      <c r="D258" s="236">
        <v>87.49</v>
      </c>
      <c r="E258" s="237" t="s">
        <v>994</v>
      </c>
      <c r="F258" s="230" t="s">
        <v>173</v>
      </c>
      <c r="G258" s="230" t="str">
        <f t="shared" si="5"/>
        <v>南北</v>
      </c>
    </row>
    <row r="259" spans="1:7">
      <c r="A259" s="315"/>
      <c r="B259" s="315"/>
      <c r="C259" s="235" t="s">
        <v>1032</v>
      </c>
      <c r="D259" s="236">
        <v>88.52</v>
      </c>
      <c r="E259" s="237" t="s">
        <v>997</v>
      </c>
      <c r="F259" s="230" t="s">
        <v>173</v>
      </c>
      <c r="G259" s="230" t="str">
        <f t="shared" si="5"/>
        <v>南</v>
      </c>
    </row>
    <row r="260" spans="1:7">
      <c r="A260" s="315"/>
      <c r="B260" s="315"/>
      <c r="C260" s="235" t="s">
        <v>1033</v>
      </c>
      <c r="D260" s="236">
        <v>88.52</v>
      </c>
      <c r="E260" s="237" t="s">
        <v>1008</v>
      </c>
      <c r="F260" s="230" t="s">
        <v>173</v>
      </c>
      <c r="G260" s="230" t="str">
        <f t="shared" si="5"/>
        <v>南</v>
      </c>
    </row>
    <row r="261" spans="1:7">
      <c r="A261" s="315"/>
      <c r="B261" s="315"/>
      <c r="C261" s="235" t="s">
        <v>1034</v>
      </c>
      <c r="D261" s="236">
        <v>88.57</v>
      </c>
      <c r="E261" s="237" t="s">
        <v>731</v>
      </c>
      <c r="F261" s="230" t="s">
        <v>173</v>
      </c>
      <c r="G261" s="230" t="str">
        <f t="shared" si="5"/>
        <v>南北</v>
      </c>
    </row>
    <row r="262" spans="1:7">
      <c r="A262" s="315"/>
      <c r="B262" s="315"/>
      <c r="C262" s="235" t="s">
        <v>1035</v>
      </c>
      <c r="D262" s="236">
        <v>87.49</v>
      </c>
      <c r="E262" s="237" t="s">
        <v>994</v>
      </c>
      <c r="F262" s="230" t="s">
        <v>173</v>
      </c>
      <c r="G262" s="230" t="str">
        <f t="shared" si="5"/>
        <v>南北</v>
      </c>
    </row>
    <row r="263" spans="1:7">
      <c r="A263" s="315"/>
      <c r="B263" s="315"/>
      <c r="C263" s="235" t="s">
        <v>1036</v>
      </c>
      <c r="D263" s="236">
        <v>88.52</v>
      </c>
      <c r="E263" s="237" t="s">
        <v>997</v>
      </c>
      <c r="F263" s="230" t="s">
        <v>173</v>
      </c>
      <c r="G263" s="230" t="str">
        <f t="shared" si="5"/>
        <v>南</v>
      </c>
    </row>
    <row r="264" spans="1:7">
      <c r="A264" s="315"/>
      <c r="B264" s="315"/>
      <c r="C264" s="235" t="s">
        <v>1037</v>
      </c>
      <c r="D264" s="236">
        <v>88.52</v>
      </c>
      <c r="E264" s="237" t="s">
        <v>1008</v>
      </c>
      <c r="F264" s="230" t="s">
        <v>173</v>
      </c>
      <c r="G264" s="230" t="str">
        <f t="shared" si="5"/>
        <v>南</v>
      </c>
    </row>
    <row r="265" spans="1:7">
      <c r="A265" s="315"/>
      <c r="B265" s="315"/>
      <c r="C265" s="235" t="s">
        <v>1038</v>
      </c>
      <c r="D265" s="236">
        <v>88.57</v>
      </c>
      <c r="E265" s="237" t="s">
        <v>731</v>
      </c>
      <c r="F265" s="230" t="s">
        <v>173</v>
      </c>
      <c r="G265" s="230" t="str">
        <f t="shared" si="5"/>
        <v>南北</v>
      </c>
    </row>
    <row r="266" spans="1:7">
      <c r="A266" s="315"/>
      <c r="B266" s="315"/>
      <c r="C266" s="235" t="s">
        <v>1039</v>
      </c>
      <c r="D266" s="236">
        <v>87.49</v>
      </c>
      <c r="E266" s="237" t="s">
        <v>994</v>
      </c>
      <c r="F266" s="230" t="s">
        <v>173</v>
      </c>
      <c r="G266" s="230" t="str">
        <f t="shared" si="5"/>
        <v>南北</v>
      </c>
    </row>
    <row r="267" spans="1:7">
      <c r="A267" s="315"/>
      <c r="B267" s="315"/>
      <c r="C267" s="235" t="s">
        <v>1040</v>
      </c>
      <c r="D267" s="236">
        <v>88.52</v>
      </c>
      <c r="E267" s="237" t="s">
        <v>997</v>
      </c>
      <c r="F267" s="230" t="s">
        <v>173</v>
      </c>
      <c r="G267" s="230" t="str">
        <f t="shared" si="5"/>
        <v>南</v>
      </c>
    </row>
    <row r="268" spans="1:7">
      <c r="A268" s="315"/>
      <c r="B268" s="315"/>
      <c r="C268" s="235" t="s">
        <v>1041</v>
      </c>
      <c r="D268" s="236">
        <v>88.52</v>
      </c>
      <c r="E268" s="237" t="s">
        <v>1008</v>
      </c>
      <c r="F268" s="230" t="s">
        <v>173</v>
      </c>
      <c r="G268" s="230" t="str">
        <f t="shared" si="5"/>
        <v>南</v>
      </c>
    </row>
    <row r="269" spans="1:7">
      <c r="A269" s="315"/>
      <c r="B269" s="315"/>
      <c r="C269" s="235" t="s">
        <v>1042</v>
      </c>
      <c r="D269" s="236">
        <v>88.57</v>
      </c>
      <c r="E269" s="237" t="s">
        <v>731</v>
      </c>
      <c r="F269" s="230" t="s">
        <v>173</v>
      </c>
      <c r="G269" s="230" t="str">
        <f t="shared" si="5"/>
        <v>南北</v>
      </c>
    </row>
    <row r="270" spans="1:7">
      <c r="A270" s="315"/>
      <c r="B270" s="315"/>
      <c r="C270" s="235" t="s">
        <v>1043</v>
      </c>
      <c r="D270" s="236">
        <v>87.49</v>
      </c>
      <c r="E270" s="237" t="s">
        <v>994</v>
      </c>
      <c r="F270" s="230" t="s">
        <v>173</v>
      </c>
      <c r="G270" s="230" t="str">
        <f t="shared" si="5"/>
        <v>南北</v>
      </c>
    </row>
    <row r="271" spans="1:7">
      <c r="A271" s="315"/>
      <c r="B271" s="315"/>
      <c r="C271" s="235" t="s">
        <v>1044</v>
      </c>
      <c r="D271" s="236">
        <v>88.52</v>
      </c>
      <c r="E271" s="237" t="s">
        <v>997</v>
      </c>
      <c r="F271" s="230" t="s">
        <v>173</v>
      </c>
      <c r="G271" s="230" t="str">
        <f t="shared" si="5"/>
        <v>南</v>
      </c>
    </row>
    <row r="272" spans="1:7">
      <c r="A272" s="315"/>
      <c r="B272" s="315"/>
      <c r="C272" s="235" t="s">
        <v>1045</v>
      </c>
      <c r="D272" s="236">
        <v>88.52</v>
      </c>
      <c r="E272" s="237" t="s">
        <v>1008</v>
      </c>
      <c r="F272" s="230" t="s">
        <v>173</v>
      </c>
      <c r="G272" s="230" t="str">
        <f t="shared" si="5"/>
        <v>南</v>
      </c>
    </row>
    <row r="273" spans="1:7">
      <c r="A273" s="315"/>
      <c r="B273" s="315"/>
      <c r="C273" s="235" t="s">
        <v>1046</v>
      </c>
      <c r="D273" s="236">
        <v>88.57</v>
      </c>
      <c r="E273" s="237" t="s">
        <v>731</v>
      </c>
      <c r="F273" s="230" t="s">
        <v>173</v>
      </c>
      <c r="G273" s="230" t="str">
        <f t="shared" si="5"/>
        <v>南北</v>
      </c>
    </row>
    <row r="274" spans="1:7">
      <c r="A274" s="315"/>
      <c r="B274" s="315"/>
      <c r="C274" s="235" t="s">
        <v>1047</v>
      </c>
      <c r="D274" s="236">
        <v>87.49</v>
      </c>
      <c r="E274" s="237" t="s">
        <v>994</v>
      </c>
      <c r="F274" s="230" t="s">
        <v>173</v>
      </c>
      <c r="G274" s="230" t="str">
        <f t="shared" si="5"/>
        <v>南北</v>
      </c>
    </row>
    <row r="275" spans="1:7">
      <c r="A275" s="315"/>
      <c r="B275" s="315"/>
      <c r="C275" s="235" t="s">
        <v>1048</v>
      </c>
      <c r="D275" s="236">
        <v>88.52</v>
      </c>
      <c r="E275" s="237" t="s">
        <v>997</v>
      </c>
      <c r="F275" s="230" t="s">
        <v>173</v>
      </c>
      <c r="G275" s="230" t="str">
        <f t="shared" si="5"/>
        <v>南</v>
      </c>
    </row>
    <row r="276" spans="1:7">
      <c r="A276" s="315"/>
      <c r="B276" s="315"/>
      <c r="C276" s="235" t="s">
        <v>1049</v>
      </c>
      <c r="D276" s="236">
        <v>88.52</v>
      </c>
      <c r="E276" s="237" t="s">
        <v>1008</v>
      </c>
      <c r="F276" s="230" t="s">
        <v>173</v>
      </c>
      <c r="G276" s="230" t="str">
        <f t="shared" si="5"/>
        <v>南</v>
      </c>
    </row>
    <row r="277" spans="1:7">
      <c r="A277" s="315"/>
      <c r="B277" s="315"/>
      <c r="C277" s="235" t="s">
        <v>1050</v>
      </c>
      <c r="D277" s="236">
        <v>88.57</v>
      </c>
      <c r="E277" s="237" t="s">
        <v>731</v>
      </c>
      <c r="F277" s="230" t="s">
        <v>173</v>
      </c>
      <c r="G277" s="230" t="str">
        <f t="shared" si="5"/>
        <v>南北</v>
      </c>
    </row>
    <row r="278" spans="1:7">
      <c r="A278" s="315"/>
      <c r="B278" s="315"/>
      <c r="C278" s="235" t="s">
        <v>1051</v>
      </c>
      <c r="D278" s="236">
        <v>87.49</v>
      </c>
      <c r="E278" s="237" t="s">
        <v>994</v>
      </c>
      <c r="F278" s="230" t="s">
        <v>173</v>
      </c>
      <c r="G278" s="230" t="str">
        <f t="shared" si="5"/>
        <v>南北</v>
      </c>
    </row>
    <row r="279" spans="1:7">
      <c r="A279" s="315"/>
      <c r="B279" s="315"/>
      <c r="C279" s="235" t="s">
        <v>1052</v>
      </c>
      <c r="D279" s="236">
        <v>88.52</v>
      </c>
      <c r="E279" s="237" t="s">
        <v>997</v>
      </c>
      <c r="F279" s="230" t="s">
        <v>173</v>
      </c>
      <c r="G279" s="230" t="str">
        <f t="shared" si="5"/>
        <v>南</v>
      </c>
    </row>
    <row r="280" spans="1:7">
      <c r="A280" s="315"/>
      <c r="B280" s="315"/>
      <c r="C280" s="235" t="s">
        <v>1053</v>
      </c>
      <c r="D280" s="236">
        <v>88.52</v>
      </c>
      <c r="E280" s="237" t="s">
        <v>1008</v>
      </c>
      <c r="F280" s="230" t="s">
        <v>173</v>
      </c>
      <c r="G280" s="230" t="str">
        <f t="shared" si="5"/>
        <v>南</v>
      </c>
    </row>
    <row r="281" spans="1:7">
      <c r="A281" s="315"/>
      <c r="B281" s="315"/>
      <c r="C281" s="235" t="s">
        <v>1054</v>
      </c>
      <c r="D281" s="236">
        <v>88.57</v>
      </c>
      <c r="E281" s="237" t="s">
        <v>731</v>
      </c>
      <c r="F281" s="230" t="s">
        <v>173</v>
      </c>
      <c r="G281" s="230" t="str">
        <f t="shared" si="5"/>
        <v>南北</v>
      </c>
    </row>
    <row r="282" spans="1:7">
      <c r="A282" s="315"/>
      <c r="B282" s="315"/>
      <c r="C282" s="235" t="s">
        <v>1055</v>
      </c>
      <c r="D282" s="236">
        <v>87.49</v>
      </c>
      <c r="E282" s="237" t="s">
        <v>994</v>
      </c>
      <c r="F282" s="230" t="s">
        <v>173</v>
      </c>
      <c r="G282" s="230" t="str">
        <f t="shared" si="5"/>
        <v>南北</v>
      </c>
    </row>
    <row r="283" spans="1:7">
      <c r="A283" s="315"/>
      <c r="B283" s="315"/>
      <c r="C283" s="235" t="s">
        <v>1056</v>
      </c>
      <c r="D283" s="236">
        <v>88.52</v>
      </c>
      <c r="E283" s="237" t="s">
        <v>997</v>
      </c>
      <c r="F283" s="230" t="s">
        <v>173</v>
      </c>
      <c r="G283" s="230" t="str">
        <f t="shared" si="5"/>
        <v>南</v>
      </c>
    </row>
    <row r="284" spans="1:7">
      <c r="A284" s="315"/>
      <c r="B284" s="315"/>
      <c r="C284" s="235" t="s">
        <v>1057</v>
      </c>
      <c r="D284" s="236">
        <v>88.52</v>
      </c>
      <c r="E284" s="237" t="s">
        <v>1008</v>
      </c>
      <c r="F284" s="230" t="s">
        <v>173</v>
      </c>
      <c r="G284" s="230" t="str">
        <f t="shared" si="5"/>
        <v>南</v>
      </c>
    </row>
    <row r="285" spans="1:7">
      <c r="A285" s="315"/>
      <c r="B285" s="315"/>
      <c r="C285" s="235" t="s">
        <v>1058</v>
      </c>
      <c r="D285" s="236">
        <v>88.57</v>
      </c>
      <c r="E285" s="237" t="s">
        <v>731</v>
      </c>
      <c r="F285" s="230" t="s">
        <v>173</v>
      </c>
      <c r="G285" s="230" t="str">
        <f t="shared" si="5"/>
        <v>南北</v>
      </c>
    </row>
    <row r="286" spans="1:7">
      <c r="A286" s="315"/>
      <c r="B286" s="315"/>
      <c r="C286" s="235" t="s">
        <v>1059</v>
      </c>
      <c r="D286" s="236">
        <v>87.49</v>
      </c>
      <c r="E286" s="237" t="s">
        <v>994</v>
      </c>
      <c r="F286" s="230" t="s">
        <v>173</v>
      </c>
      <c r="G286" s="230" t="str">
        <f t="shared" si="5"/>
        <v>南北</v>
      </c>
    </row>
    <row r="287" spans="1:7">
      <c r="A287" s="315"/>
      <c r="B287" s="315"/>
      <c r="C287" s="235" t="s">
        <v>1060</v>
      </c>
      <c r="D287" s="236">
        <v>88.52</v>
      </c>
      <c r="E287" s="237" t="s">
        <v>997</v>
      </c>
      <c r="F287" s="230" t="s">
        <v>173</v>
      </c>
      <c r="G287" s="230" t="str">
        <f t="shared" si="5"/>
        <v>南</v>
      </c>
    </row>
    <row r="288" spans="1:7">
      <c r="A288" s="315"/>
      <c r="B288" s="315"/>
      <c r="C288" s="235" t="s">
        <v>1061</v>
      </c>
      <c r="D288" s="236">
        <v>88.52</v>
      </c>
      <c r="E288" s="237" t="s">
        <v>1008</v>
      </c>
      <c r="F288" s="230" t="s">
        <v>173</v>
      </c>
      <c r="G288" s="230" t="str">
        <f t="shared" si="5"/>
        <v>南</v>
      </c>
    </row>
    <row r="289" spans="1:7">
      <c r="A289" s="315"/>
      <c r="B289" s="315"/>
      <c r="C289" s="235" t="s">
        <v>1062</v>
      </c>
      <c r="D289" s="236">
        <v>88.57</v>
      </c>
      <c r="E289" s="237" t="s">
        <v>731</v>
      </c>
      <c r="F289" s="230" t="s">
        <v>173</v>
      </c>
      <c r="G289" s="230" t="str">
        <f t="shared" si="5"/>
        <v>南北</v>
      </c>
    </row>
    <row r="290" spans="1:7">
      <c r="A290" s="315"/>
      <c r="B290" s="315"/>
      <c r="C290" s="235" t="s">
        <v>1063</v>
      </c>
      <c r="D290" s="236">
        <v>87.49</v>
      </c>
      <c r="E290" s="237" t="s">
        <v>994</v>
      </c>
      <c r="F290" s="230" t="s">
        <v>173</v>
      </c>
      <c r="G290" s="230" t="str">
        <f t="shared" si="5"/>
        <v>南北</v>
      </c>
    </row>
    <row r="291" spans="1:7">
      <c r="A291" s="315"/>
      <c r="B291" s="315"/>
      <c r="C291" s="235" t="s">
        <v>1064</v>
      </c>
      <c r="D291" s="236">
        <v>88.52</v>
      </c>
      <c r="E291" s="237" t="s">
        <v>997</v>
      </c>
      <c r="F291" s="230" t="s">
        <v>173</v>
      </c>
      <c r="G291" s="230" t="str">
        <f t="shared" ref="G291:G313" si="6">IF(IFERROR(FIND("A",E291),0),"南北","南")</f>
        <v>南</v>
      </c>
    </row>
    <row r="292" spans="1:7">
      <c r="A292" s="315"/>
      <c r="B292" s="315"/>
      <c r="C292" s="235" t="s">
        <v>1065</v>
      </c>
      <c r="D292" s="236">
        <v>88.52</v>
      </c>
      <c r="E292" s="237" t="s">
        <v>1008</v>
      </c>
      <c r="F292" s="230" t="s">
        <v>173</v>
      </c>
      <c r="G292" s="230" t="str">
        <f t="shared" si="6"/>
        <v>南</v>
      </c>
    </row>
    <row r="293" spans="1:7">
      <c r="A293" s="315"/>
      <c r="B293" s="315"/>
      <c r="C293" s="235" t="s">
        <v>1066</v>
      </c>
      <c r="D293" s="236">
        <v>88.57</v>
      </c>
      <c r="E293" s="237" t="s">
        <v>731</v>
      </c>
      <c r="F293" s="230" t="s">
        <v>173</v>
      </c>
      <c r="G293" s="230" t="str">
        <f t="shared" si="6"/>
        <v>南北</v>
      </c>
    </row>
    <row r="294" spans="1:7">
      <c r="A294" s="315"/>
      <c r="B294" s="315"/>
      <c r="C294" s="235" t="s">
        <v>1067</v>
      </c>
      <c r="D294" s="236">
        <v>87.49</v>
      </c>
      <c r="E294" s="237" t="s">
        <v>994</v>
      </c>
      <c r="F294" s="230" t="s">
        <v>173</v>
      </c>
      <c r="G294" s="230" t="str">
        <f t="shared" si="6"/>
        <v>南北</v>
      </c>
    </row>
    <row r="295" spans="1:7">
      <c r="A295" s="315"/>
      <c r="B295" s="315"/>
      <c r="C295" s="235" t="s">
        <v>1068</v>
      </c>
      <c r="D295" s="236">
        <v>88.52</v>
      </c>
      <c r="E295" s="237" t="s">
        <v>997</v>
      </c>
      <c r="F295" s="230" t="s">
        <v>173</v>
      </c>
      <c r="G295" s="230" t="str">
        <f t="shared" si="6"/>
        <v>南</v>
      </c>
    </row>
    <row r="296" spans="1:7">
      <c r="A296" s="315"/>
      <c r="B296" s="315"/>
      <c r="C296" s="235" t="s">
        <v>1069</v>
      </c>
      <c r="D296" s="236">
        <v>88.52</v>
      </c>
      <c r="E296" s="237" t="s">
        <v>1008</v>
      </c>
      <c r="F296" s="230" t="s">
        <v>173</v>
      </c>
      <c r="G296" s="230" t="str">
        <f t="shared" si="6"/>
        <v>南</v>
      </c>
    </row>
    <row r="297" spans="1:7">
      <c r="A297" s="315"/>
      <c r="B297" s="315"/>
      <c r="C297" s="235" t="s">
        <v>1070</v>
      </c>
      <c r="D297" s="236">
        <v>88.57</v>
      </c>
      <c r="E297" s="237" t="s">
        <v>731</v>
      </c>
      <c r="F297" s="230" t="s">
        <v>173</v>
      </c>
      <c r="G297" s="230" t="str">
        <f t="shared" si="6"/>
        <v>南北</v>
      </c>
    </row>
    <row r="298" spans="1:7">
      <c r="A298" s="315"/>
      <c r="B298" s="315"/>
      <c r="C298" s="235" t="s">
        <v>1071</v>
      </c>
      <c r="D298" s="236">
        <v>87.49</v>
      </c>
      <c r="E298" s="237" t="s">
        <v>994</v>
      </c>
      <c r="F298" s="230" t="s">
        <v>173</v>
      </c>
      <c r="G298" s="230" t="str">
        <f t="shared" si="6"/>
        <v>南北</v>
      </c>
    </row>
    <row r="299" spans="1:7">
      <c r="A299" s="315"/>
      <c r="B299" s="315"/>
      <c r="C299" s="235" t="s">
        <v>1072</v>
      </c>
      <c r="D299" s="236">
        <v>88.52</v>
      </c>
      <c r="E299" s="237" t="s">
        <v>997</v>
      </c>
      <c r="F299" s="230" t="s">
        <v>173</v>
      </c>
      <c r="G299" s="230" t="str">
        <f t="shared" si="6"/>
        <v>南</v>
      </c>
    </row>
    <row r="300" spans="1:7">
      <c r="A300" s="315"/>
      <c r="B300" s="315"/>
      <c r="C300" s="235" t="s">
        <v>1073</v>
      </c>
      <c r="D300" s="236">
        <v>88.52</v>
      </c>
      <c r="E300" s="237" t="s">
        <v>1008</v>
      </c>
      <c r="F300" s="230" t="s">
        <v>173</v>
      </c>
      <c r="G300" s="230" t="str">
        <f t="shared" si="6"/>
        <v>南</v>
      </c>
    </row>
    <row r="301" spans="1:7">
      <c r="A301" s="315"/>
      <c r="B301" s="315"/>
      <c r="C301" s="235" t="s">
        <v>1074</v>
      </c>
      <c r="D301" s="236">
        <v>88.57</v>
      </c>
      <c r="E301" s="237" t="s">
        <v>731</v>
      </c>
      <c r="F301" s="230" t="s">
        <v>173</v>
      </c>
      <c r="G301" s="230" t="str">
        <f t="shared" si="6"/>
        <v>南北</v>
      </c>
    </row>
    <row r="302" spans="1:7">
      <c r="A302" s="315"/>
      <c r="B302" s="315"/>
      <c r="C302" s="235" t="s">
        <v>1075</v>
      </c>
      <c r="D302" s="236">
        <v>87.49</v>
      </c>
      <c r="E302" s="237" t="s">
        <v>994</v>
      </c>
      <c r="F302" s="230" t="s">
        <v>173</v>
      </c>
      <c r="G302" s="230" t="str">
        <f t="shared" si="6"/>
        <v>南北</v>
      </c>
    </row>
    <row r="303" spans="1:7">
      <c r="A303" s="315"/>
      <c r="B303" s="315"/>
      <c r="C303" s="235" t="s">
        <v>1076</v>
      </c>
      <c r="D303" s="236">
        <v>88.52</v>
      </c>
      <c r="E303" s="237" t="s">
        <v>997</v>
      </c>
      <c r="F303" s="230" t="s">
        <v>173</v>
      </c>
      <c r="G303" s="230" t="str">
        <f t="shared" si="6"/>
        <v>南</v>
      </c>
    </row>
    <row r="304" spans="1:7">
      <c r="A304" s="315"/>
      <c r="B304" s="315"/>
      <c r="C304" s="235" t="s">
        <v>1077</v>
      </c>
      <c r="D304" s="236">
        <v>88.52</v>
      </c>
      <c r="E304" s="237" t="s">
        <v>1008</v>
      </c>
      <c r="F304" s="230" t="s">
        <v>173</v>
      </c>
      <c r="G304" s="230" t="str">
        <f t="shared" si="6"/>
        <v>南</v>
      </c>
    </row>
    <row r="305" spans="1:7">
      <c r="A305" s="315"/>
      <c r="B305" s="315"/>
      <c r="C305" s="235" t="s">
        <v>1078</v>
      </c>
      <c r="D305" s="236">
        <v>88.57</v>
      </c>
      <c r="E305" s="237" t="s">
        <v>731</v>
      </c>
      <c r="F305" s="230" t="s">
        <v>173</v>
      </c>
      <c r="G305" s="230" t="str">
        <f t="shared" si="6"/>
        <v>南北</v>
      </c>
    </row>
    <row r="306" spans="1:7">
      <c r="A306" s="315"/>
      <c r="B306" s="315"/>
      <c r="C306" s="235" t="s">
        <v>1079</v>
      </c>
      <c r="D306" s="236">
        <v>87.49</v>
      </c>
      <c r="E306" s="237" t="s">
        <v>994</v>
      </c>
      <c r="F306" s="230" t="s">
        <v>173</v>
      </c>
      <c r="G306" s="230" t="str">
        <f t="shared" si="6"/>
        <v>南北</v>
      </c>
    </row>
    <row r="307" spans="1:7">
      <c r="A307" s="315"/>
      <c r="B307" s="315"/>
      <c r="C307" s="235" t="s">
        <v>1080</v>
      </c>
      <c r="D307" s="236">
        <v>88.52</v>
      </c>
      <c r="E307" s="237" t="s">
        <v>997</v>
      </c>
      <c r="F307" s="230" t="s">
        <v>173</v>
      </c>
      <c r="G307" s="230" t="str">
        <f t="shared" si="6"/>
        <v>南</v>
      </c>
    </row>
    <row r="308" spans="1:7">
      <c r="A308" s="315"/>
      <c r="B308" s="315"/>
      <c r="C308" s="235" t="s">
        <v>1081</v>
      </c>
      <c r="D308" s="236">
        <v>88.52</v>
      </c>
      <c r="E308" s="237" t="s">
        <v>1008</v>
      </c>
      <c r="F308" s="230" t="s">
        <v>173</v>
      </c>
      <c r="G308" s="230" t="str">
        <f t="shared" si="6"/>
        <v>南</v>
      </c>
    </row>
    <row r="309" spans="1:7">
      <c r="A309" s="315"/>
      <c r="B309" s="315"/>
      <c r="C309" s="235" t="s">
        <v>1082</v>
      </c>
      <c r="D309" s="236">
        <v>88.57</v>
      </c>
      <c r="E309" s="237" t="s">
        <v>731</v>
      </c>
      <c r="F309" s="230" t="s">
        <v>173</v>
      </c>
      <c r="G309" s="230" t="str">
        <f t="shared" si="6"/>
        <v>南北</v>
      </c>
    </row>
    <row r="310" spans="1:7">
      <c r="A310" s="315"/>
      <c r="B310" s="315"/>
      <c r="C310" s="235" t="s">
        <v>1083</v>
      </c>
      <c r="D310" s="236">
        <v>87.49</v>
      </c>
      <c r="E310" s="237" t="s">
        <v>994</v>
      </c>
      <c r="F310" s="230" t="s">
        <v>173</v>
      </c>
      <c r="G310" s="230" t="str">
        <f t="shared" si="6"/>
        <v>南北</v>
      </c>
    </row>
    <row r="311" spans="1:7">
      <c r="A311" s="315"/>
      <c r="B311" s="315"/>
      <c r="C311" s="235" t="s">
        <v>1084</v>
      </c>
      <c r="D311" s="236">
        <v>88.52</v>
      </c>
      <c r="E311" s="237" t="s">
        <v>997</v>
      </c>
      <c r="F311" s="230" t="s">
        <v>173</v>
      </c>
      <c r="G311" s="230" t="str">
        <f t="shared" si="6"/>
        <v>南</v>
      </c>
    </row>
    <row r="312" spans="1:7">
      <c r="A312" s="315"/>
      <c r="B312" s="315"/>
      <c r="C312" s="235" t="s">
        <v>1085</v>
      </c>
      <c r="D312" s="236">
        <v>88.52</v>
      </c>
      <c r="E312" s="237" t="s">
        <v>1008</v>
      </c>
      <c r="F312" s="230" t="s">
        <v>173</v>
      </c>
      <c r="G312" s="230" t="str">
        <f t="shared" si="6"/>
        <v>南</v>
      </c>
    </row>
    <row r="313" spans="1:7">
      <c r="A313" s="315"/>
      <c r="B313" s="315"/>
      <c r="C313" s="235" t="s">
        <v>1086</v>
      </c>
      <c r="D313" s="236">
        <v>88.57</v>
      </c>
      <c r="E313" s="237" t="s">
        <v>731</v>
      </c>
      <c r="F313" s="230" t="s">
        <v>173</v>
      </c>
      <c r="G313" s="230" t="str">
        <f t="shared" si="6"/>
        <v>南北</v>
      </c>
    </row>
    <row r="314" spans="1:7">
      <c r="A314" s="317" t="s">
        <v>923</v>
      </c>
      <c r="B314" s="318" t="s">
        <v>992</v>
      </c>
      <c r="C314" s="235" t="s">
        <v>993</v>
      </c>
      <c r="D314" s="236">
        <v>87.78</v>
      </c>
      <c r="E314" s="237" t="s">
        <v>994</v>
      </c>
      <c r="F314" s="230" t="s">
        <v>173</v>
      </c>
      <c r="G314" s="230" t="str">
        <f>IF(IFERROR(FIND("A",E314),0),"南北","南")</f>
        <v>南北</v>
      </c>
    </row>
    <row r="315" spans="1:7">
      <c r="A315" s="317"/>
      <c r="B315" s="318"/>
      <c r="C315" s="235" t="s">
        <v>996</v>
      </c>
      <c r="D315" s="236">
        <v>87.93</v>
      </c>
      <c r="E315" s="237" t="s">
        <v>997</v>
      </c>
      <c r="F315" s="230" t="s">
        <v>173</v>
      </c>
      <c r="G315" s="230" t="str">
        <f t="shared" ref="G315:G378" si="7">IF(IFERROR(FIND("A",E315),0),"南北","南")</f>
        <v>南</v>
      </c>
    </row>
    <row r="316" spans="1:7">
      <c r="A316" s="317"/>
      <c r="B316" s="318"/>
      <c r="C316" s="235" t="s">
        <v>999</v>
      </c>
      <c r="D316" s="236">
        <v>87.93</v>
      </c>
      <c r="E316" s="237" t="s">
        <v>1008</v>
      </c>
      <c r="F316" s="230" t="s">
        <v>173</v>
      </c>
      <c r="G316" s="230" t="str">
        <f t="shared" si="7"/>
        <v>南</v>
      </c>
    </row>
    <row r="317" spans="1:7">
      <c r="A317" s="317"/>
      <c r="B317" s="318"/>
      <c r="C317" s="235" t="s">
        <v>1001</v>
      </c>
      <c r="D317" s="236">
        <v>71.53</v>
      </c>
      <c r="E317" s="237" t="s">
        <v>1095</v>
      </c>
      <c r="F317" s="230" t="s">
        <v>173</v>
      </c>
      <c r="G317" s="230" t="str">
        <f t="shared" si="7"/>
        <v>南北</v>
      </c>
    </row>
    <row r="318" spans="1:7">
      <c r="A318" s="317"/>
      <c r="B318" s="318"/>
      <c r="C318" s="235" t="s">
        <v>1002</v>
      </c>
      <c r="D318" s="236">
        <v>88.12</v>
      </c>
      <c r="E318" s="237" t="s">
        <v>994</v>
      </c>
      <c r="F318" s="230" t="s">
        <v>173</v>
      </c>
      <c r="G318" s="230" t="str">
        <f t="shared" si="7"/>
        <v>南北</v>
      </c>
    </row>
    <row r="319" spans="1:7">
      <c r="A319" s="317"/>
      <c r="B319" s="318"/>
      <c r="C319" s="235" t="s">
        <v>1005</v>
      </c>
      <c r="D319" s="236">
        <v>87.93</v>
      </c>
      <c r="E319" s="237" t="s">
        <v>997</v>
      </c>
      <c r="F319" s="230" t="s">
        <v>173</v>
      </c>
      <c r="G319" s="230" t="str">
        <f t="shared" si="7"/>
        <v>南</v>
      </c>
    </row>
    <row r="320" spans="1:7">
      <c r="A320" s="317"/>
      <c r="B320" s="318"/>
      <c r="C320" s="235" t="s">
        <v>1007</v>
      </c>
      <c r="D320" s="236">
        <v>87.93</v>
      </c>
      <c r="E320" s="237" t="s">
        <v>1008</v>
      </c>
      <c r="F320" s="230" t="s">
        <v>173</v>
      </c>
      <c r="G320" s="230" t="str">
        <f t="shared" si="7"/>
        <v>南</v>
      </c>
    </row>
    <row r="321" spans="1:7">
      <c r="A321" s="317"/>
      <c r="B321" s="318"/>
      <c r="C321" s="235" t="s">
        <v>1012</v>
      </c>
      <c r="D321" s="236">
        <v>86.87</v>
      </c>
      <c r="E321" s="237" t="s">
        <v>731</v>
      </c>
      <c r="F321" s="230" t="s">
        <v>173</v>
      </c>
      <c r="G321" s="230" t="str">
        <f t="shared" si="7"/>
        <v>南北</v>
      </c>
    </row>
    <row r="322" spans="1:7">
      <c r="A322" s="317"/>
      <c r="B322" s="318"/>
      <c r="C322" s="235" t="s">
        <v>1014</v>
      </c>
      <c r="D322" s="236">
        <v>88.12</v>
      </c>
      <c r="E322" s="237" t="s">
        <v>994</v>
      </c>
      <c r="F322" s="230" t="s">
        <v>173</v>
      </c>
      <c r="G322" s="230" t="str">
        <f t="shared" si="7"/>
        <v>南北</v>
      </c>
    </row>
    <row r="323" spans="1:7">
      <c r="A323" s="317"/>
      <c r="B323" s="318"/>
      <c r="C323" s="235" t="s">
        <v>1017</v>
      </c>
      <c r="D323" s="236">
        <v>87.93</v>
      </c>
      <c r="E323" s="237" t="s">
        <v>997</v>
      </c>
      <c r="F323" s="230" t="s">
        <v>173</v>
      </c>
      <c r="G323" s="230" t="str">
        <f t="shared" si="7"/>
        <v>南</v>
      </c>
    </row>
    <row r="324" spans="1:7">
      <c r="A324" s="317"/>
      <c r="B324" s="318"/>
      <c r="C324" s="235" t="s">
        <v>1019</v>
      </c>
      <c r="D324" s="236">
        <v>87.93</v>
      </c>
      <c r="E324" s="237" t="s">
        <v>1008</v>
      </c>
      <c r="F324" s="230" t="s">
        <v>173</v>
      </c>
      <c r="G324" s="230" t="str">
        <f t="shared" si="7"/>
        <v>南</v>
      </c>
    </row>
    <row r="325" spans="1:7">
      <c r="A325" s="317"/>
      <c r="B325" s="318"/>
      <c r="C325" s="235" t="s">
        <v>1021</v>
      </c>
      <c r="D325" s="236">
        <v>86.87</v>
      </c>
      <c r="E325" s="237" t="s">
        <v>731</v>
      </c>
      <c r="F325" s="230" t="s">
        <v>173</v>
      </c>
      <c r="G325" s="230" t="str">
        <f t="shared" si="7"/>
        <v>南北</v>
      </c>
    </row>
    <row r="326" spans="1:7">
      <c r="A326" s="317"/>
      <c r="B326" s="318"/>
      <c r="C326" s="235" t="s">
        <v>1023</v>
      </c>
      <c r="D326" s="236">
        <v>88.12</v>
      </c>
      <c r="E326" s="237" t="s">
        <v>994</v>
      </c>
      <c r="F326" s="230" t="s">
        <v>173</v>
      </c>
      <c r="G326" s="230" t="str">
        <f t="shared" si="7"/>
        <v>南北</v>
      </c>
    </row>
    <row r="327" spans="1:7">
      <c r="A327" s="317"/>
      <c r="B327" s="318"/>
      <c r="C327" s="235" t="s">
        <v>1024</v>
      </c>
      <c r="D327" s="236">
        <v>87.93</v>
      </c>
      <c r="E327" s="237" t="s">
        <v>997</v>
      </c>
      <c r="F327" s="230" t="s">
        <v>173</v>
      </c>
      <c r="G327" s="230" t="str">
        <f t="shared" si="7"/>
        <v>南</v>
      </c>
    </row>
    <row r="328" spans="1:7">
      <c r="A328" s="317"/>
      <c r="B328" s="318"/>
      <c r="C328" s="235" t="s">
        <v>1025</v>
      </c>
      <c r="D328" s="236">
        <v>87.93</v>
      </c>
      <c r="E328" s="237" t="s">
        <v>1008</v>
      </c>
      <c r="F328" s="230" t="s">
        <v>173</v>
      </c>
      <c r="G328" s="230" t="str">
        <f t="shared" si="7"/>
        <v>南</v>
      </c>
    </row>
    <row r="329" spans="1:7">
      <c r="A329" s="317"/>
      <c r="B329" s="318"/>
      <c r="C329" s="235" t="s">
        <v>1026</v>
      </c>
      <c r="D329" s="236">
        <v>86.87</v>
      </c>
      <c r="E329" s="237" t="s">
        <v>731</v>
      </c>
      <c r="F329" s="230" t="s">
        <v>173</v>
      </c>
      <c r="G329" s="230" t="str">
        <f t="shared" si="7"/>
        <v>南北</v>
      </c>
    </row>
    <row r="330" spans="1:7">
      <c r="A330" s="317"/>
      <c r="B330" s="318"/>
      <c r="C330" s="235" t="s">
        <v>1027</v>
      </c>
      <c r="D330" s="236">
        <v>87.71</v>
      </c>
      <c r="E330" s="237" t="s">
        <v>994</v>
      </c>
      <c r="F330" s="230" t="s">
        <v>173</v>
      </c>
      <c r="G330" s="230" t="str">
        <f t="shared" si="7"/>
        <v>南北</v>
      </c>
    </row>
    <row r="331" spans="1:7">
      <c r="A331" s="317"/>
      <c r="B331" s="318"/>
      <c r="C331" s="235" t="s">
        <v>1028</v>
      </c>
      <c r="D331" s="236">
        <v>87.66</v>
      </c>
      <c r="E331" s="237" t="s">
        <v>997</v>
      </c>
      <c r="F331" s="230" t="s">
        <v>173</v>
      </c>
      <c r="G331" s="230" t="str">
        <f t="shared" si="7"/>
        <v>南</v>
      </c>
    </row>
    <row r="332" spans="1:7">
      <c r="A332" s="317"/>
      <c r="B332" s="318"/>
      <c r="C332" s="235" t="s">
        <v>1029</v>
      </c>
      <c r="D332" s="236">
        <v>87.66</v>
      </c>
      <c r="E332" s="237" t="s">
        <v>1008</v>
      </c>
      <c r="F332" s="230" t="s">
        <v>173</v>
      </c>
      <c r="G332" s="230" t="str">
        <f t="shared" si="7"/>
        <v>南</v>
      </c>
    </row>
    <row r="333" spans="1:7">
      <c r="A333" s="317"/>
      <c r="B333" s="318"/>
      <c r="C333" s="235" t="s">
        <v>1030</v>
      </c>
      <c r="D333" s="236">
        <v>86.64</v>
      </c>
      <c r="E333" s="237" t="s">
        <v>731</v>
      </c>
      <c r="F333" s="230" t="s">
        <v>173</v>
      </c>
      <c r="G333" s="230" t="str">
        <f t="shared" si="7"/>
        <v>南北</v>
      </c>
    </row>
    <row r="334" spans="1:7">
      <c r="A334" s="317"/>
      <c r="B334" s="318"/>
      <c r="C334" s="235" t="s">
        <v>1031</v>
      </c>
      <c r="D334" s="236">
        <v>87.71</v>
      </c>
      <c r="E334" s="237" t="s">
        <v>994</v>
      </c>
      <c r="F334" s="230" t="s">
        <v>173</v>
      </c>
      <c r="G334" s="230" t="str">
        <f t="shared" si="7"/>
        <v>南北</v>
      </c>
    </row>
    <row r="335" spans="1:7">
      <c r="A335" s="317"/>
      <c r="B335" s="318"/>
      <c r="C335" s="235" t="s">
        <v>1032</v>
      </c>
      <c r="D335" s="236">
        <v>87.66</v>
      </c>
      <c r="E335" s="237" t="s">
        <v>997</v>
      </c>
      <c r="F335" s="230" t="s">
        <v>173</v>
      </c>
      <c r="G335" s="230" t="str">
        <f t="shared" si="7"/>
        <v>南</v>
      </c>
    </row>
    <row r="336" spans="1:7">
      <c r="A336" s="317"/>
      <c r="B336" s="318"/>
      <c r="C336" s="235" t="s">
        <v>1033</v>
      </c>
      <c r="D336" s="236">
        <v>87.66</v>
      </c>
      <c r="E336" s="237" t="s">
        <v>1008</v>
      </c>
      <c r="F336" s="230" t="s">
        <v>173</v>
      </c>
      <c r="G336" s="230" t="str">
        <f t="shared" si="7"/>
        <v>南</v>
      </c>
    </row>
    <row r="337" spans="1:7">
      <c r="A337" s="317"/>
      <c r="B337" s="318"/>
      <c r="C337" s="235" t="s">
        <v>1034</v>
      </c>
      <c r="D337" s="236">
        <v>86.64</v>
      </c>
      <c r="E337" s="237" t="s">
        <v>731</v>
      </c>
      <c r="F337" s="230" t="s">
        <v>173</v>
      </c>
      <c r="G337" s="230" t="str">
        <f t="shared" si="7"/>
        <v>南北</v>
      </c>
    </row>
    <row r="338" spans="1:7">
      <c r="A338" s="317"/>
      <c r="B338" s="318"/>
      <c r="C338" s="235" t="s">
        <v>1035</v>
      </c>
      <c r="D338" s="236">
        <v>87.71</v>
      </c>
      <c r="E338" s="237" t="s">
        <v>994</v>
      </c>
      <c r="F338" s="230" t="s">
        <v>173</v>
      </c>
      <c r="G338" s="230" t="str">
        <f t="shared" si="7"/>
        <v>南北</v>
      </c>
    </row>
    <row r="339" spans="1:7">
      <c r="A339" s="317"/>
      <c r="B339" s="318"/>
      <c r="C339" s="235" t="s">
        <v>1036</v>
      </c>
      <c r="D339" s="236">
        <v>87.66</v>
      </c>
      <c r="E339" s="237" t="s">
        <v>997</v>
      </c>
      <c r="F339" s="230" t="s">
        <v>173</v>
      </c>
      <c r="G339" s="230" t="str">
        <f t="shared" si="7"/>
        <v>南</v>
      </c>
    </row>
    <row r="340" spans="1:7">
      <c r="A340" s="317"/>
      <c r="B340" s="318"/>
      <c r="C340" s="235" t="s">
        <v>1037</v>
      </c>
      <c r="D340" s="236">
        <v>87.66</v>
      </c>
      <c r="E340" s="237" t="s">
        <v>1008</v>
      </c>
      <c r="F340" s="230" t="s">
        <v>173</v>
      </c>
      <c r="G340" s="230" t="str">
        <f t="shared" si="7"/>
        <v>南</v>
      </c>
    </row>
    <row r="341" spans="1:7">
      <c r="A341" s="317"/>
      <c r="B341" s="318"/>
      <c r="C341" s="235" t="s">
        <v>1038</v>
      </c>
      <c r="D341" s="236">
        <v>86.64</v>
      </c>
      <c r="E341" s="237" t="s">
        <v>731</v>
      </c>
      <c r="F341" s="230" t="s">
        <v>173</v>
      </c>
      <c r="G341" s="230" t="str">
        <f t="shared" si="7"/>
        <v>南北</v>
      </c>
    </row>
    <row r="342" spans="1:7">
      <c r="A342" s="317"/>
      <c r="B342" s="318"/>
      <c r="C342" s="235" t="s">
        <v>1039</v>
      </c>
      <c r="D342" s="236">
        <v>87.71</v>
      </c>
      <c r="E342" s="237" t="s">
        <v>994</v>
      </c>
      <c r="F342" s="230" t="s">
        <v>173</v>
      </c>
      <c r="G342" s="230" t="str">
        <f t="shared" si="7"/>
        <v>南北</v>
      </c>
    </row>
    <row r="343" spans="1:7">
      <c r="A343" s="317"/>
      <c r="B343" s="318"/>
      <c r="C343" s="235" t="s">
        <v>1040</v>
      </c>
      <c r="D343" s="236">
        <v>87.66</v>
      </c>
      <c r="E343" s="237" t="s">
        <v>997</v>
      </c>
      <c r="F343" s="230" t="s">
        <v>173</v>
      </c>
      <c r="G343" s="230" t="str">
        <f t="shared" si="7"/>
        <v>南</v>
      </c>
    </row>
    <row r="344" spans="1:7">
      <c r="A344" s="317"/>
      <c r="B344" s="318"/>
      <c r="C344" s="235" t="s">
        <v>1041</v>
      </c>
      <c r="D344" s="236">
        <v>87.66</v>
      </c>
      <c r="E344" s="237" t="s">
        <v>1008</v>
      </c>
      <c r="F344" s="230" t="s">
        <v>173</v>
      </c>
      <c r="G344" s="230" t="str">
        <f t="shared" si="7"/>
        <v>南</v>
      </c>
    </row>
    <row r="345" spans="1:7">
      <c r="A345" s="317"/>
      <c r="B345" s="318"/>
      <c r="C345" s="235" t="s">
        <v>1042</v>
      </c>
      <c r="D345" s="236">
        <v>86.64</v>
      </c>
      <c r="E345" s="237" t="s">
        <v>731</v>
      </c>
      <c r="F345" s="230" t="s">
        <v>173</v>
      </c>
      <c r="G345" s="230" t="str">
        <f t="shared" si="7"/>
        <v>南北</v>
      </c>
    </row>
    <row r="346" spans="1:7">
      <c r="A346" s="317"/>
      <c r="B346" s="318"/>
      <c r="C346" s="235" t="s">
        <v>1043</v>
      </c>
      <c r="D346" s="236">
        <v>87.71</v>
      </c>
      <c r="E346" s="237" t="s">
        <v>994</v>
      </c>
      <c r="F346" s="230" t="s">
        <v>173</v>
      </c>
      <c r="G346" s="230" t="str">
        <f t="shared" si="7"/>
        <v>南北</v>
      </c>
    </row>
    <row r="347" spans="1:7">
      <c r="A347" s="317"/>
      <c r="B347" s="318"/>
      <c r="C347" s="235" t="s">
        <v>1044</v>
      </c>
      <c r="D347" s="236">
        <v>87.66</v>
      </c>
      <c r="E347" s="237" t="s">
        <v>997</v>
      </c>
      <c r="F347" s="230" t="s">
        <v>173</v>
      </c>
      <c r="G347" s="230" t="str">
        <f t="shared" si="7"/>
        <v>南</v>
      </c>
    </row>
    <row r="348" spans="1:7">
      <c r="A348" s="317"/>
      <c r="B348" s="318"/>
      <c r="C348" s="235" t="s">
        <v>1045</v>
      </c>
      <c r="D348" s="236">
        <v>87.66</v>
      </c>
      <c r="E348" s="237" t="s">
        <v>1008</v>
      </c>
      <c r="F348" s="230" t="s">
        <v>173</v>
      </c>
      <c r="G348" s="230" t="str">
        <f t="shared" si="7"/>
        <v>南</v>
      </c>
    </row>
    <row r="349" spans="1:7">
      <c r="A349" s="317"/>
      <c r="B349" s="318"/>
      <c r="C349" s="235" t="s">
        <v>1046</v>
      </c>
      <c r="D349" s="236">
        <v>86.64</v>
      </c>
      <c r="E349" s="237" t="s">
        <v>731</v>
      </c>
      <c r="F349" s="230" t="s">
        <v>173</v>
      </c>
      <c r="G349" s="230" t="str">
        <f t="shared" si="7"/>
        <v>南北</v>
      </c>
    </row>
    <row r="350" spans="1:7">
      <c r="A350" s="317"/>
      <c r="B350" s="318"/>
      <c r="C350" s="235" t="s">
        <v>1047</v>
      </c>
      <c r="D350" s="236">
        <v>87.71</v>
      </c>
      <c r="E350" s="237" t="s">
        <v>994</v>
      </c>
      <c r="F350" s="230" t="s">
        <v>173</v>
      </c>
      <c r="G350" s="230" t="str">
        <f t="shared" si="7"/>
        <v>南北</v>
      </c>
    </row>
    <row r="351" spans="1:7">
      <c r="A351" s="317"/>
      <c r="B351" s="318"/>
      <c r="C351" s="235" t="s">
        <v>1048</v>
      </c>
      <c r="D351" s="236">
        <v>87.66</v>
      </c>
      <c r="E351" s="237" t="s">
        <v>997</v>
      </c>
      <c r="F351" s="230" t="s">
        <v>173</v>
      </c>
      <c r="G351" s="230" t="str">
        <f t="shared" si="7"/>
        <v>南</v>
      </c>
    </row>
    <row r="352" spans="1:7">
      <c r="A352" s="317"/>
      <c r="B352" s="318"/>
      <c r="C352" s="235" t="s">
        <v>1049</v>
      </c>
      <c r="D352" s="236">
        <v>87.66</v>
      </c>
      <c r="E352" s="237" t="s">
        <v>1008</v>
      </c>
      <c r="F352" s="230" t="s">
        <v>173</v>
      </c>
      <c r="G352" s="230" t="str">
        <f t="shared" si="7"/>
        <v>南</v>
      </c>
    </row>
    <row r="353" spans="1:7">
      <c r="A353" s="317"/>
      <c r="B353" s="318"/>
      <c r="C353" s="235" t="s">
        <v>1050</v>
      </c>
      <c r="D353" s="236">
        <v>86.64</v>
      </c>
      <c r="E353" s="237" t="s">
        <v>731</v>
      </c>
      <c r="F353" s="230" t="s">
        <v>173</v>
      </c>
      <c r="G353" s="230" t="str">
        <f t="shared" si="7"/>
        <v>南北</v>
      </c>
    </row>
    <row r="354" spans="1:7">
      <c r="A354" s="317"/>
      <c r="B354" s="318"/>
      <c r="C354" s="235" t="s">
        <v>1051</v>
      </c>
      <c r="D354" s="236">
        <v>87.71</v>
      </c>
      <c r="E354" s="237" t="s">
        <v>994</v>
      </c>
      <c r="F354" s="230" t="s">
        <v>173</v>
      </c>
      <c r="G354" s="230" t="str">
        <f t="shared" si="7"/>
        <v>南北</v>
      </c>
    </row>
    <row r="355" spans="1:7">
      <c r="A355" s="317"/>
      <c r="B355" s="318"/>
      <c r="C355" s="235" t="s">
        <v>1052</v>
      </c>
      <c r="D355" s="236">
        <v>87.66</v>
      </c>
      <c r="E355" s="237" t="s">
        <v>997</v>
      </c>
      <c r="F355" s="230" t="s">
        <v>173</v>
      </c>
      <c r="G355" s="230" t="str">
        <f t="shared" si="7"/>
        <v>南</v>
      </c>
    </row>
    <row r="356" spans="1:7">
      <c r="A356" s="317"/>
      <c r="B356" s="318"/>
      <c r="C356" s="235" t="s">
        <v>1053</v>
      </c>
      <c r="D356" s="236">
        <v>87.66</v>
      </c>
      <c r="E356" s="237" t="s">
        <v>1008</v>
      </c>
      <c r="F356" s="230" t="s">
        <v>173</v>
      </c>
      <c r="G356" s="230" t="str">
        <f t="shared" si="7"/>
        <v>南</v>
      </c>
    </row>
    <row r="357" spans="1:7">
      <c r="A357" s="317"/>
      <c r="B357" s="318"/>
      <c r="C357" s="235" t="s">
        <v>1054</v>
      </c>
      <c r="D357" s="236">
        <v>86.64</v>
      </c>
      <c r="E357" s="237" t="s">
        <v>731</v>
      </c>
      <c r="F357" s="230" t="s">
        <v>173</v>
      </c>
      <c r="G357" s="230" t="str">
        <f t="shared" si="7"/>
        <v>南北</v>
      </c>
    </row>
    <row r="358" spans="1:7">
      <c r="A358" s="317"/>
      <c r="B358" s="318"/>
      <c r="C358" s="235" t="s">
        <v>1055</v>
      </c>
      <c r="D358" s="236">
        <v>87.71</v>
      </c>
      <c r="E358" s="237" t="s">
        <v>994</v>
      </c>
      <c r="F358" s="230" t="s">
        <v>173</v>
      </c>
      <c r="G358" s="230" t="str">
        <f t="shared" si="7"/>
        <v>南北</v>
      </c>
    </row>
    <row r="359" spans="1:7">
      <c r="A359" s="317"/>
      <c r="B359" s="318"/>
      <c r="C359" s="235" t="s">
        <v>1056</v>
      </c>
      <c r="D359" s="236">
        <v>87.66</v>
      </c>
      <c r="E359" s="237" t="s">
        <v>997</v>
      </c>
      <c r="F359" s="230" t="s">
        <v>173</v>
      </c>
      <c r="G359" s="230" t="str">
        <f t="shared" si="7"/>
        <v>南</v>
      </c>
    </row>
    <row r="360" spans="1:7">
      <c r="A360" s="317"/>
      <c r="B360" s="318"/>
      <c r="C360" s="235" t="s">
        <v>1057</v>
      </c>
      <c r="D360" s="236">
        <v>87.66</v>
      </c>
      <c r="E360" s="237" t="s">
        <v>1008</v>
      </c>
      <c r="F360" s="230" t="s">
        <v>173</v>
      </c>
      <c r="G360" s="230" t="str">
        <f t="shared" si="7"/>
        <v>南</v>
      </c>
    </row>
    <row r="361" spans="1:7">
      <c r="A361" s="317"/>
      <c r="B361" s="318"/>
      <c r="C361" s="235" t="s">
        <v>1058</v>
      </c>
      <c r="D361" s="236">
        <v>86.64</v>
      </c>
      <c r="E361" s="237" t="s">
        <v>731</v>
      </c>
      <c r="F361" s="230" t="s">
        <v>173</v>
      </c>
      <c r="G361" s="230" t="str">
        <f t="shared" si="7"/>
        <v>南北</v>
      </c>
    </row>
    <row r="362" spans="1:7">
      <c r="A362" s="317"/>
      <c r="B362" s="318"/>
      <c r="C362" s="235" t="s">
        <v>1059</v>
      </c>
      <c r="D362" s="236">
        <v>87.71</v>
      </c>
      <c r="E362" s="237" t="s">
        <v>994</v>
      </c>
      <c r="F362" s="230" t="s">
        <v>173</v>
      </c>
      <c r="G362" s="230" t="str">
        <f t="shared" si="7"/>
        <v>南北</v>
      </c>
    </row>
    <row r="363" spans="1:7">
      <c r="A363" s="317"/>
      <c r="B363" s="318"/>
      <c r="C363" s="235" t="s">
        <v>1060</v>
      </c>
      <c r="D363" s="236">
        <v>87.66</v>
      </c>
      <c r="E363" s="237" t="s">
        <v>997</v>
      </c>
      <c r="F363" s="230" t="s">
        <v>173</v>
      </c>
      <c r="G363" s="230" t="str">
        <f t="shared" si="7"/>
        <v>南</v>
      </c>
    </row>
    <row r="364" spans="1:7">
      <c r="A364" s="317"/>
      <c r="B364" s="318"/>
      <c r="C364" s="235" t="s">
        <v>1061</v>
      </c>
      <c r="D364" s="236">
        <v>87.66</v>
      </c>
      <c r="E364" s="237" t="s">
        <v>1008</v>
      </c>
      <c r="F364" s="230" t="s">
        <v>173</v>
      </c>
      <c r="G364" s="230" t="str">
        <f t="shared" si="7"/>
        <v>南</v>
      </c>
    </row>
    <row r="365" spans="1:7">
      <c r="A365" s="317"/>
      <c r="B365" s="318"/>
      <c r="C365" s="235" t="s">
        <v>1062</v>
      </c>
      <c r="D365" s="236">
        <v>86.64</v>
      </c>
      <c r="E365" s="237" t="s">
        <v>731</v>
      </c>
      <c r="F365" s="230" t="s">
        <v>173</v>
      </c>
      <c r="G365" s="230" t="str">
        <f t="shared" si="7"/>
        <v>南北</v>
      </c>
    </row>
    <row r="366" spans="1:7">
      <c r="A366" s="317"/>
      <c r="B366" s="318"/>
      <c r="C366" s="235" t="s">
        <v>1063</v>
      </c>
      <c r="D366" s="236">
        <v>87.71</v>
      </c>
      <c r="E366" s="237" t="s">
        <v>994</v>
      </c>
      <c r="F366" s="230" t="s">
        <v>173</v>
      </c>
      <c r="G366" s="230" t="str">
        <f t="shared" si="7"/>
        <v>南北</v>
      </c>
    </row>
    <row r="367" spans="1:7">
      <c r="A367" s="317"/>
      <c r="B367" s="318"/>
      <c r="C367" s="235" t="s">
        <v>1064</v>
      </c>
      <c r="D367" s="236">
        <v>87.66</v>
      </c>
      <c r="E367" s="237" t="s">
        <v>997</v>
      </c>
      <c r="F367" s="230" t="s">
        <v>173</v>
      </c>
      <c r="G367" s="230" t="str">
        <f t="shared" si="7"/>
        <v>南</v>
      </c>
    </row>
    <row r="368" spans="1:7">
      <c r="A368" s="317"/>
      <c r="B368" s="318"/>
      <c r="C368" s="235" t="s">
        <v>1065</v>
      </c>
      <c r="D368" s="236">
        <v>87.66</v>
      </c>
      <c r="E368" s="237" t="s">
        <v>1008</v>
      </c>
      <c r="F368" s="230" t="s">
        <v>173</v>
      </c>
      <c r="G368" s="230" t="str">
        <f t="shared" si="7"/>
        <v>南</v>
      </c>
    </row>
    <row r="369" spans="1:7">
      <c r="A369" s="317"/>
      <c r="B369" s="318"/>
      <c r="C369" s="235" t="s">
        <v>1066</v>
      </c>
      <c r="D369" s="236">
        <v>86.64</v>
      </c>
      <c r="E369" s="237" t="s">
        <v>731</v>
      </c>
      <c r="F369" s="230" t="s">
        <v>173</v>
      </c>
      <c r="G369" s="230" t="str">
        <f t="shared" si="7"/>
        <v>南北</v>
      </c>
    </row>
    <row r="370" spans="1:7">
      <c r="A370" s="317"/>
      <c r="B370" s="318"/>
      <c r="C370" s="235" t="s">
        <v>1067</v>
      </c>
      <c r="D370" s="236">
        <v>87.71</v>
      </c>
      <c r="E370" s="237" t="s">
        <v>994</v>
      </c>
      <c r="F370" s="230" t="s">
        <v>173</v>
      </c>
      <c r="G370" s="230" t="str">
        <f t="shared" si="7"/>
        <v>南北</v>
      </c>
    </row>
    <row r="371" spans="1:7">
      <c r="A371" s="317"/>
      <c r="B371" s="318"/>
      <c r="C371" s="235" t="s">
        <v>1068</v>
      </c>
      <c r="D371" s="236">
        <v>87.66</v>
      </c>
      <c r="E371" s="237" t="s">
        <v>997</v>
      </c>
      <c r="F371" s="230" t="s">
        <v>173</v>
      </c>
      <c r="G371" s="230" t="str">
        <f t="shared" si="7"/>
        <v>南</v>
      </c>
    </row>
    <row r="372" spans="1:7">
      <c r="A372" s="317"/>
      <c r="B372" s="318"/>
      <c r="C372" s="235" t="s">
        <v>1069</v>
      </c>
      <c r="D372" s="236">
        <v>87.66</v>
      </c>
      <c r="E372" s="237" t="s">
        <v>1008</v>
      </c>
      <c r="F372" s="230" t="s">
        <v>173</v>
      </c>
      <c r="G372" s="230" t="str">
        <f t="shared" si="7"/>
        <v>南</v>
      </c>
    </row>
    <row r="373" spans="1:7">
      <c r="A373" s="317"/>
      <c r="B373" s="318"/>
      <c r="C373" s="235" t="s">
        <v>1070</v>
      </c>
      <c r="D373" s="236">
        <v>86.64</v>
      </c>
      <c r="E373" s="237" t="s">
        <v>731</v>
      </c>
      <c r="F373" s="230" t="s">
        <v>173</v>
      </c>
      <c r="G373" s="230" t="str">
        <f t="shared" si="7"/>
        <v>南北</v>
      </c>
    </row>
    <row r="374" spans="1:7">
      <c r="A374" s="317"/>
      <c r="B374" s="318"/>
      <c r="C374" s="235" t="s">
        <v>1071</v>
      </c>
      <c r="D374" s="236">
        <v>87.71</v>
      </c>
      <c r="E374" s="237" t="s">
        <v>994</v>
      </c>
      <c r="F374" s="230" t="s">
        <v>173</v>
      </c>
      <c r="G374" s="230" t="str">
        <f t="shared" si="7"/>
        <v>南北</v>
      </c>
    </row>
    <row r="375" spans="1:7">
      <c r="A375" s="317"/>
      <c r="B375" s="318"/>
      <c r="C375" s="235" t="s">
        <v>1072</v>
      </c>
      <c r="D375" s="236">
        <v>87.66</v>
      </c>
      <c r="E375" s="237" t="s">
        <v>997</v>
      </c>
      <c r="F375" s="230" t="s">
        <v>173</v>
      </c>
      <c r="G375" s="230" t="str">
        <f t="shared" si="7"/>
        <v>南</v>
      </c>
    </row>
    <row r="376" spans="1:7">
      <c r="A376" s="317"/>
      <c r="B376" s="318"/>
      <c r="C376" s="235" t="s">
        <v>1073</v>
      </c>
      <c r="D376" s="236">
        <v>87.66</v>
      </c>
      <c r="E376" s="237" t="s">
        <v>1008</v>
      </c>
      <c r="F376" s="230" t="s">
        <v>173</v>
      </c>
      <c r="G376" s="230" t="str">
        <f t="shared" si="7"/>
        <v>南</v>
      </c>
    </row>
    <row r="377" spans="1:7">
      <c r="A377" s="317"/>
      <c r="B377" s="318"/>
      <c r="C377" s="235" t="s">
        <v>1074</v>
      </c>
      <c r="D377" s="236">
        <v>86.64</v>
      </c>
      <c r="E377" s="237" t="s">
        <v>731</v>
      </c>
      <c r="F377" s="230" t="s">
        <v>173</v>
      </c>
      <c r="G377" s="230" t="str">
        <f t="shared" si="7"/>
        <v>南北</v>
      </c>
    </row>
    <row r="378" spans="1:7">
      <c r="A378" s="317"/>
      <c r="B378" s="318"/>
      <c r="C378" s="235" t="s">
        <v>1075</v>
      </c>
      <c r="D378" s="236">
        <v>87.71</v>
      </c>
      <c r="E378" s="237" t="s">
        <v>994</v>
      </c>
      <c r="F378" s="230" t="s">
        <v>173</v>
      </c>
      <c r="G378" s="230" t="str">
        <f t="shared" si="7"/>
        <v>南北</v>
      </c>
    </row>
    <row r="379" spans="1:7">
      <c r="A379" s="317"/>
      <c r="B379" s="318"/>
      <c r="C379" s="235" t="s">
        <v>1076</v>
      </c>
      <c r="D379" s="236">
        <v>87.66</v>
      </c>
      <c r="E379" s="237" t="s">
        <v>997</v>
      </c>
      <c r="F379" s="230" t="s">
        <v>173</v>
      </c>
      <c r="G379" s="230" t="str">
        <f t="shared" ref="G379:G442" si="8">IF(IFERROR(FIND("A",E379),0),"南北","南")</f>
        <v>南</v>
      </c>
    </row>
    <row r="380" spans="1:7">
      <c r="A380" s="317"/>
      <c r="B380" s="318"/>
      <c r="C380" s="235" t="s">
        <v>1077</v>
      </c>
      <c r="D380" s="236">
        <v>87.66</v>
      </c>
      <c r="E380" s="237" t="s">
        <v>1008</v>
      </c>
      <c r="F380" s="230" t="s">
        <v>173</v>
      </c>
      <c r="G380" s="230" t="str">
        <f t="shared" si="8"/>
        <v>南</v>
      </c>
    </row>
    <row r="381" spans="1:7">
      <c r="A381" s="317"/>
      <c r="B381" s="318"/>
      <c r="C381" s="235" t="s">
        <v>1078</v>
      </c>
      <c r="D381" s="236">
        <v>86.64</v>
      </c>
      <c r="E381" s="237" t="s">
        <v>731</v>
      </c>
      <c r="F381" s="230" t="s">
        <v>173</v>
      </c>
      <c r="G381" s="230" t="str">
        <f t="shared" si="8"/>
        <v>南北</v>
      </c>
    </row>
    <row r="382" spans="1:7">
      <c r="A382" s="317"/>
      <c r="B382" s="318"/>
      <c r="C382" s="235" t="s">
        <v>1079</v>
      </c>
      <c r="D382" s="236">
        <v>87.71</v>
      </c>
      <c r="E382" s="237" t="s">
        <v>994</v>
      </c>
      <c r="F382" s="230" t="s">
        <v>173</v>
      </c>
      <c r="G382" s="230" t="str">
        <f t="shared" si="8"/>
        <v>南北</v>
      </c>
    </row>
    <row r="383" spans="1:7">
      <c r="A383" s="317"/>
      <c r="B383" s="318"/>
      <c r="C383" s="235" t="s">
        <v>1080</v>
      </c>
      <c r="D383" s="236">
        <v>87.66</v>
      </c>
      <c r="E383" s="237" t="s">
        <v>997</v>
      </c>
      <c r="F383" s="230" t="s">
        <v>173</v>
      </c>
      <c r="G383" s="230" t="str">
        <f t="shared" si="8"/>
        <v>南</v>
      </c>
    </row>
    <row r="384" spans="1:7">
      <c r="A384" s="317"/>
      <c r="B384" s="318"/>
      <c r="C384" s="235" t="s">
        <v>1081</v>
      </c>
      <c r="D384" s="236">
        <v>87.66</v>
      </c>
      <c r="E384" s="237" t="s">
        <v>1008</v>
      </c>
      <c r="F384" s="230" t="s">
        <v>173</v>
      </c>
      <c r="G384" s="230" t="str">
        <f t="shared" si="8"/>
        <v>南</v>
      </c>
    </row>
    <row r="385" spans="1:7">
      <c r="A385" s="317"/>
      <c r="B385" s="318"/>
      <c r="C385" s="235" t="s">
        <v>1082</v>
      </c>
      <c r="D385" s="236">
        <v>86.64</v>
      </c>
      <c r="E385" s="237" t="s">
        <v>731</v>
      </c>
      <c r="F385" s="230" t="s">
        <v>173</v>
      </c>
      <c r="G385" s="230" t="str">
        <f t="shared" si="8"/>
        <v>南北</v>
      </c>
    </row>
    <row r="386" spans="1:7">
      <c r="A386" s="317"/>
      <c r="B386" s="318"/>
      <c r="C386" s="235" t="s">
        <v>1083</v>
      </c>
      <c r="D386" s="236">
        <v>87.71</v>
      </c>
      <c r="E386" s="237" t="s">
        <v>994</v>
      </c>
      <c r="F386" s="230" t="s">
        <v>173</v>
      </c>
      <c r="G386" s="230" t="str">
        <f t="shared" si="8"/>
        <v>南北</v>
      </c>
    </row>
    <row r="387" spans="1:7">
      <c r="A387" s="317"/>
      <c r="B387" s="318"/>
      <c r="C387" s="235" t="s">
        <v>1084</v>
      </c>
      <c r="D387" s="236">
        <v>87.66</v>
      </c>
      <c r="E387" s="237" t="s">
        <v>997</v>
      </c>
      <c r="F387" s="230" t="s">
        <v>173</v>
      </c>
      <c r="G387" s="230" t="str">
        <f t="shared" si="8"/>
        <v>南</v>
      </c>
    </row>
    <row r="388" spans="1:7">
      <c r="A388" s="317"/>
      <c r="B388" s="318"/>
      <c r="C388" s="235" t="s">
        <v>1085</v>
      </c>
      <c r="D388" s="236">
        <v>87.66</v>
      </c>
      <c r="E388" s="237" t="s">
        <v>1008</v>
      </c>
      <c r="F388" s="230" t="s">
        <v>173</v>
      </c>
      <c r="G388" s="230" t="str">
        <f t="shared" si="8"/>
        <v>南</v>
      </c>
    </row>
    <row r="389" spans="1:7">
      <c r="A389" s="317"/>
      <c r="B389" s="318"/>
      <c r="C389" s="235" t="s">
        <v>1086</v>
      </c>
      <c r="D389" s="236">
        <v>86.64</v>
      </c>
      <c r="E389" s="237" t="s">
        <v>731</v>
      </c>
      <c r="F389" s="230" t="s">
        <v>173</v>
      </c>
      <c r="G389" s="230" t="str">
        <f t="shared" si="8"/>
        <v>南北</v>
      </c>
    </row>
    <row r="390" spans="1:7">
      <c r="A390" s="317"/>
      <c r="B390" s="318"/>
      <c r="C390" s="235" t="s">
        <v>1087</v>
      </c>
      <c r="D390" s="236">
        <v>87.71</v>
      </c>
      <c r="E390" s="237" t="s">
        <v>994</v>
      </c>
      <c r="F390" s="230" t="s">
        <v>173</v>
      </c>
      <c r="G390" s="230" t="str">
        <f t="shared" si="8"/>
        <v>南北</v>
      </c>
    </row>
    <row r="391" spans="1:7">
      <c r="A391" s="317"/>
      <c r="B391" s="318"/>
      <c r="C391" s="235" t="s">
        <v>1088</v>
      </c>
      <c r="D391" s="236">
        <v>87.66</v>
      </c>
      <c r="E391" s="237" t="s">
        <v>997</v>
      </c>
      <c r="F391" s="230" t="s">
        <v>173</v>
      </c>
      <c r="G391" s="230" t="str">
        <f t="shared" si="8"/>
        <v>南</v>
      </c>
    </row>
    <row r="392" spans="1:7">
      <c r="A392" s="317"/>
      <c r="B392" s="318"/>
      <c r="C392" s="235" t="s">
        <v>1089</v>
      </c>
      <c r="D392" s="236">
        <v>87.66</v>
      </c>
      <c r="E392" s="237" t="s">
        <v>1008</v>
      </c>
      <c r="F392" s="230" t="s">
        <v>173</v>
      </c>
      <c r="G392" s="230" t="str">
        <f t="shared" si="8"/>
        <v>南</v>
      </c>
    </row>
    <row r="393" spans="1:7">
      <c r="A393" s="317"/>
      <c r="B393" s="318"/>
      <c r="C393" s="235" t="s">
        <v>1090</v>
      </c>
      <c r="D393" s="236">
        <v>86.64</v>
      </c>
      <c r="E393" s="237" t="s">
        <v>731</v>
      </c>
      <c r="F393" s="230" t="s">
        <v>173</v>
      </c>
      <c r="G393" s="230" t="str">
        <f t="shared" si="8"/>
        <v>南北</v>
      </c>
    </row>
    <row r="394" spans="1:7">
      <c r="A394" s="317"/>
      <c r="B394" s="318"/>
      <c r="C394" s="235" t="s">
        <v>1097</v>
      </c>
      <c r="D394" s="236">
        <v>87.71</v>
      </c>
      <c r="E394" s="237" t="s">
        <v>994</v>
      </c>
      <c r="F394" s="230" t="s">
        <v>173</v>
      </c>
      <c r="G394" s="230" t="str">
        <f t="shared" si="8"/>
        <v>南北</v>
      </c>
    </row>
    <row r="395" spans="1:7">
      <c r="A395" s="317"/>
      <c r="B395" s="318"/>
      <c r="C395" s="235" t="s">
        <v>1098</v>
      </c>
      <c r="D395" s="236">
        <v>87.66</v>
      </c>
      <c r="E395" s="237" t="s">
        <v>997</v>
      </c>
      <c r="F395" s="230" t="s">
        <v>173</v>
      </c>
      <c r="G395" s="230" t="str">
        <f t="shared" si="8"/>
        <v>南</v>
      </c>
    </row>
    <row r="396" spans="1:7">
      <c r="A396" s="317"/>
      <c r="B396" s="318"/>
      <c r="C396" s="235" t="s">
        <v>1099</v>
      </c>
      <c r="D396" s="236">
        <v>87.66</v>
      </c>
      <c r="E396" s="237" t="s">
        <v>1008</v>
      </c>
      <c r="F396" s="230" t="s">
        <v>173</v>
      </c>
      <c r="G396" s="230" t="str">
        <f t="shared" si="8"/>
        <v>南</v>
      </c>
    </row>
    <row r="397" spans="1:7">
      <c r="A397" s="317"/>
      <c r="B397" s="318"/>
      <c r="C397" s="235" t="s">
        <v>1100</v>
      </c>
      <c r="D397" s="236">
        <v>86.64</v>
      </c>
      <c r="E397" s="237" t="s">
        <v>731</v>
      </c>
      <c r="F397" s="230" t="s">
        <v>173</v>
      </c>
      <c r="G397" s="230" t="str">
        <f t="shared" si="8"/>
        <v>南北</v>
      </c>
    </row>
    <row r="398" spans="1:7">
      <c r="A398" s="317"/>
      <c r="B398" s="318"/>
      <c r="C398" s="235" t="s">
        <v>1101</v>
      </c>
      <c r="D398" s="236">
        <v>87.71</v>
      </c>
      <c r="E398" s="237" t="s">
        <v>994</v>
      </c>
      <c r="F398" s="230" t="s">
        <v>173</v>
      </c>
      <c r="G398" s="230" t="str">
        <f t="shared" si="8"/>
        <v>南北</v>
      </c>
    </row>
    <row r="399" spans="1:7">
      <c r="A399" s="317"/>
      <c r="B399" s="318"/>
      <c r="C399" s="235" t="s">
        <v>1102</v>
      </c>
      <c r="D399" s="236">
        <v>87.66</v>
      </c>
      <c r="E399" s="237" t="s">
        <v>997</v>
      </c>
      <c r="F399" s="230" t="s">
        <v>173</v>
      </c>
      <c r="G399" s="230" t="str">
        <f t="shared" si="8"/>
        <v>南</v>
      </c>
    </row>
    <row r="400" spans="1:7">
      <c r="A400" s="317"/>
      <c r="B400" s="318"/>
      <c r="C400" s="235" t="s">
        <v>1103</v>
      </c>
      <c r="D400" s="236">
        <v>87.66</v>
      </c>
      <c r="E400" s="237" t="s">
        <v>1008</v>
      </c>
      <c r="F400" s="230" t="s">
        <v>173</v>
      </c>
      <c r="G400" s="230" t="str">
        <f t="shared" si="8"/>
        <v>南</v>
      </c>
    </row>
    <row r="401" spans="1:7">
      <c r="A401" s="317"/>
      <c r="B401" s="318"/>
      <c r="C401" s="235" t="s">
        <v>1104</v>
      </c>
      <c r="D401" s="236">
        <v>86.64</v>
      </c>
      <c r="E401" s="237" t="s">
        <v>731</v>
      </c>
      <c r="F401" s="230" t="s">
        <v>173</v>
      </c>
      <c r="G401" s="230" t="str">
        <f t="shared" si="8"/>
        <v>南北</v>
      </c>
    </row>
    <row r="402" spans="1:7">
      <c r="A402" s="317"/>
      <c r="B402" s="318"/>
      <c r="C402" s="235" t="s">
        <v>1105</v>
      </c>
      <c r="D402" s="236">
        <v>87.71</v>
      </c>
      <c r="E402" s="237" t="s">
        <v>994</v>
      </c>
      <c r="F402" s="230" t="s">
        <v>173</v>
      </c>
      <c r="G402" s="230" t="str">
        <f t="shared" si="8"/>
        <v>南北</v>
      </c>
    </row>
    <row r="403" spans="1:7">
      <c r="A403" s="317"/>
      <c r="B403" s="318"/>
      <c r="C403" s="235" t="s">
        <v>1106</v>
      </c>
      <c r="D403" s="236">
        <v>87.66</v>
      </c>
      <c r="E403" s="237" t="s">
        <v>997</v>
      </c>
      <c r="F403" s="230" t="s">
        <v>173</v>
      </c>
      <c r="G403" s="230" t="str">
        <f t="shared" si="8"/>
        <v>南</v>
      </c>
    </row>
    <row r="404" spans="1:7">
      <c r="A404" s="317"/>
      <c r="B404" s="318"/>
      <c r="C404" s="235" t="s">
        <v>1107</v>
      </c>
      <c r="D404" s="236">
        <v>87.66</v>
      </c>
      <c r="E404" s="237" t="s">
        <v>1008</v>
      </c>
      <c r="F404" s="230" t="s">
        <v>173</v>
      </c>
      <c r="G404" s="230" t="str">
        <f t="shared" si="8"/>
        <v>南</v>
      </c>
    </row>
    <row r="405" spans="1:7">
      <c r="A405" s="317"/>
      <c r="B405" s="318"/>
      <c r="C405" s="235" t="s">
        <v>1108</v>
      </c>
      <c r="D405" s="236">
        <v>86.64</v>
      </c>
      <c r="E405" s="237" t="s">
        <v>731</v>
      </c>
      <c r="F405" s="230" t="s">
        <v>173</v>
      </c>
      <c r="G405" s="230" t="str">
        <f t="shared" si="8"/>
        <v>南北</v>
      </c>
    </row>
    <row r="406" spans="1:7">
      <c r="A406" s="317"/>
      <c r="B406" s="318"/>
      <c r="C406" s="235" t="s">
        <v>1109</v>
      </c>
      <c r="D406" s="236">
        <v>87.71</v>
      </c>
      <c r="E406" s="237" t="s">
        <v>994</v>
      </c>
      <c r="F406" s="230" t="s">
        <v>173</v>
      </c>
      <c r="G406" s="230" t="str">
        <f t="shared" si="8"/>
        <v>南北</v>
      </c>
    </row>
    <row r="407" spans="1:7">
      <c r="A407" s="317"/>
      <c r="B407" s="318"/>
      <c r="C407" s="235" t="s">
        <v>1110</v>
      </c>
      <c r="D407" s="236">
        <v>87.66</v>
      </c>
      <c r="E407" s="237" t="s">
        <v>997</v>
      </c>
      <c r="F407" s="230" t="s">
        <v>173</v>
      </c>
      <c r="G407" s="230" t="str">
        <f t="shared" si="8"/>
        <v>南</v>
      </c>
    </row>
    <row r="408" spans="1:7">
      <c r="A408" s="317"/>
      <c r="B408" s="318"/>
      <c r="C408" s="235" t="s">
        <v>1111</v>
      </c>
      <c r="D408" s="236">
        <v>87.66</v>
      </c>
      <c r="E408" s="237" t="s">
        <v>1008</v>
      </c>
      <c r="F408" s="230" t="s">
        <v>173</v>
      </c>
      <c r="G408" s="230" t="str">
        <f t="shared" si="8"/>
        <v>南</v>
      </c>
    </row>
    <row r="409" spans="1:7">
      <c r="A409" s="317"/>
      <c r="B409" s="318"/>
      <c r="C409" s="235" t="s">
        <v>1112</v>
      </c>
      <c r="D409" s="236">
        <v>86.64</v>
      </c>
      <c r="E409" s="237" t="s">
        <v>731</v>
      </c>
      <c r="F409" s="230" t="s">
        <v>173</v>
      </c>
      <c r="G409" s="230" t="str">
        <f t="shared" si="8"/>
        <v>南北</v>
      </c>
    </row>
    <row r="410" spans="1:7">
      <c r="A410" s="317"/>
      <c r="B410" s="318"/>
      <c r="C410" s="235" t="s">
        <v>1113</v>
      </c>
      <c r="D410" s="236">
        <v>87.71</v>
      </c>
      <c r="E410" s="237" t="s">
        <v>994</v>
      </c>
      <c r="F410" s="230" t="s">
        <v>173</v>
      </c>
      <c r="G410" s="230" t="str">
        <f t="shared" si="8"/>
        <v>南北</v>
      </c>
    </row>
    <row r="411" spans="1:7">
      <c r="A411" s="317"/>
      <c r="B411" s="318"/>
      <c r="C411" s="235" t="s">
        <v>1114</v>
      </c>
      <c r="D411" s="236">
        <v>87.66</v>
      </c>
      <c r="E411" s="237" t="s">
        <v>997</v>
      </c>
      <c r="F411" s="230" t="s">
        <v>173</v>
      </c>
      <c r="G411" s="230" t="str">
        <f t="shared" si="8"/>
        <v>南</v>
      </c>
    </row>
    <row r="412" spans="1:7">
      <c r="A412" s="317"/>
      <c r="B412" s="318"/>
      <c r="C412" s="235" t="s">
        <v>1115</v>
      </c>
      <c r="D412" s="236">
        <v>87.66</v>
      </c>
      <c r="E412" s="237" t="s">
        <v>1008</v>
      </c>
      <c r="F412" s="230" t="s">
        <v>173</v>
      </c>
      <c r="G412" s="230" t="str">
        <f t="shared" si="8"/>
        <v>南</v>
      </c>
    </row>
    <row r="413" spans="1:7">
      <c r="A413" s="317"/>
      <c r="B413" s="318"/>
      <c r="C413" s="235" t="s">
        <v>1116</v>
      </c>
      <c r="D413" s="236">
        <v>86.64</v>
      </c>
      <c r="E413" s="237" t="s">
        <v>731</v>
      </c>
      <c r="F413" s="230" t="s">
        <v>173</v>
      </c>
      <c r="G413" s="230" t="str">
        <f t="shared" si="8"/>
        <v>南北</v>
      </c>
    </row>
    <row r="414" spans="1:7">
      <c r="A414" s="317"/>
      <c r="B414" s="318"/>
      <c r="C414" s="235" t="s">
        <v>1117</v>
      </c>
      <c r="D414" s="236">
        <v>87.71</v>
      </c>
      <c r="E414" s="237" t="s">
        <v>994</v>
      </c>
      <c r="F414" s="230" t="s">
        <v>173</v>
      </c>
      <c r="G414" s="230" t="str">
        <f t="shared" si="8"/>
        <v>南北</v>
      </c>
    </row>
    <row r="415" spans="1:7">
      <c r="A415" s="317"/>
      <c r="B415" s="318"/>
      <c r="C415" s="235" t="s">
        <v>1118</v>
      </c>
      <c r="D415" s="236">
        <v>87.66</v>
      </c>
      <c r="E415" s="237" t="s">
        <v>997</v>
      </c>
      <c r="F415" s="230" t="s">
        <v>173</v>
      </c>
      <c r="G415" s="230" t="str">
        <f t="shared" si="8"/>
        <v>南</v>
      </c>
    </row>
    <row r="416" spans="1:7">
      <c r="A416" s="317"/>
      <c r="B416" s="318"/>
      <c r="C416" s="235" t="s">
        <v>1119</v>
      </c>
      <c r="D416" s="236">
        <v>87.66</v>
      </c>
      <c r="E416" s="237" t="s">
        <v>1008</v>
      </c>
      <c r="F416" s="230" t="s">
        <v>173</v>
      </c>
      <c r="G416" s="230" t="str">
        <f t="shared" si="8"/>
        <v>南</v>
      </c>
    </row>
    <row r="417" spans="1:7">
      <c r="A417" s="317"/>
      <c r="B417" s="318"/>
      <c r="C417" s="235" t="s">
        <v>1120</v>
      </c>
      <c r="D417" s="236">
        <v>86.64</v>
      </c>
      <c r="E417" s="237" t="s">
        <v>731</v>
      </c>
      <c r="F417" s="230" t="s">
        <v>173</v>
      </c>
      <c r="G417" s="230" t="str">
        <f t="shared" si="8"/>
        <v>南北</v>
      </c>
    </row>
    <row r="418" spans="1:7">
      <c r="A418" s="317"/>
      <c r="B418" s="317" t="s">
        <v>1091</v>
      </c>
      <c r="C418" s="235" t="s">
        <v>993</v>
      </c>
      <c r="D418" s="236">
        <v>71.53</v>
      </c>
      <c r="E418" s="237" t="s">
        <v>1096</v>
      </c>
      <c r="F418" s="230" t="s">
        <v>173</v>
      </c>
      <c r="G418" s="230" t="str">
        <f t="shared" si="8"/>
        <v>南北</v>
      </c>
    </row>
    <row r="419" spans="1:7">
      <c r="A419" s="317"/>
      <c r="B419" s="317"/>
      <c r="C419" s="235" t="s">
        <v>996</v>
      </c>
      <c r="D419" s="236">
        <v>87.93</v>
      </c>
      <c r="E419" s="237" t="s">
        <v>997</v>
      </c>
      <c r="F419" s="230" t="s">
        <v>173</v>
      </c>
      <c r="G419" s="230" t="str">
        <f t="shared" si="8"/>
        <v>南</v>
      </c>
    </row>
    <row r="420" spans="1:7">
      <c r="A420" s="317"/>
      <c r="B420" s="317"/>
      <c r="C420" s="235" t="s">
        <v>999</v>
      </c>
      <c r="D420" s="236">
        <v>87.93</v>
      </c>
      <c r="E420" s="237" t="s">
        <v>1008</v>
      </c>
      <c r="F420" s="230" t="s">
        <v>173</v>
      </c>
      <c r="G420" s="230" t="str">
        <f t="shared" si="8"/>
        <v>南</v>
      </c>
    </row>
    <row r="421" spans="1:7">
      <c r="A421" s="317"/>
      <c r="B421" s="317"/>
      <c r="C421" s="235" t="s">
        <v>1001</v>
      </c>
      <c r="D421" s="236">
        <v>88.12</v>
      </c>
      <c r="E421" s="237" t="s">
        <v>731</v>
      </c>
      <c r="F421" s="230" t="s">
        <v>173</v>
      </c>
      <c r="G421" s="230" t="str">
        <f t="shared" si="8"/>
        <v>南北</v>
      </c>
    </row>
    <row r="422" spans="1:7">
      <c r="A422" s="317"/>
      <c r="B422" s="317"/>
      <c r="C422" s="235" t="s">
        <v>1002</v>
      </c>
      <c r="D422" s="236">
        <v>86.87</v>
      </c>
      <c r="E422" s="237" t="s">
        <v>994</v>
      </c>
      <c r="F422" s="230" t="s">
        <v>173</v>
      </c>
      <c r="G422" s="230" t="str">
        <f t="shared" si="8"/>
        <v>南北</v>
      </c>
    </row>
    <row r="423" spans="1:7">
      <c r="A423" s="317"/>
      <c r="B423" s="317"/>
      <c r="C423" s="235" t="s">
        <v>1005</v>
      </c>
      <c r="D423" s="236">
        <v>87.93</v>
      </c>
      <c r="E423" s="237" t="s">
        <v>997</v>
      </c>
      <c r="F423" s="230" t="s">
        <v>173</v>
      </c>
      <c r="G423" s="230" t="str">
        <f t="shared" si="8"/>
        <v>南</v>
      </c>
    </row>
    <row r="424" spans="1:7">
      <c r="A424" s="317"/>
      <c r="B424" s="317"/>
      <c r="C424" s="235" t="s">
        <v>1007</v>
      </c>
      <c r="D424" s="236">
        <v>87.93</v>
      </c>
      <c r="E424" s="237" t="s">
        <v>1008</v>
      </c>
      <c r="F424" s="230" t="s">
        <v>173</v>
      </c>
      <c r="G424" s="230" t="str">
        <f t="shared" si="8"/>
        <v>南</v>
      </c>
    </row>
    <row r="425" spans="1:7">
      <c r="A425" s="317"/>
      <c r="B425" s="317"/>
      <c r="C425" s="235" t="s">
        <v>1012</v>
      </c>
      <c r="D425" s="236">
        <v>88.12</v>
      </c>
      <c r="E425" s="237" t="s">
        <v>731</v>
      </c>
      <c r="F425" s="230" t="s">
        <v>173</v>
      </c>
      <c r="G425" s="230" t="str">
        <f t="shared" si="8"/>
        <v>南北</v>
      </c>
    </row>
    <row r="426" spans="1:7">
      <c r="A426" s="317"/>
      <c r="B426" s="317"/>
      <c r="C426" s="235" t="s">
        <v>1014</v>
      </c>
      <c r="D426" s="236">
        <v>86.87</v>
      </c>
      <c r="E426" s="237" t="s">
        <v>994</v>
      </c>
      <c r="F426" s="230" t="s">
        <v>173</v>
      </c>
      <c r="G426" s="230" t="str">
        <f t="shared" si="8"/>
        <v>南北</v>
      </c>
    </row>
    <row r="427" spans="1:7">
      <c r="A427" s="317"/>
      <c r="B427" s="317"/>
      <c r="C427" s="235" t="s">
        <v>1017</v>
      </c>
      <c r="D427" s="236">
        <v>87.93</v>
      </c>
      <c r="E427" s="237" t="s">
        <v>997</v>
      </c>
      <c r="F427" s="230" t="s">
        <v>173</v>
      </c>
      <c r="G427" s="230" t="str">
        <f t="shared" si="8"/>
        <v>南</v>
      </c>
    </row>
    <row r="428" spans="1:7">
      <c r="A428" s="317"/>
      <c r="B428" s="317"/>
      <c r="C428" s="235" t="s">
        <v>1019</v>
      </c>
      <c r="D428" s="236">
        <v>87.93</v>
      </c>
      <c r="E428" s="237" t="s">
        <v>1008</v>
      </c>
      <c r="F428" s="230" t="s">
        <v>173</v>
      </c>
      <c r="G428" s="230" t="str">
        <f t="shared" si="8"/>
        <v>南</v>
      </c>
    </row>
    <row r="429" spans="1:7">
      <c r="A429" s="317"/>
      <c r="B429" s="317"/>
      <c r="C429" s="235" t="s">
        <v>1021</v>
      </c>
      <c r="D429" s="236">
        <v>88.12</v>
      </c>
      <c r="E429" s="237" t="s">
        <v>731</v>
      </c>
      <c r="F429" s="230" t="s">
        <v>173</v>
      </c>
      <c r="G429" s="230" t="str">
        <f t="shared" si="8"/>
        <v>南北</v>
      </c>
    </row>
    <row r="430" spans="1:7">
      <c r="A430" s="317"/>
      <c r="B430" s="317"/>
      <c r="C430" s="235" t="s">
        <v>1023</v>
      </c>
      <c r="D430" s="236">
        <v>86.87</v>
      </c>
      <c r="E430" s="237" t="s">
        <v>994</v>
      </c>
      <c r="F430" s="230" t="s">
        <v>173</v>
      </c>
      <c r="G430" s="230" t="str">
        <f t="shared" si="8"/>
        <v>南北</v>
      </c>
    </row>
    <row r="431" spans="1:7">
      <c r="A431" s="317"/>
      <c r="B431" s="317"/>
      <c r="C431" s="235" t="s">
        <v>1024</v>
      </c>
      <c r="D431" s="236">
        <v>87.93</v>
      </c>
      <c r="E431" s="237" t="s">
        <v>997</v>
      </c>
      <c r="F431" s="230" t="s">
        <v>173</v>
      </c>
      <c r="G431" s="230" t="str">
        <f t="shared" si="8"/>
        <v>南</v>
      </c>
    </row>
    <row r="432" spans="1:7">
      <c r="A432" s="317"/>
      <c r="B432" s="317"/>
      <c r="C432" s="235" t="s">
        <v>1025</v>
      </c>
      <c r="D432" s="236">
        <v>87.93</v>
      </c>
      <c r="E432" s="237" t="s">
        <v>1008</v>
      </c>
      <c r="F432" s="230" t="s">
        <v>173</v>
      </c>
      <c r="G432" s="230" t="str">
        <f t="shared" si="8"/>
        <v>南</v>
      </c>
    </row>
    <row r="433" spans="1:7">
      <c r="A433" s="317"/>
      <c r="B433" s="317"/>
      <c r="C433" s="235" t="s">
        <v>1026</v>
      </c>
      <c r="D433" s="236">
        <v>88.12</v>
      </c>
      <c r="E433" s="237" t="s">
        <v>731</v>
      </c>
      <c r="F433" s="230" t="s">
        <v>173</v>
      </c>
      <c r="G433" s="230" t="str">
        <f t="shared" si="8"/>
        <v>南北</v>
      </c>
    </row>
    <row r="434" spans="1:7">
      <c r="A434" s="317"/>
      <c r="B434" s="317"/>
      <c r="C434" s="235" t="s">
        <v>1027</v>
      </c>
      <c r="D434" s="236">
        <v>86.64</v>
      </c>
      <c r="E434" s="237" t="s">
        <v>994</v>
      </c>
      <c r="F434" s="230" t="s">
        <v>173</v>
      </c>
      <c r="G434" s="230" t="str">
        <f t="shared" si="8"/>
        <v>南北</v>
      </c>
    </row>
    <row r="435" spans="1:7">
      <c r="A435" s="317"/>
      <c r="B435" s="317"/>
      <c r="C435" s="235" t="s">
        <v>1028</v>
      </c>
      <c r="D435" s="236">
        <v>87.66</v>
      </c>
      <c r="E435" s="237" t="s">
        <v>997</v>
      </c>
      <c r="F435" s="230" t="s">
        <v>173</v>
      </c>
      <c r="G435" s="230" t="str">
        <f t="shared" si="8"/>
        <v>南</v>
      </c>
    </row>
    <row r="436" spans="1:7">
      <c r="A436" s="317"/>
      <c r="B436" s="317"/>
      <c r="C436" s="235" t="s">
        <v>1029</v>
      </c>
      <c r="D436" s="236">
        <v>87.66</v>
      </c>
      <c r="E436" s="237" t="s">
        <v>1008</v>
      </c>
      <c r="F436" s="230" t="s">
        <v>173</v>
      </c>
      <c r="G436" s="230" t="str">
        <f t="shared" si="8"/>
        <v>南</v>
      </c>
    </row>
    <row r="437" spans="1:7">
      <c r="A437" s="317"/>
      <c r="B437" s="317"/>
      <c r="C437" s="235" t="s">
        <v>1030</v>
      </c>
      <c r="D437" s="236">
        <v>87.71</v>
      </c>
      <c r="E437" s="237" t="s">
        <v>731</v>
      </c>
      <c r="F437" s="230" t="s">
        <v>173</v>
      </c>
      <c r="G437" s="230" t="str">
        <f t="shared" si="8"/>
        <v>南北</v>
      </c>
    </row>
    <row r="438" spans="1:7">
      <c r="A438" s="317"/>
      <c r="B438" s="317"/>
      <c r="C438" s="235" t="s">
        <v>1031</v>
      </c>
      <c r="D438" s="236">
        <v>86.64</v>
      </c>
      <c r="E438" s="237" t="s">
        <v>994</v>
      </c>
      <c r="F438" s="230" t="s">
        <v>173</v>
      </c>
      <c r="G438" s="230" t="str">
        <f t="shared" si="8"/>
        <v>南北</v>
      </c>
    </row>
    <row r="439" spans="1:7">
      <c r="A439" s="317"/>
      <c r="B439" s="317"/>
      <c r="C439" s="235" t="s">
        <v>1032</v>
      </c>
      <c r="D439" s="236">
        <v>87.66</v>
      </c>
      <c r="E439" s="237" t="s">
        <v>997</v>
      </c>
      <c r="F439" s="230" t="s">
        <v>173</v>
      </c>
      <c r="G439" s="230" t="str">
        <f t="shared" si="8"/>
        <v>南</v>
      </c>
    </row>
    <row r="440" spans="1:7">
      <c r="A440" s="317"/>
      <c r="B440" s="317"/>
      <c r="C440" s="235" t="s">
        <v>1033</v>
      </c>
      <c r="D440" s="236">
        <v>87.66</v>
      </c>
      <c r="E440" s="237" t="s">
        <v>1008</v>
      </c>
      <c r="F440" s="230" t="s">
        <v>173</v>
      </c>
      <c r="G440" s="230" t="str">
        <f t="shared" si="8"/>
        <v>南</v>
      </c>
    </row>
    <row r="441" spans="1:7">
      <c r="A441" s="317"/>
      <c r="B441" s="317"/>
      <c r="C441" s="235" t="s">
        <v>1034</v>
      </c>
      <c r="D441" s="236">
        <v>87.71</v>
      </c>
      <c r="E441" s="237" t="s">
        <v>731</v>
      </c>
      <c r="F441" s="230" t="s">
        <v>173</v>
      </c>
      <c r="G441" s="230" t="str">
        <f t="shared" si="8"/>
        <v>南北</v>
      </c>
    </row>
    <row r="442" spans="1:7">
      <c r="A442" s="317"/>
      <c r="B442" s="317"/>
      <c r="C442" s="235" t="s">
        <v>1035</v>
      </c>
      <c r="D442" s="236">
        <v>86.64</v>
      </c>
      <c r="E442" s="237" t="s">
        <v>994</v>
      </c>
      <c r="F442" s="230" t="s">
        <v>173</v>
      </c>
      <c r="G442" s="230" t="str">
        <f t="shared" si="8"/>
        <v>南北</v>
      </c>
    </row>
    <row r="443" spans="1:7">
      <c r="A443" s="317"/>
      <c r="B443" s="317"/>
      <c r="C443" s="235" t="s">
        <v>1036</v>
      </c>
      <c r="D443" s="236">
        <v>87.66</v>
      </c>
      <c r="E443" s="237" t="s">
        <v>997</v>
      </c>
      <c r="F443" s="230" t="s">
        <v>173</v>
      </c>
      <c r="G443" s="230" t="str">
        <f t="shared" ref="G443:G506" si="9">IF(IFERROR(FIND("A",E443),0),"南北","南")</f>
        <v>南</v>
      </c>
    </row>
    <row r="444" spans="1:7">
      <c r="A444" s="317"/>
      <c r="B444" s="317"/>
      <c r="C444" s="235" t="s">
        <v>1037</v>
      </c>
      <c r="D444" s="236">
        <v>87.66</v>
      </c>
      <c r="E444" s="237" t="s">
        <v>1008</v>
      </c>
      <c r="F444" s="230" t="s">
        <v>173</v>
      </c>
      <c r="G444" s="230" t="str">
        <f t="shared" si="9"/>
        <v>南</v>
      </c>
    </row>
    <row r="445" spans="1:7">
      <c r="A445" s="317"/>
      <c r="B445" s="317"/>
      <c r="C445" s="235" t="s">
        <v>1038</v>
      </c>
      <c r="D445" s="236">
        <v>87.71</v>
      </c>
      <c r="E445" s="237" t="s">
        <v>731</v>
      </c>
      <c r="F445" s="230" t="s">
        <v>173</v>
      </c>
      <c r="G445" s="230" t="str">
        <f t="shared" si="9"/>
        <v>南北</v>
      </c>
    </row>
    <row r="446" spans="1:7">
      <c r="A446" s="317"/>
      <c r="B446" s="317"/>
      <c r="C446" s="235" t="s">
        <v>1039</v>
      </c>
      <c r="D446" s="236">
        <v>86.64</v>
      </c>
      <c r="E446" s="237" t="s">
        <v>994</v>
      </c>
      <c r="F446" s="230" t="s">
        <v>173</v>
      </c>
      <c r="G446" s="230" t="str">
        <f t="shared" si="9"/>
        <v>南北</v>
      </c>
    </row>
    <row r="447" spans="1:7">
      <c r="A447" s="317"/>
      <c r="B447" s="317"/>
      <c r="C447" s="235" t="s">
        <v>1040</v>
      </c>
      <c r="D447" s="236">
        <v>87.66</v>
      </c>
      <c r="E447" s="237" t="s">
        <v>997</v>
      </c>
      <c r="F447" s="230" t="s">
        <v>173</v>
      </c>
      <c r="G447" s="230" t="str">
        <f t="shared" si="9"/>
        <v>南</v>
      </c>
    </row>
    <row r="448" spans="1:7">
      <c r="A448" s="317"/>
      <c r="B448" s="317"/>
      <c r="C448" s="235" t="s">
        <v>1041</v>
      </c>
      <c r="D448" s="236">
        <v>87.66</v>
      </c>
      <c r="E448" s="237" t="s">
        <v>1008</v>
      </c>
      <c r="F448" s="230" t="s">
        <v>173</v>
      </c>
      <c r="G448" s="230" t="str">
        <f t="shared" si="9"/>
        <v>南</v>
      </c>
    </row>
    <row r="449" spans="1:7">
      <c r="A449" s="317"/>
      <c r="B449" s="317"/>
      <c r="C449" s="235" t="s">
        <v>1042</v>
      </c>
      <c r="D449" s="236">
        <v>87.71</v>
      </c>
      <c r="E449" s="237" t="s">
        <v>731</v>
      </c>
      <c r="F449" s="230" t="s">
        <v>173</v>
      </c>
      <c r="G449" s="230" t="str">
        <f t="shared" si="9"/>
        <v>南北</v>
      </c>
    </row>
    <row r="450" spans="1:7">
      <c r="A450" s="317"/>
      <c r="B450" s="317"/>
      <c r="C450" s="235" t="s">
        <v>1043</v>
      </c>
      <c r="D450" s="236">
        <v>86.64</v>
      </c>
      <c r="E450" s="237" t="s">
        <v>994</v>
      </c>
      <c r="F450" s="230" t="s">
        <v>173</v>
      </c>
      <c r="G450" s="230" t="str">
        <f t="shared" si="9"/>
        <v>南北</v>
      </c>
    </row>
    <row r="451" spans="1:7">
      <c r="A451" s="317"/>
      <c r="B451" s="317"/>
      <c r="C451" s="235" t="s">
        <v>1044</v>
      </c>
      <c r="D451" s="236">
        <v>87.66</v>
      </c>
      <c r="E451" s="237" t="s">
        <v>997</v>
      </c>
      <c r="F451" s="230" t="s">
        <v>173</v>
      </c>
      <c r="G451" s="230" t="str">
        <f t="shared" si="9"/>
        <v>南</v>
      </c>
    </row>
    <row r="452" spans="1:7">
      <c r="A452" s="317"/>
      <c r="B452" s="317"/>
      <c r="C452" s="235" t="s">
        <v>1045</v>
      </c>
      <c r="D452" s="236">
        <v>87.66</v>
      </c>
      <c r="E452" s="237" t="s">
        <v>1008</v>
      </c>
      <c r="F452" s="230" t="s">
        <v>173</v>
      </c>
      <c r="G452" s="230" t="str">
        <f t="shared" si="9"/>
        <v>南</v>
      </c>
    </row>
    <row r="453" spans="1:7">
      <c r="A453" s="317"/>
      <c r="B453" s="317"/>
      <c r="C453" s="235" t="s">
        <v>1046</v>
      </c>
      <c r="D453" s="236">
        <v>87.71</v>
      </c>
      <c r="E453" s="237" t="s">
        <v>731</v>
      </c>
      <c r="F453" s="230" t="s">
        <v>173</v>
      </c>
      <c r="G453" s="230" t="str">
        <f t="shared" si="9"/>
        <v>南北</v>
      </c>
    </row>
    <row r="454" spans="1:7">
      <c r="A454" s="317"/>
      <c r="B454" s="317"/>
      <c r="C454" s="235" t="s">
        <v>1047</v>
      </c>
      <c r="D454" s="236">
        <v>86.64</v>
      </c>
      <c r="E454" s="237" t="s">
        <v>994</v>
      </c>
      <c r="F454" s="230" t="s">
        <v>173</v>
      </c>
      <c r="G454" s="230" t="str">
        <f t="shared" si="9"/>
        <v>南北</v>
      </c>
    </row>
    <row r="455" spans="1:7">
      <c r="A455" s="317"/>
      <c r="B455" s="317"/>
      <c r="C455" s="235" t="s">
        <v>1048</v>
      </c>
      <c r="D455" s="236">
        <v>87.66</v>
      </c>
      <c r="E455" s="237" t="s">
        <v>997</v>
      </c>
      <c r="F455" s="230" t="s">
        <v>173</v>
      </c>
      <c r="G455" s="230" t="str">
        <f t="shared" si="9"/>
        <v>南</v>
      </c>
    </row>
    <row r="456" spans="1:7">
      <c r="A456" s="317"/>
      <c r="B456" s="317"/>
      <c r="C456" s="235" t="s">
        <v>1049</v>
      </c>
      <c r="D456" s="236">
        <v>87.66</v>
      </c>
      <c r="E456" s="237" t="s">
        <v>1008</v>
      </c>
      <c r="F456" s="230" t="s">
        <v>173</v>
      </c>
      <c r="G456" s="230" t="str">
        <f t="shared" si="9"/>
        <v>南</v>
      </c>
    </row>
    <row r="457" spans="1:7">
      <c r="A457" s="317"/>
      <c r="B457" s="317"/>
      <c r="C457" s="235" t="s">
        <v>1050</v>
      </c>
      <c r="D457" s="236">
        <v>87.71</v>
      </c>
      <c r="E457" s="237" t="s">
        <v>731</v>
      </c>
      <c r="F457" s="230" t="s">
        <v>173</v>
      </c>
      <c r="G457" s="230" t="str">
        <f t="shared" si="9"/>
        <v>南北</v>
      </c>
    </row>
    <row r="458" spans="1:7">
      <c r="A458" s="317"/>
      <c r="B458" s="317"/>
      <c r="C458" s="235" t="s">
        <v>1051</v>
      </c>
      <c r="D458" s="236">
        <v>86.64</v>
      </c>
      <c r="E458" s="237" t="s">
        <v>994</v>
      </c>
      <c r="F458" s="230" t="s">
        <v>173</v>
      </c>
      <c r="G458" s="230" t="str">
        <f t="shared" si="9"/>
        <v>南北</v>
      </c>
    </row>
    <row r="459" spans="1:7">
      <c r="A459" s="317"/>
      <c r="B459" s="317"/>
      <c r="C459" s="235" t="s">
        <v>1052</v>
      </c>
      <c r="D459" s="236">
        <v>87.66</v>
      </c>
      <c r="E459" s="237" t="s">
        <v>997</v>
      </c>
      <c r="F459" s="230" t="s">
        <v>173</v>
      </c>
      <c r="G459" s="230" t="str">
        <f t="shared" si="9"/>
        <v>南</v>
      </c>
    </row>
    <row r="460" spans="1:7">
      <c r="A460" s="317"/>
      <c r="B460" s="317"/>
      <c r="C460" s="235" t="s">
        <v>1053</v>
      </c>
      <c r="D460" s="236">
        <v>87.66</v>
      </c>
      <c r="E460" s="237" t="s">
        <v>1008</v>
      </c>
      <c r="F460" s="230" t="s">
        <v>173</v>
      </c>
      <c r="G460" s="230" t="str">
        <f t="shared" si="9"/>
        <v>南</v>
      </c>
    </row>
    <row r="461" spans="1:7">
      <c r="A461" s="317"/>
      <c r="B461" s="317"/>
      <c r="C461" s="235" t="s">
        <v>1054</v>
      </c>
      <c r="D461" s="236">
        <v>87.71</v>
      </c>
      <c r="E461" s="237" t="s">
        <v>731</v>
      </c>
      <c r="F461" s="230" t="s">
        <v>173</v>
      </c>
      <c r="G461" s="230" t="str">
        <f t="shared" si="9"/>
        <v>南北</v>
      </c>
    </row>
    <row r="462" spans="1:7">
      <c r="A462" s="317"/>
      <c r="B462" s="317"/>
      <c r="C462" s="235" t="s">
        <v>1055</v>
      </c>
      <c r="D462" s="236">
        <v>86.64</v>
      </c>
      <c r="E462" s="237" t="s">
        <v>994</v>
      </c>
      <c r="F462" s="230" t="s">
        <v>173</v>
      </c>
      <c r="G462" s="230" t="str">
        <f t="shared" si="9"/>
        <v>南北</v>
      </c>
    </row>
    <row r="463" spans="1:7">
      <c r="A463" s="317"/>
      <c r="B463" s="317"/>
      <c r="C463" s="235" t="s">
        <v>1056</v>
      </c>
      <c r="D463" s="236">
        <v>87.66</v>
      </c>
      <c r="E463" s="237" t="s">
        <v>997</v>
      </c>
      <c r="F463" s="230" t="s">
        <v>173</v>
      </c>
      <c r="G463" s="230" t="str">
        <f t="shared" si="9"/>
        <v>南</v>
      </c>
    </row>
    <row r="464" spans="1:7">
      <c r="A464" s="317"/>
      <c r="B464" s="317"/>
      <c r="C464" s="235" t="s">
        <v>1057</v>
      </c>
      <c r="D464" s="236">
        <v>87.66</v>
      </c>
      <c r="E464" s="237" t="s">
        <v>1008</v>
      </c>
      <c r="F464" s="230" t="s">
        <v>173</v>
      </c>
      <c r="G464" s="230" t="str">
        <f t="shared" si="9"/>
        <v>南</v>
      </c>
    </row>
    <row r="465" spans="1:7">
      <c r="A465" s="317"/>
      <c r="B465" s="317"/>
      <c r="C465" s="235" t="s">
        <v>1058</v>
      </c>
      <c r="D465" s="236">
        <v>87.71</v>
      </c>
      <c r="E465" s="237" t="s">
        <v>731</v>
      </c>
      <c r="F465" s="230" t="s">
        <v>173</v>
      </c>
      <c r="G465" s="230" t="str">
        <f t="shared" si="9"/>
        <v>南北</v>
      </c>
    </row>
    <row r="466" spans="1:7">
      <c r="A466" s="317"/>
      <c r="B466" s="317"/>
      <c r="C466" s="235" t="s">
        <v>1059</v>
      </c>
      <c r="D466" s="236">
        <v>86.64</v>
      </c>
      <c r="E466" s="237" t="s">
        <v>994</v>
      </c>
      <c r="F466" s="230" t="s">
        <v>173</v>
      </c>
      <c r="G466" s="230" t="str">
        <f t="shared" si="9"/>
        <v>南北</v>
      </c>
    </row>
    <row r="467" spans="1:7">
      <c r="A467" s="317"/>
      <c r="B467" s="317"/>
      <c r="C467" s="235" t="s">
        <v>1060</v>
      </c>
      <c r="D467" s="236">
        <v>87.66</v>
      </c>
      <c r="E467" s="237" t="s">
        <v>997</v>
      </c>
      <c r="F467" s="230" t="s">
        <v>173</v>
      </c>
      <c r="G467" s="230" t="str">
        <f t="shared" si="9"/>
        <v>南</v>
      </c>
    </row>
    <row r="468" spans="1:7">
      <c r="A468" s="317"/>
      <c r="B468" s="317"/>
      <c r="C468" s="235" t="s">
        <v>1061</v>
      </c>
      <c r="D468" s="236">
        <v>87.66</v>
      </c>
      <c r="E468" s="237" t="s">
        <v>1008</v>
      </c>
      <c r="F468" s="230" t="s">
        <v>173</v>
      </c>
      <c r="G468" s="230" t="str">
        <f t="shared" si="9"/>
        <v>南</v>
      </c>
    </row>
    <row r="469" spans="1:7">
      <c r="A469" s="317"/>
      <c r="B469" s="317"/>
      <c r="C469" s="235" t="s">
        <v>1062</v>
      </c>
      <c r="D469" s="236">
        <v>87.71</v>
      </c>
      <c r="E469" s="237" t="s">
        <v>731</v>
      </c>
      <c r="F469" s="230" t="s">
        <v>173</v>
      </c>
      <c r="G469" s="230" t="str">
        <f t="shared" si="9"/>
        <v>南北</v>
      </c>
    </row>
    <row r="470" spans="1:7">
      <c r="A470" s="317"/>
      <c r="B470" s="317"/>
      <c r="C470" s="235" t="s">
        <v>1063</v>
      </c>
      <c r="D470" s="236">
        <v>86.64</v>
      </c>
      <c r="E470" s="237" t="s">
        <v>994</v>
      </c>
      <c r="F470" s="230" t="s">
        <v>173</v>
      </c>
      <c r="G470" s="230" t="str">
        <f t="shared" si="9"/>
        <v>南北</v>
      </c>
    </row>
    <row r="471" spans="1:7">
      <c r="A471" s="317"/>
      <c r="B471" s="317"/>
      <c r="C471" s="235" t="s">
        <v>1064</v>
      </c>
      <c r="D471" s="236">
        <v>87.66</v>
      </c>
      <c r="E471" s="237" t="s">
        <v>997</v>
      </c>
      <c r="F471" s="230" t="s">
        <v>173</v>
      </c>
      <c r="G471" s="230" t="str">
        <f t="shared" si="9"/>
        <v>南</v>
      </c>
    </row>
    <row r="472" spans="1:7">
      <c r="A472" s="317"/>
      <c r="B472" s="317"/>
      <c r="C472" s="235" t="s">
        <v>1065</v>
      </c>
      <c r="D472" s="236">
        <v>87.66</v>
      </c>
      <c r="E472" s="237" t="s">
        <v>1008</v>
      </c>
      <c r="F472" s="230" t="s">
        <v>173</v>
      </c>
      <c r="G472" s="230" t="str">
        <f t="shared" si="9"/>
        <v>南</v>
      </c>
    </row>
    <row r="473" spans="1:7">
      <c r="A473" s="317"/>
      <c r="B473" s="317"/>
      <c r="C473" s="235" t="s">
        <v>1066</v>
      </c>
      <c r="D473" s="236">
        <v>87.71</v>
      </c>
      <c r="E473" s="237" t="s">
        <v>731</v>
      </c>
      <c r="F473" s="230" t="s">
        <v>173</v>
      </c>
      <c r="G473" s="230" t="str">
        <f t="shared" si="9"/>
        <v>南北</v>
      </c>
    </row>
    <row r="474" spans="1:7">
      <c r="A474" s="317"/>
      <c r="B474" s="317"/>
      <c r="C474" s="235" t="s">
        <v>1067</v>
      </c>
      <c r="D474" s="236">
        <v>86.64</v>
      </c>
      <c r="E474" s="237" t="s">
        <v>994</v>
      </c>
      <c r="F474" s="230" t="s">
        <v>173</v>
      </c>
      <c r="G474" s="230" t="str">
        <f t="shared" si="9"/>
        <v>南北</v>
      </c>
    </row>
    <row r="475" spans="1:7">
      <c r="A475" s="317"/>
      <c r="B475" s="317"/>
      <c r="C475" s="235" t="s">
        <v>1068</v>
      </c>
      <c r="D475" s="236">
        <v>87.66</v>
      </c>
      <c r="E475" s="237" t="s">
        <v>997</v>
      </c>
      <c r="F475" s="230" t="s">
        <v>173</v>
      </c>
      <c r="G475" s="230" t="str">
        <f t="shared" si="9"/>
        <v>南</v>
      </c>
    </row>
    <row r="476" spans="1:7">
      <c r="A476" s="317"/>
      <c r="B476" s="317"/>
      <c r="C476" s="235" t="s">
        <v>1069</v>
      </c>
      <c r="D476" s="236">
        <v>87.66</v>
      </c>
      <c r="E476" s="237" t="s">
        <v>1008</v>
      </c>
      <c r="F476" s="230" t="s">
        <v>173</v>
      </c>
      <c r="G476" s="230" t="str">
        <f t="shared" si="9"/>
        <v>南</v>
      </c>
    </row>
    <row r="477" spans="1:7">
      <c r="A477" s="317"/>
      <c r="B477" s="317"/>
      <c r="C477" s="235" t="s">
        <v>1070</v>
      </c>
      <c r="D477" s="236">
        <v>87.71</v>
      </c>
      <c r="E477" s="237" t="s">
        <v>731</v>
      </c>
      <c r="F477" s="230" t="s">
        <v>173</v>
      </c>
      <c r="G477" s="230" t="str">
        <f t="shared" si="9"/>
        <v>南北</v>
      </c>
    </row>
    <row r="478" spans="1:7">
      <c r="A478" s="317"/>
      <c r="B478" s="317"/>
      <c r="C478" s="235" t="s">
        <v>1071</v>
      </c>
      <c r="D478" s="236">
        <v>86.64</v>
      </c>
      <c r="E478" s="237" t="s">
        <v>994</v>
      </c>
      <c r="F478" s="230" t="s">
        <v>173</v>
      </c>
      <c r="G478" s="230" t="str">
        <f t="shared" si="9"/>
        <v>南北</v>
      </c>
    </row>
    <row r="479" spans="1:7">
      <c r="A479" s="317"/>
      <c r="B479" s="317"/>
      <c r="C479" s="235" t="s">
        <v>1072</v>
      </c>
      <c r="D479" s="236">
        <v>87.66</v>
      </c>
      <c r="E479" s="237" t="s">
        <v>997</v>
      </c>
      <c r="F479" s="230" t="s">
        <v>173</v>
      </c>
      <c r="G479" s="230" t="str">
        <f t="shared" si="9"/>
        <v>南</v>
      </c>
    </row>
    <row r="480" spans="1:7">
      <c r="A480" s="317"/>
      <c r="B480" s="317"/>
      <c r="C480" s="235" t="s">
        <v>1073</v>
      </c>
      <c r="D480" s="236">
        <v>87.66</v>
      </c>
      <c r="E480" s="237" t="s">
        <v>1008</v>
      </c>
      <c r="F480" s="230" t="s">
        <v>173</v>
      </c>
      <c r="G480" s="230" t="str">
        <f t="shared" si="9"/>
        <v>南</v>
      </c>
    </row>
    <row r="481" spans="1:7">
      <c r="A481" s="317"/>
      <c r="B481" s="317"/>
      <c r="C481" s="235" t="s">
        <v>1074</v>
      </c>
      <c r="D481" s="236">
        <v>87.71</v>
      </c>
      <c r="E481" s="237" t="s">
        <v>731</v>
      </c>
      <c r="F481" s="230" t="s">
        <v>173</v>
      </c>
      <c r="G481" s="230" t="str">
        <f t="shared" si="9"/>
        <v>南北</v>
      </c>
    </row>
    <row r="482" spans="1:7">
      <c r="A482" s="317"/>
      <c r="B482" s="317"/>
      <c r="C482" s="235" t="s">
        <v>1075</v>
      </c>
      <c r="D482" s="236">
        <v>86.64</v>
      </c>
      <c r="E482" s="237" t="s">
        <v>994</v>
      </c>
      <c r="F482" s="230" t="s">
        <v>173</v>
      </c>
      <c r="G482" s="230" t="str">
        <f t="shared" si="9"/>
        <v>南北</v>
      </c>
    </row>
    <row r="483" spans="1:7">
      <c r="A483" s="317"/>
      <c r="B483" s="317"/>
      <c r="C483" s="235" t="s">
        <v>1076</v>
      </c>
      <c r="D483" s="236">
        <v>87.66</v>
      </c>
      <c r="E483" s="237" t="s">
        <v>997</v>
      </c>
      <c r="F483" s="230" t="s">
        <v>173</v>
      </c>
      <c r="G483" s="230" t="str">
        <f t="shared" si="9"/>
        <v>南</v>
      </c>
    </row>
    <row r="484" spans="1:7">
      <c r="A484" s="317"/>
      <c r="B484" s="317"/>
      <c r="C484" s="235" t="s">
        <v>1077</v>
      </c>
      <c r="D484" s="236">
        <v>87.66</v>
      </c>
      <c r="E484" s="237" t="s">
        <v>1008</v>
      </c>
      <c r="F484" s="230" t="s">
        <v>173</v>
      </c>
      <c r="G484" s="230" t="str">
        <f t="shared" si="9"/>
        <v>南</v>
      </c>
    </row>
    <row r="485" spans="1:7">
      <c r="A485" s="317"/>
      <c r="B485" s="317"/>
      <c r="C485" s="235" t="s">
        <v>1078</v>
      </c>
      <c r="D485" s="236">
        <v>87.71</v>
      </c>
      <c r="E485" s="237" t="s">
        <v>731</v>
      </c>
      <c r="F485" s="230" t="s">
        <v>173</v>
      </c>
      <c r="G485" s="230" t="str">
        <f t="shared" si="9"/>
        <v>南北</v>
      </c>
    </row>
    <row r="486" spans="1:7">
      <c r="A486" s="317"/>
      <c r="B486" s="317"/>
      <c r="C486" s="235" t="s">
        <v>1079</v>
      </c>
      <c r="D486" s="236">
        <v>86.64</v>
      </c>
      <c r="E486" s="237" t="s">
        <v>994</v>
      </c>
      <c r="F486" s="230" t="s">
        <v>173</v>
      </c>
      <c r="G486" s="230" t="str">
        <f t="shared" si="9"/>
        <v>南北</v>
      </c>
    </row>
    <row r="487" spans="1:7">
      <c r="A487" s="317"/>
      <c r="B487" s="317"/>
      <c r="C487" s="235" t="s">
        <v>1080</v>
      </c>
      <c r="D487" s="236">
        <v>87.66</v>
      </c>
      <c r="E487" s="237" t="s">
        <v>997</v>
      </c>
      <c r="F487" s="230" t="s">
        <v>173</v>
      </c>
      <c r="G487" s="230" t="str">
        <f t="shared" si="9"/>
        <v>南</v>
      </c>
    </row>
    <row r="488" spans="1:7">
      <c r="A488" s="317"/>
      <c r="B488" s="317"/>
      <c r="C488" s="235" t="s">
        <v>1081</v>
      </c>
      <c r="D488" s="236">
        <v>87.66</v>
      </c>
      <c r="E488" s="237" t="s">
        <v>1008</v>
      </c>
      <c r="F488" s="230" t="s">
        <v>173</v>
      </c>
      <c r="G488" s="230" t="str">
        <f t="shared" si="9"/>
        <v>南</v>
      </c>
    </row>
    <row r="489" spans="1:7">
      <c r="A489" s="317"/>
      <c r="B489" s="317"/>
      <c r="C489" s="235" t="s">
        <v>1082</v>
      </c>
      <c r="D489" s="236">
        <v>87.71</v>
      </c>
      <c r="E489" s="237" t="s">
        <v>731</v>
      </c>
      <c r="F489" s="230" t="s">
        <v>173</v>
      </c>
      <c r="G489" s="230" t="str">
        <f t="shared" si="9"/>
        <v>南北</v>
      </c>
    </row>
    <row r="490" spans="1:7">
      <c r="A490" s="317"/>
      <c r="B490" s="317"/>
      <c r="C490" s="235" t="s">
        <v>1083</v>
      </c>
      <c r="D490" s="236">
        <v>86.64</v>
      </c>
      <c r="E490" s="237" t="s">
        <v>994</v>
      </c>
      <c r="F490" s="230" t="s">
        <v>173</v>
      </c>
      <c r="G490" s="230" t="str">
        <f t="shared" si="9"/>
        <v>南北</v>
      </c>
    </row>
    <row r="491" spans="1:7">
      <c r="A491" s="317"/>
      <c r="B491" s="317"/>
      <c r="C491" s="235" t="s">
        <v>1084</v>
      </c>
      <c r="D491" s="236">
        <v>87.66</v>
      </c>
      <c r="E491" s="237" t="s">
        <v>997</v>
      </c>
      <c r="F491" s="230" t="s">
        <v>173</v>
      </c>
      <c r="G491" s="230" t="str">
        <f t="shared" si="9"/>
        <v>南</v>
      </c>
    </row>
    <row r="492" spans="1:7">
      <c r="A492" s="317"/>
      <c r="B492" s="317"/>
      <c r="C492" s="235" t="s">
        <v>1085</v>
      </c>
      <c r="D492" s="236">
        <v>87.66</v>
      </c>
      <c r="E492" s="237" t="s">
        <v>1008</v>
      </c>
      <c r="F492" s="230" t="s">
        <v>173</v>
      </c>
      <c r="G492" s="230" t="str">
        <f t="shared" si="9"/>
        <v>南</v>
      </c>
    </row>
    <row r="493" spans="1:7">
      <c r="A493" s="317"/>
      <c r="B493" s="317"/>
      <c r="C493" s="235" t="s">
        <v>1086</v>
      </c>
      <c r="D493" s="236">
        <v>87.71</v>
      </c>
      <c r="E493" s="237" t="s">
        <v>731</v>
      </c>
      <c r="F493" s="230" t="s">
        <v>173</v>
      </c>
      <c r="G493" s="230" t="str">
        <f t="shared" si="9"/>
        <v>南北</v>
      </c>
    </row>
    <row r="494" spans="1:7">
      <c r="A494" s="317"/>
      <c r="B494" s="317"/>
      <c r="C494" s="235" t="s">
        <v>1087</v>
      </c>
      <c r="D494" s="236">
        <v>86.64</v>
      </c>
      <c r="E494" s="237" t="s">
        <v>994</v>
      </c>
      <c r="F494" s="230" t="s">
        <v>173</v>
      </c>
      <c r="G494" s="230" t="str">
        <f t="shared" si="9"/>
        <v>南北</v>
      </c>
    </row>
    <row r="495" spans="1:7">
      <c r="A495" s="317"/>
      <c r="B495" s="317"/>
      <c r="C495" s="235" t="s">
        <v>1088</v>
      </c>
      <c r="D495" s="236">
        <v>87.66</v>
      </c>
      <c r="E495" s="237" t="s">
        <v>997</v>
      </c>
      <c r="F495" s="230" t="s">
        <v>173</v>
      </c>
      <c r="G495" s="230" t="str">
        <f t="shared" si="9"/>
        <v>南</v>
      </c>
    </row>
    <row r="496" spans="1:7">
      <c r="A496" s="317"/>
      <c r="B496" s="317"/>
      <c r="C496" s="235" t="s">
        <v>1089</v>
      </c>
      <c r="D496" s="236">
        <v>87.66</v>
      </c>
      <c r="E496" s="237" t="s">
        <v>1008</v>
      </c>
      <c r="F496" s="230" t="s">
        <v>173</v>
      </c>
      <c r="G496" s="230" t="str">
        <f t="shared" si="9"/>
        <v>南</v>
      </c>
    </row>
    <row r="497" spans="1:7">
      <c r="A497" s="317"/>
      <c r="B497" s="317"/>
      <c r="C497" s="235" t="s">
        <v>1090</v>
      </c>
      <c r="D497" s="236">
        <v>87.71</v>
      </c>
      <c r="E497" s="237" t="s">
        <v>731</v>
      </c>
      <c r="F497" s="230" t="s">
        <v>173</v>
      </c>
      <c r="G497" s="230" t="str">
        <f t="shared" si="9"/>
        <v>南北</v>
      </c>
    </row>
    <row r="498" spans="1:7">
      <c r="A498" s="317"/>
      <c r="B498" s="317"/>
      <c r="C498" s="235" t="s">
        <v>1097</v>
      </c>
      <c r="D498" s="236">
        <v>86.64</v>
      </c>
      <c r="E498" s="237" t="s">
        <v>994</v>
      </c>
      <c r="F498" s="230" t="s">
        <v>173</v>
      </c>
      <c r="G498" s="230" t="str">
        <f t="shared" si="9"/>
        <v>南北</v>
      </c>
    </row>
    <row r="499" spans="1:7">
      <c r="A499" s="317"/>
      <c r="B499" s="317"/>
      <c r="C499" s="235" t="s">
        <v>1098</v>
      </c>
      <c r="D499" s="236">
        <v>87.66</v>
      </c>
      <c r="E499" s="237" t="s">
        <v>997</v>
      </c>
      <c r="F499" s="230" t="s">
        <v>173</v>
      </c>
      <c r="G499" s="230" t="str">
        <f t="shared" si="9"/>
        <v>南</v>
      </c>
    </row>
    <row r="500" spans="1:7">
      <c r="A500" s="317"/>
      <c r="B500" s="317"/>
      <c r="C500" s="235" t="s">
        <v>1099</v>
      </c>
      <c r="D500" s="236">
        <v>87.66</v>
      </c>
      <c r="E500" s="237" t="s">
        <v>1008</v>
      </c>
      <c r="F500" s="230" t="s">
        <v>173</v>
      </c>
      <c r="G500" s="230" t="str">
        <f t="shared" si="9"/>
        <v>南</v>
      </c>
    </row>
    <row r="501" spans="1:7">
      <c r="A501" s="317"/>
      <c r="B501" s="317"/>
      <c r="C501" s="235" t="s">
        <v>1100</v>
      </c>
      <c r="D501" s="236">
        <v>87.71</v>
      </c>
      <c r="E501" s="237" t="s">
        <v>731</v>
      </c>
      <c r="F501" s="230" t="s">
        <v>173</v>
      </c>
      <c r="G501" s="230" t="str">
        <f t="shared" si="9"/>
        <v>南北</v>
      </c>
    </row>
    <row r="502" spans="1:7">
      <c r="A502" s="317"/>
      <c r="B502" s="317"/>
      <c r="C502" s="235" t="s">
        <v>1101</v>
      </c>
      <c r="D502" s="236">
        <v>86.64</v>
      </c>
      <c r="E502" s="237" t="s">
        <v>994</v>
      </c>
      <c r="F502" s="230" t="s">
        <v>173</v>
      </c>
      <c r="G502" s="230" t="str">
        <f t="shared" si="9"/>
        <v>南北</v>
      </c>
    </row>
    <row r="503" spans="1:7">
      <c r="A503" s="317"/>
      <c r="B503" s="317"/>
      <c r="C503" s="235" t="s">
        <v>1102</v>
      </c>
      <c r="D503" s="236">
        <v>87.66</v>
      </c>
      <c r="E503" s="237" t="s">
        <v>997</v>
      </c>
      <c r="F503" s="230" t="s">
        <v>173</v>
      </c>
      <c r="G503" s="230" t="str">
        <f t="shared" si="9"/>
        <v>南</v>
      </c>
    </row>
    <row r="504" spans="1:7">
      <c r="A504" s="317"/>
      <c r="B504" s="317"/>
      <c r="C504" s="235" t="s">
        <v>1103</v>
      </c>
      <c r="D504" s="236">
        <v>87.66</v>
      </c>
      <c r="E504" s="237" t="s">
        <v>1008</v>
      </c>
      <c r="F504" s="230" t="s">
        <v>173</v>
      </c>
      <c r="G504" s="230" t="str">
        <f t="shared" si="9"/>
        <v>南</v>
      </c>
    </row>
    <row r="505" spans="1:7">
      <c r="A505" s="317"/>
      <c r="B505" s="317"/>
      <c r="C505" s="235" t="s">
        <v>1104</v>
      </c>
      <c r="D505" s="236">
        <v>87.71</v>
      </c>
      <c r="E505" s="237" t="s">
        <v>731</v>
      </c>
      <c r="F505" s="230" t="s">
        <v>173</v>
      </c>
      <c r="G505" s="230" t="str">
        <f t="shared" si="9"/>
        <v>南北</v>
      </c>
    </row>
    <row r="506" spans="1:7">
      <c r="A506" s="317"/>
      <c r="B506" s="317"/>
      <c r="C506" s="235" t="s">
        <v>1105</v>
      </c>
      <c r="D506" s="236">
        <v>86.64</v>
      </c>
      <c r="E506" s="237" t="s">
        <v>994</v>
      </c>
      <c r="F506" s="230" t="s">
        <v>173</v>
      </c>
      <c r="G506" s="230" t="str">
        <f t="shared" si="9"/>
        <v>南北</v>
      </c>
    </row>
    <row r="507" spans="1:7">
      <c r="A507" s="317"/>
      <c r="B507" s="317"/>
      <c r="C507" s="235" t="s">
        <v>1106</v>
      </c>
      <c r="D507" s="236">
        <v>87.66</v>
      </c>
      <c r="E507" s="237" t="s">
        <v>997</v>
      </c>
      <c r="F507" s="230" t="s">
        <v>173</v>
      </c>
      <c r="G507" s="230" t="str">
        <f t="shared" ref="G507:G521" si="10">IF(IFERROR(FIND("A",E507),0),"南北","南")</f>
        <v>南</v>
      </c>
    </row>
    <row r="508" spans="1:7">
      <c r="A508" s="317"/>
      <c r="B508" s="317"/>
      <c r="C508" s="235" t="s">
        <v>1107</v>
      </c>
      <c r="D508" s="236">
        <v>87.66</v>
      </c>
      <c r="E508" s="237" t="s">
        <v>1008</v>
      </c>
      <c r="F508" s="230" t="s">
        <v>173</v>
      </c>
      <c r="G508" s="230" t="str">
        <f t="shared" si="10"/>
        <v>南</v>
      </c>
    </row>
    <row r="509" spans="1:7">
      <c r="A509" s="317"/>
      <c r="B509" s="317"/>
      <c r="C509" s="235" t="s">
        <v>1108</v>
      </c>
      <c r="D509" s="236">
        <v>87.71</v>
      </c>
      <c r="E509" s="237" t="s">
        <v>731</v>
      </c>
      <c r="F509" s="230" t="s">
        <v>173</v>
      </c>
      <c r="G509" s="230" t="str">
        <f t="shared" si="10"/>
        <v>南北</v>
      </c>
    </row>
    <row r="510" spans="1:7">
      <c r="A510" s="317"/>
      <c r="B510" s="317"/>
      <c r="C510" s="235" t="s">
        <v>1109</v>
      </c>
      <c r="D510" s="236">
        <v>86.64</v>
      </c>
      <c r="E510" s="237" t="s">
        <v>994</v>
      </c>
      <c r="F510" s="230" t="s">
        <v>173</v>
      </c>
      <c r="G510" s="230" t="str">
        <f t="shared" si="10"/>
        <v>南北</v>
      </c>
    </row>
    <row r="511" spans="1:7">
      <c r="A511" s="317"/>
      <c r="B511" s="317"/>
      <c r="C511" s="235" t="s">
        <v>1110</v>
      </c>
      <c r="D511" s="236">
        <v>87.66</v>
      </c>
      <c r="E511" s="237" t="s">
        <v>997</v>
      </c>
      <c r="F511" s="230" t="s">
        <v>173</v>
      </c>
      <c r="G511" s="230" t="str">
        <f t="shared" si="10"/>
        <v>南</v>
      </c>
    </row>
    <row r="512" spans="1:7">
      <c r="A512" s="317"/>
      <c r="B512" s="317"/>
      <c r="C512" s="235" t="s">
        <v>1111</v>
      </c>
      <c r="D512" s="236">
        <v>87.66</v>
      </c>
      <c r="E512" s="237" t="s">
        <v>1008</v>
      </c>
      <c r="F512" s="230" t="s">
        <v>173</v>
      </c>
      <c r="G512" s="230" t="str">
        <f t="shared" si="10"/>
        <v>南</v>
      </c>
    </row>
    <row r="513" spans="1:7">
      <c r="A513" s="317"/>
      <c r="B513" s="317"/>
      <c r="C513" s="235" t="s">
        <v>1112</v>
      </c>
      <c r="D513" s="236">
        <v>87.71</v>
      </c>
      <c r="E513" s="237" t="s">
        <v>731</v>
      </c>
      <c r="F513" s="230" t="s">
        <v>173</v>
      </c>
      <c r="G513" s="230" t="str">
        <f t="shared" si="10"/>
        <v>南北</v>
      </c>
    </row>
    <row r="514" spans="1:7">
      <c r="A514" s="317"/>
      <c r="B514" s="317"/>
      <c r="C514" s="235" t="s">
        <v>1113</v>
      </c>
      <c r="D514" s="236">
        <v>86.64</v>
      </c>
      <c r="E514" s="237" t="s">
        <v>994</v>
      </c>
      <c r="F514" s="230" t="s">
        <v>173</v>
      </c>
      <c r="G514" s="230" t="str">
        <f t="shared" si="10"/>
        <v>南北</v>
      </c>
    </row>
    <row r="515" spans="1:7">
      <c r="A515" s="317"/>
      <c r="B515" s="317"/>
      <c r="C515" s="235" t="s">
        <v>1114</v>
      </c>
      <c r="D515" s="236">
        <v>87.66</v>
      </c>
      <c r="E515" s="237" t="s">
        <v>997</v>
      </c>
      <c r="F515" s="230" t="s">
        <v>173</v>
      </c>
      <c r="G515" s="230" t="str">
        <f t="shared" si="10"/>
        <v>南</v>
      </c>
    </row>
    <row r="516" spans="1:7">
      <c r="A516" s="317"/>
      <c r="B516" s="317"/>
      <c r="C516" s="235" t="s">
        <v>1115</v>
      </c>
      <c r="D516" s="236">
        <v>87.66</v>
      </c>
      <c r="E516" s="237" t="s">
        <v>1008</v>
      </c>
      <c r="F516" s="230" t="s">
        <v>173</v>
      </c>
      <c r="G516" s="230" t="str">
        <f t="shared" si="10"/>
        <v>南</v>
      </c>
    </row>
    <row r="517" spans="1:7">
      <c r="A517" s="317"/>
      <c r="B517" s="317"/>
      <c r="C517" s="235" t="s">
        <v>1116</v>
      </c>
      <c r="D517" s="236">
        <v>87.71</v>
      </c>
      <c r="E517" s="237" t="s">
        <v>731</v>
      </c>
      <c r="F517" s="230" t="s">
        <v>173</v>
      </c>
      <c r="G517" s="230" t="str">
        <f t="shared" si="10"/>
        <v>南北</v>
      </c>
    </row>
    <row r="518" spans="1:7">
      <c r="A518" s="317"/>
      <c r="B518" s="317"/>
      <c r="C518" s="235" t="s">
        <v>1117</v>
      </c>
      <c r="D518" s="236">
        <v>86.64</v>
      </c>
      <c r="E518" s="237" t="s">
        <v>994</v>
      </c>
      <c r="F518" s="230" t="s">
        <v>173</v>
      </c>
      <c r="G518" s="230" t="str">
        <f t="shared" si="10"/>
        <v>南北</v>
      </c>
    </row>
    <row r="519" spans="1:7">
      <c r="A519" s="317"/>
      <c r="B519" s="317"/>
      <c r="C519" s="235" t="s">
        <v>1118</v>
      </c>
      <c r="D519" s="236">
        <v>87.66</v>
      </c>
      <c r="E519" s="237" t="s">
        <v>997</v>
      </c>
      <c r="F519" s="230" t="s">
        <v>173</v>
      </c>
      <c r="G519" s="230" t="str">
        <f t="shared" si="10"/>
        <v>南</v>
      </c>
    </row>
    <row r="520" spans="1:7">
      <c r="A520" s="317"/>
      <c r="B520" s="317"/>
      <c r="C520" s="235" t="s">
        <v>1119</v>
      </c>
      <c r="D520" s="236">
        <v>87.66</v>
      </c>
      <c r="E520" s="237" t="s">
        <v>1008</v>
      </c>
      <c r="F520" s="230" t="s">
        <v>173</v>
      </c>
      <c r="G520" s="230" t="str">
        <f t="shared" si="10"/>
        <v>南</v>
      </c>
    </row>
    <row r="521" spans="1:7">
      <c r="A521" s="317"/>
      <c r="B521" s="317"/>
      <c r="C521" s="235" t="s">
        <v>1120</v>
      </c>
      <c r="D521" s="236">
        <v>87.71</v>
      </c>
      <c r="E521" s="237" t="s">
        <v>731</v>
      </c>
      <c r="F521" s="230" t="s">
        <v>173</v>
      </c>
      <c r="G521" s="230" t="str">
        <f t="shared" si="10"/>
        <v>南北</v>
      </c>
    </row>
    <row r="522" spans="1:7">
      <c r="A522" s="317" t="s">
        <v>925</v>
      </c>
      <c r="B522" s="318" t="s">
        <v>992</v>
      </c>
      <c r="C522" s="235" t="s">
        <v>993</v>
      </c>
      <c r="D522" s="236">
        <v>88.13</v>
      </c>
      <c r="E522" s="237" t="s">
        <v>994</v>
      </c>
      <c r="F522" s="237" t="s">
        <v>173</v>
      </c>
      <c r="G522" s="230" t="str">
        <f>IF(IFERROR(FIND("A",E522),0),"南北","南")</f>
        <v>南北</v>
      </c>
    </row>
    <row r="523" spans="1:7">
      <c r="A523" s="317"/>
      <c r="B523" s="318"/>
      <c r="C523" s="235" t="s">
        <v>996</v>
      </c>
      <c r="D523" s="236">
        <v>87.94</v>
      </c>
      <c r="E523" s="237" t="s">
        <v>997</v>
      </c>
      <c r="F523" s="237" t="s">
        <v>173</v>
      </c>
      <c r="G523" s="230" t="str">
        <f t="shared" ref="G523:G586" si="11">IF(IFERROR(FIND("A",E523),0),"南北","南")</f>
        <v>南</v>
      </c>
    </row>
    <row r="524" spans="1:7">
      <c r="A524" s="317"/>
      <c r="B524" s="318"/>
      <c r="C524" s="235" t="s">
        <v>999</v>
      </c>
      <c r="D524" s="236">
        <v>87.94</v>
      </c>
      <c r="E524" s="237" t="s">
        <v>1008</v>
      </c>
      <c r="F524" s="237" t="s">
        <v>173</v>
      </c>
      <c r="G524" s="230" t="str">
        <f t="shared" si="11"/>
        <v>南</v>
      </c>
    </row>
    <row r="525" spans="1:7">
      <c r="A525" s="317"/>
      <c r="B525" s="318"/>
      <c r="C525" s="235" t="s">
        <v>1001</v>
      </c>
      <c r="D525" s="236">
        <v>71.540000000000006</v>
      </c>
      <c r="E525" s="237" t="s">
        <v>1095</v>
      </c>
      <c r="F525" s="237" t="s">
        <v>173</v>
      </c>
      <c r="G525" s="230" t="str">
        <f t="shared" si="11"/>
        <v>南北</v>
      </c>
    </row>
    <row r="526" spans="1:7">
      <c r="A526" s="317"/>
      <c r="B526" s="318"/>
      <c r="C526" s="235" t="s">
        <v>1002</v>
      </c>
      <c r="D526" s="236">
        <v>88.13</v>
      </c>
      <c r="E526" s="237" t="s">
        <v>994</v>
      </c>
      <c r="F526" s="237" t="s">
        <v>173</v>
      </c>
      <c r="G526" s="230" t="str">
        <f t="shared" si="11"/>
        <v>南北</v>
      </c>
    </row>
    <row r="527" spans="1:7">
      <c r="A527" s="317"/>
      <c r="B527" s="318"/>
      <c r="C527" s="235" t="s">
        <v>1005</v>
      </c>
      <c r="D527" s="236">
        <v>87.94</v>
      </c>
      <c r="E527" s="237" t="s">
        <v>997</v>
      </c>
      <c r="F527" s="237" t="s">
        <v>173</v>
      </c>
      <c r="G527" s="230" t="str">
        <f t="shared" si="11"/>
        <v>南</v>
      </c>
    </row>
    <row r="528" spans="1:7">
      <c r="A528" s="317"/>
      <c r="B528" s="318"/>
      <c r="C528" s="235" t="s">
        <v>1007</v>
      </c>
      <c r="D528" s="236">
        <v>87.94</v>
      </c>
      <c r="E528" s="237" t="s">
        <v>1008</v>
      </c>
      <c r="F528" s="237" t="s">
        <v>173</v>
      </c>
      <c r="G528" s="230" t="str">
        <f t="shared" si="11"/>
        <v>南</v>
      </c>
    </row>
    <row r="529" spans="1:7">
      <c r="A529" s="317"/>
      <c r="B529" s="318"/>
      <c r="C529" s="235" t="s">
        <v>1012</v>
      </c>
      <c r="D529" s="236">
        <v>86.88</v>
      </c>
      <c r="E529" s="237" t="s">
        <v>731</v>
      </c>
      <c r="F529" s="237" t="s">
        <v>173</v>
      </c>
      <c r="G529" s="230" t="str">
        <f t="shared" si="11"/>
        <v>南北</v>
      </c>
    </row>
    <row r="530" spans="1:7">
      <c r="A530" s="317"/>
      <c r="B530" s="318"/>
      <c r="C530" s="235" t="s">
        <v>1014</v>
      </c>
      <c r="D530" s="236">
        <v>88.13</v>
      </c>
      <c r="E530" s="237" t="s">
        <v>994</v>
      </c>
      <c r="F530" s="237" t="s">
        <v>173</v>
      </c>
      <c r="G530" s="230" t="str">
        <f t="shared" si="11"/>
        <v>南北</v>
      </c>
    </row>
    <row r="531" spans="1:7">
      <c r="A531" s="317"/>
      <c r="B531" s="318"/>
      <c r="C531" s="235" t="s">
        <v>1017</v>
      </c>
      <c r="D531" s="236">
        <v>87.94</v>
      </c>
      <c r="E531" s="237" t="s">
        <v>997</v>
      </c>
      <c r="F531" s="237" t="s">
        <v>173</v>
      </c>
      <c r="G531" s="230" t="str">
        <f t="shared" si="11"/>
        <v>南</v>
      </c>
    </row>
    <row r="532" spans="1:7">
      <c r="A532" s="317"/>
      <c r="B532" s="318"/>
      <c r="C532" s="235" t="s">
        <v>1019</v>
      </c>
      <c r="D532" s="236">
        <v>87.94</v>
      </c>
      <c r="E532" s="237" t="s">
        <v>1008</v>
      </c>
      <c r="F532" s="237" t="s">
        <v>173</v>
      </c>
      <c r="G532" s="230" t="str">
        <f t="shared" si="11"/>
        <v>南</v>
      </c>
    </row>
    <row r="533" spans="1:7">
      <c r="A533" s="317"/>
      <c r="B533" s="318"/>
      <c r="C533" s="235" t="s">
        <v>1021</v>
      </c>
      <c r="D533" s="236">
        <v>86.88</v>
      </c>
      <c r="E533" s="237" t="s">
        <v>731</v>
      </c>
      <c r="F533" s="237" t="s">
        <v>173</v>
      </c>
      <c r="G533" s="230" t="str">
        <f t="shared" si="11"/>
        <v>南北</v>
      </c>
    </row>
    <row r="534" spans="1:7">
      <c r="A534" s="317"/>
      <c r="B534" s="318"/>
      <c r="C534" s="235" t="s">
        <v>1023</v>
      </c>
      <c r="D534" s="236">
        <v>88.13</v>
      </c>
      <c r="E534" s="237" t="s">
        <v>994</v>
      </c>
      <c r="F534" s="237" t="s">
        <v>173</v>
      </c>
      <c r="G534" s="230" t="str">
        <f t="shared" si="11"/>
        <v>南北</v>
      </c>
    </row>
    <row r="535" spans="1:7">
      <c r="A535" s="317"/>
      <c r="B535" s="318"/>
      <c r="C535" s="235" t="s">
        <v>1024</v>
      </c>
      <c r="D535" s="236">
        <v>87.94</v>
      </c>
      <c r="E535" s="237" t="s">
        <v>997</v>
      </c>
      <c r="F535" s="237" t="s">
        <v>173</v>
      </c>
      <c r="G535" s="230" t="str">
        <f t="shared" si="11"/>
        <v>南</v>
      </c>
    </row>
    <row r="536" spans="1:7">
      <c r="A536" s="317"/>
      <c r="B536" s="318"/>
      <c r="C536" s="235" t="s">
        <v>1025</v>
      </c>
      <c r="D536" s="236">
        <v>87.94</v>
      </c>
      <c r="E536" s="237" t="s">
        <v>1008</v>
      </c>
      <c r="F536" s="237" t="s">
        <v>173</v>
      </c>
      <c r="G536" s="230" t="str">
        <f t="shared" si="11"/>
        <v>南</v>
      </c>
    </row>
    <row r="537" spans="1:7">
      <c r="A537" s="317"/>
      <c r="B537" s="318"/>
      <c r="C537" s="235" t="s">
        <v>1026</v>
      </c>
      <c r="D537" s="236">
        <v>86.88</v>
      </c>
      <c r="E537" s="237" t="s">
        <v>731</v>
      </c>
      <c r="F537" s="237" t="s">
        <v>173</v>
      </c>
      <c r="G537" s="230" t="str">
        <f t="shared" si="11"/>
        <v>南北</v>
      </c>
    </row>
    <row r="538" spans="1:7">
      <c r="A538" s="317"/>
      <c r="B538" s="318"/>
      <c r="C538" s="235" t="s">
        <v>1027</v>
      </c>
      <c r="D538" s="236">
        <v>87.72</v>
      </c>
      <c r="E538" s="237" t="s">
        <v>994</v>
      </c>
      <c r="F538" s="237" t="s">
        <v>173</v>
      </c>
      <c r="G538" s="230" t="str">
        <f t="shared" si="11"/>
        <v>南北</v>
      </c>
    </row>
    <row r="539" spans="1:7">
      <c r="A539" s="317"/>
      <c r="B539" s="318"/>
      <c r="C539" s="235" t="s">
        <v>1028</v>
      </c>
      <c r="D539" s="236">
        <v>87.67</v>
      </c>
      <c r="E539" s="237" t="s">
        <v>997</v>
      </c>
      <c r="F539" s="237" t="s">
        <v>173</v>
      </c>
      <c r="G539" s="230" t="str">
        <f t="shared" si="11"/>
        <v>南</v>
      </c>
    </row>
    <row r="540" spans="1:7">
      <c r="A540" s="317"/>
      <c r="B540" s="318"/>
      <c r="C540" s="235" t="s">
        <v>1029</v>
      </c>
      <c r="D540" s="236">
        <v>87.67</v>
      </c>
      <c r="E540" s="237" t="s">
        <v>1008</v>
      </c>
      <c r="F540" s="237" t="s">
        <v>173</v>
      </c>
      <c r="G540" s="230" t="str">
        <f t="shared" si="11"/>
        <v>南</v>
      </c>
    </row>
    <row r="541" spans="1:7">
      <c r="A541" s="317"/>
      <c r="B541" s="318"/>
      <c r="C541" s="235" t="s">
        <v>1030</v>
      </c>
      <c r="D541" s="236">
        <v>86.65</v>
      </c>
      <c r="E541" s="237" t="s">
        <v>731</v>
      </c>
      <c r="F541" s="237" t="s">
        <v>173</v>
      </c>
      <c r="G541" s="230" t="str">
        <f t="shared" si="11"/>
        <v>南北</v>
      </c>
    </row>
    <row r="542" spans="1:7">
      <c r="A542" s="317"/>
      <c r="B542" s="318"/>
      <c r="C542" s="235" t="s">
        <v>1031</v>
      </c>
      <c r="D542" s="236">
        <v>87.72</v>
      </c>
      <c r="E542" s="237" t="s">
        <v>994</v>
      </c>
      <c r="F542" s="237" t="s">
        <v>173</v>
      </c>
      <c r="G542" s="230" t="str">
        <f t="shared" si="11"/>
        <v>南北</v>
      </c>
    </row>
    <row r="543" spans="1:7">
      <c r="A543" s="317"/>
      <c r="B543" s="318"/>
      <c r="C543" s="235" t="s">
        <v>1032</v>
      </c>
      <c r="D543" s="236">
        <v>87.67</v>
      </c>
      <c r="E543" s="237" t="s">
        <v>997</v>
      </c>
      <c r="F543" s="237" t="s">
        <v>173</v>
      </c>
      <c r="G543" s="230" t="str">
        <f t="shared" si="11"/>
        <v>南</v>
      </c>
    </row>
    <row r="544" spans="1:7">
      <c r="A544" s="317"/>
      <c r="B544" s="318"/>
      <c r="C544" s="235" t="s">
        <v>1033</v>
      </c>
      <c r="D544" s="236">
        <v>87.67</v>
      </c>
      <c r="E544" s="237" t="s">
        <v>1008</v>
      </c>
      <c r="F544" s="237" t="s">
        <v>173</v>
      </c>
      <c r="G544" s="230" t="str">
        <f t="shared" si="11"/>
        <v>南</v>
      </c>
    </row>
    <row r="545" spans="1:7">
      <c r="A545" s="317"/>
      <c r="B545" s="318"/>
      <c r="C545" s="235" t="s">
        <v>1034</v>
      </c>
      <c r="D545" s="236">
        <v>86.65</v>
      </c>
      <c r="E545" s="237" t="s">
        <v>731</v>
      </c>
      <c r="F545" s="237" t="s">
        <v>173</v>
      </c>
      <c r="G545" s="230" t="str">
        <f t="shared" si="11"/>
        <v>南北</v>
      </c>
    </row>
    <row r="546" spans="1:7">
      <c r="A546" s="317"/>
      <c r="B546" s="318"/>
      <c r="C546" s="235" t="s">
        <v>1035</v>
      </c>
      <c r="D546" s="236">
        <v>87.72</v>
      </c>
      <c r="E546" s="237" t="s">
        <v>994</v>
      </c>
      <c r="F546" s="237" t="s">
        <v>173</v>
      </c>
      <c r="G546" s="230" t="str">
        <f t="shared" si="11"/>
        <v>南北</v>
      </c>
    </row>
    <row r="547" spans="1:7">
      <c r="A547" s="317"/>
      <c r="B547" s="318"/>
      <c r="C547" s="235" t="s">
        <v>1036</v>
      </c>
      <c r="D547" s="236">
        <v>87.67</v>
      </c>
      <c r="E547" s="237" t="s">
        <v>997</v>
      </c>
      <c r="F547" s="237" t="s">
        <v>173</v>
      </c>
      <c r="G547" s="230" t="str">
        <f t="shared" si="11"/>
        <v>南</v>
      </c>
    </row>
    <row r="548" spans="1:7">
      <c r="A548" s="317"/>
      <c r="B548" s="318"/>
      <c r="C548" s="235" t="s">
        <v>1037</v>
      </c>
      <c r="D548" s="236">
        <v>87.67</v>
      </c>
      <c r="E548" s="237" t="s">
        <v>1008</v>
      </c>
      <c r="F548" s="237" t="s">
        <v>173</v>
      </c>
      <c r="G548" s="230" t="str">
        <f t="shared" si="11"/>
        <v>南</v>
      </c>
    </row>
    <row r="549" spans="1:7">
      <c r="A549" s="317"/>
      <c r="B549" s="318"/>
      <c r="C549" s="235" t="s">
        <v>1038</v>
      </c>
      <c r="D549" s="236">
        <v>86.65</v>
      </c>
      <c r="E549" s="237" t="s">
        <v>731</v>
      </c>
      <c r="F549" s="237" t="s">
        <v>173</v>
      </c>
      <c r="G549" s="230" t="str">
        <f t="shared" si="11"/>
        <v>南北</v>
      </c>
    </row>
    <row r="550" spans="1:7">
      <c r="A550" s="317"/>
      <c r="B550" s="318"/>
      <c r="C550" s="235" t="s">
        <v>1039</v>
      </c>
      <c r="D550" s="236">
        <v>87.72</v>
      </c>
      <c r="E550" s="237" t="s">
        <v>994</v>
      </c>
      <c r="F550" s="237" t="s">
        <v>173</v>
      </c>
      <c r="G550" s="230" t="str">
        <f t="shared" si="11"/>
        <v>南北</v>
      </c>
    </row>
    <row r="551" spans="1:7">
      <c r="A551" s="317"/>
      <c r="B551" s="318"/>
      <c r="C551" s="235" t="s">
        <v>1040</v>
      </c>
      <c r="D551" s="236">
        <v>87.67</v>
      </c>
      <c r="E551" s="237" t="s">
        <v>997</v>
      </c>
      <c r="F551" s="237" t="s">
        <v>173</v>
      </c>
      <c r="G551" s="230" t="str">
        <f t="shared" si="11"/>
        <v>南</v>
      </c>
    </row>
    <row r="552" spans="1:7">
      <c r="A552" s="317"/>
      <c r="B552" s="318"/>
      <c r="C552" s="235" t="s">
        <v>1041</v>
      </c>
      <c r="D552" s="236">
        <v>87.67</v>
      </c>
      <c r="E552" s="237" t="s">
        <v>1008</v>
      </c>
      <c r="F552" s="237" t="s">
        <v>173</v>
      </c>
      <c r="G552" s="230" t="str">
        <f t="shared" si="11"/>
        <v>南</v>
      </c>
    </row>
    <row r="553" spans="1:7">
      <c r="A553" s="317"/>
      <c r="B553" s="318"/>
      <c r="C553" s="235" t="s">
        <v>1042</v>
      </c>
      <c r="D553" s="236">
        <v>86.65</v>
      </c>
      <c r="E553" s="237" t="s">
        <v>731</v>
      </c>
      <c r="F553" s="237" t="s">
        <v>173</v>
      </c>
      <c r="G553" s="230" t="str">
        <f t="shared" si="11"/>
        <v>南北</v>
      </c>
    </row>
    <row r="554" spans="1:7">
      <c r="A554" s="317"/>
      <c r="B554" s="318"/>
      <c r="C554" s="235" t="s">
        <v>1043</v>
      </c>
      <c r="D554" s="236">
        <v>87.72</v>
      </c>
      <c r="E554" s="237" t="s">
        <v>994</v>
      </c>
      <c r="F554" s="237" t="s">
        <v>173</v>
      </c>
      <c r="G554" s="230" t="str">
        <f t="shared" si="11"/>
        <v>南北</v>
      </c>
    </row>
    <row r="555" spans="1:7">
      <c r="A555" s="317"/>
      <c r="B555" s="318"/>
      <c r="C555" s="235" t="s">
        <v>1044</v>
      </c>
      <c r="D555" s="236">
        <v>87.67</v>
      </c>
      <c r="E555" s="237" t="s">
        <v>997</v>
      </c>
      <c r="F555" s="237" t="s">
        <v>173</v>
      </c>
      <c r="G555" s="230" t="str">
        <f t="shared" si="11"/>
        <v>南</v>
      </c>
    </row>
    <row r="556" spans="1:7">
      <c r="A556" s="317"/>
      <c r="B556" s="318"/>
      <c r="C556" s="235" t="s">
        <v>1045</v>
      </c>
      <c r="D556" s="236">
        <v>87.67</v>
      </c>
      <c r="E556" s="237" t="s">
        <v>1008</v>
      </c>
      <c r="F556" s="237" t="s">
        <v>173</v>
      </c>
      <c r="G556" s="230" t="str">
        <f t="shared" si="11"/>
        <v>南</v>
      </c>
    </row>
    <row r="557" spans="1:7">
      <c r="A557" s="317"/>
      <c r="B557" s="318"/>
      <c r="C557" s="235" t="s">
        <v>1046</v>
      </c>
      <c r="D557" s="236">
        <v>86.65</v>
      </c>
      <c r="E557" s="237" t="s">
        <v>731</v>
      </c>
      <c r="F557" s="237" t="s">
        <v>173</v>
      </c>
      <c r="G557" s="230" t="str">
        <f t="shared" si="11"/>
        <v>南北</v>
      </c>
    </row>
    <row r="558" spans="1:7">
      <c r="A558" s="317"/>
      <c r="B558" s="318"/>
      <c r="C558" s="235" t="s">
        <v>1047</v>
      </c>
      <c r="D558" s="236">
        <v>87.72</v>
      </c>
      <c r="E558" s="237" t="s">
        <v>994</v>
      </c>
      <c r="F558" s="237" t="s">
        <v>173</v>
      </c>
      <c r="G558" s="230" t="str">
        <f t="shared" si="11"/>
        <v>南北</v>
      </c>
    </row>
    <row r="559" spans="1:7">
      <c r="A559" s="317"/>
      <c r="B559" s="318"/>
      <c r="C559" s="235" t="s">
        <v>1048</v>
      </c>
      <c r="D559" s="236">
        <v>87.67</v>
      </c>
      <c r="E559" s="237" t="s">
        <v>997</v>
      </c>
      <c r="F559" s="237" t="s">
        <v>173</v>
      </c>
      <c r="G559" s="230" t="str">
        <f t="shared" si="11"/>
        <v>南</v>
      </c>
    </row>
    <row r="560" spans="1:7">
      <c r="A560" s="317"/>
      <c r="B560" s="318"/>
      <c r="C560" s="235" t="s">
        <v>1049</v>
      </c>
      <c r="D560" s="236">
        <v>87.67</v>
      </c>
      <c r="E560" s="237" t="s">
        <v>1008</v>
      </c>
      <c r="F560" s="237" t="s">
        <v>173</v>
      </c>
      <c r="G560" s="230" t="str">
        <f t="shared" si="11"/>
        <v>南</v>
      </c>
    </row>
    <row r="561" spans="1:7">
      <c r="A561" s="317"/>
      <c r="B561" s="318"/>
      <c r="C561" s="235" t="s">
        <v>1050</v>
      </c>
      <c r="D561" s="236">
        <v>86.65</v>
      </c>
      <c r="E561" s="237" t="s">
        <v>731</v>
      </c>
      <c r="F561" s="237" t="s">
        <v>173</v>
      </c>
      <c r="G561" s="230" t="str">
        <f t="shared" si="11"/>
        <v>南北</v>
      </c>
    </row>
    <row r="562" spans="1:7">
      <c r="A562" s="317"/>
      <c r="B562" s="318"/>
      <c r="C562" s="235" t="s">
        <v>1051</v>
      </c>
      <c r="D562" s="236">
        <v>87.72</v>
      </c>
      <c r="E562" s="237" t="s">
        <v>994</v>
      </c>
      <c r="F562" s="237" t="s">
        <v>173</v>
      </c>
      <c r="G562" s="230" t="str">
        <f t="shared" si="11"/>
        <v>南北</v>
      </c>
    </row>
    <row r="563" spans="1:7">
      <c r="A563" s="317"/>
      <c r="B563" s="318"/>
      <c r="C563" s="235" t="s">
        <v>1052</v>
      </c>
      <c r="D563" s="236">
        <v>87.67</v>
      </c>
      <c r="E563" s="237" t="s">
        <v>997</v>
      </c>
      <c r="F563" s="237" t="s">
        <v>173</v>
      </c>
      <c r="G563" s="230" t="str">
        <f t="shared" si="11"/>
        <v>南</v>
      </c>
    </row>
    <row r="564" spans="1:7">
      <c r="A564" s="317"/>
      <c r="B564" s="318"/>
      <c r="C564" s="235" t="s">
        <v>1053</v>
      </c>
      <c r="D564" s="236">
        <v>87.67</v>
      </c>
      <c r="E564" s="237" t="s">
        <v>1008</v>
      </c>
      <c r="F564" s="237" t="s">
        <v>173</v>
      </c>
      <c r="G564" s="230" t="str">
        <f t="shared" si="11"/>
        <v>南</v>
      </c>
    </row>
    <row r="565" spans="1:7">
      <c r="A565" s="317"/>
      <c r="B565" s="318"/>
      <c r="C565" s="235" t="s">
        <v>1054</v>
      </c>
      <c r="D565" s="236">
        <v>86.65</v>
      </c>
      <c r="E565" s="237" t="s">
        <v>731</v>
      </c>
      <c r="F565" s="237" t="s">
        <v>173</v>
      </c>
      <c r="G565" s="230" t="str">
        <f t="shared" si="11"/>
        <v>南北</v>
      </c>
    </row>
    <row r="566" spans="1:7">
      <c r="A566" s="317"/>
      <c r="B566" s="318"/>
      <c r="C566" s="235" t="s">
        <v>1055</v>
      </c>
      <c r="D566" s="236">
        <v>87.72</v>
      </c>
      <c r="E566" s="237" t="s">
        <v>994</v>
      </c>
      <c r="F566" s="237" t="s">
        <v>173</v>
      </c>
      <c r="G566" s="230" t="str">
        <f t="shared" si="11"/>
        <v>南北</v>
      </c>
    </row>
    <row r="567" spans="1:7">
      <c r="A567" s="317"/>
      <c r="B567" s="318"/>
      <c r="C567" s="235" t="s">
        <v>1056</v>
      </c>
      <c r="D567" s="236">
        <v>87.67</v>
      </c>
      <c r="E567" s="237" t="s">
        <v>997</v>
      </c>
      <c r="F567" s="237" t="s">
        <v>173</v>
      </c>
      <c r="G567" s="230" t="str">
        <f t="shared" si="11"/>
        <v>南</v>
      </c>
    </row>
    <row r="568" spans="1:7">
      <c r="A568" s="317"/>
      <c r="B568" s="318"/>
      <c r="C568" s="235" t="s">
        <v>1057</v>
      </c>
      <c r="D568" s="236">
        <v>87.67</v>
      </c>
      <c r="E568" s="237" t="s">
        <v>1008</v>
      </c>
      <c r="F568" s="237" t="s">
        <v>173</v>
      </c>
      <c r="G568" s="230" t="str">
        <f t="shared" si="11"/>
        <v>南</v>
      </c>
    </row>
    <row r="569" spans="1:7">
      <c r="A569" s="317"/>
      <c r="B569" s="318"/>
      <c r="C569" s="235" t="s">
        <v>1058</v>
      </c>
      <c r="D569" s="236">
        <v>86.65</v>
      </c>
      <c r="E569" s="237" t="s">
        <v>731</v>
      </c>
      <c r="F569" s="237" t="s">
        <v>173</v>
      </c>
      <c r="G569" s="230" t="str">
        <f t="shared" si="11"/>
        <v>南北</v>
      </c>
    </row>
    <row r="570" spans="1:7">
      <c r="A570" s="317"/>
      <c r="B570" s="318"/>
      <c r="C570" s="235" t="s">
        <v>1059</v>
      </c>
      <c r="D570" s="236">
        <v>87.72</v>
      </c>
      <c r="E570" s="237" t="s">
        <v>994</v>
      </c>
      <c r="F570" s="237" t="s">
        <v>173</v>
      </c>
      <c r="G570" s="230" t="str">
        <f t="shared" si="11"/>
        <v>南北</v>
      </c>
    </row>
    <row r="571" spans="1:7">
      <c r="A571" s="317"/>
      <c r="B571" s="318"/>
      <c r="C571" s="235" t="s">
        <v>1060</v>
      </c>
      <c r="D571" s="236">
        <v>87.67</v>
      </c>
      <c r="E571" s="237" t="s">
        <v>997</v>
      </c>
      <c r="F571" s="237" t="s">
        <v>173</v>
      </c>
      <c r="G571" s="230" t="str">
        <f t="shared" si="11"/>
        <v>南</v>
      </c>
    </row>
    <row r="572" spans="1:7">
      <c r="A572" s="317"/>
      <c r="B572" s="318"/>
      <c r="C572" s="235" t="s">
        <v>1061</v>
      </c>
      <c r="D572" s="236">
        <v>87.67</v>
      </c>
      <c r="E572" s="237" t="s">
        <v>1008</v>
      </c>
      <c r="F572" s="237" t="s">
        <v>173</v>
      </c>
      <c r="G572" s="230" t="str">
        <f t="shared" si="11"/>
        <v>南</v>
      </c>
    </row>
    <row r="573" spans="1:7">
      <c r="A573" s="317"/>
      <c r="B573" s="318"/>
      <c r="C573" s="235" t="s">
        <v>1062</v>
      </c>
      <c r="D573" s="236">
        <v>86.65</v>
      </c>
      <c r="E573" s="237" t="s">
        <v>731</v>
      </c>
      <c r="F573" s="237" t="s">
        <v>173</v>
      </c>
      <c r="G573" s="230" t="str">
        <f t="shared" si="11"/>
        <v>南北</v>
      </c>
    </row>
    <row r="574" spans="1:7">
      <c r="A574" s="317"/>
      <c r="B574" s="318"/>
      <c r="C574" s="235" t="s">
        <v>1063</v>
      </c>
      <c r="D574" s="236">
        <v>87.72</v>
      </c>
      <c r="E574" s="237" t="s">
        <v>994</v>
      </c>
      <c r="F574" s="237" t="s">
        <v>173</v>
      </c>
      <c r="G574" s="230" t="str">
        <f t="shared" si="11"/>
        <v>南北</v>
      </c>
    </row>
    <row r="575" spans="1:7">
      <c r="A575" s="317"/>
      <c r="B575" s="318"/>
      <c r="C575" s="235" t="s">
        <v>1064</v>
      </c>
      <c r="D575" s="236">
        <v>87.67</v>
      </c>
      <c r="E575" s="237" t="s">
        <v>997</v>
      </c>
      <c r="F575" s="237" t="s">
        <v>173</v>
      </c>
      <c r="G575" s="230" t="str">
        <f t="shared" si="11"/>
        <v>南</v>
      </c>
    </row>
    <row r="576" spans="1:7">
      <c r="A576" s="317"/>
      <c r="B576" s="318"/>
      <c r="C576" s="235" t="s">
        <v>1065</v>
      </c>
      <c r="D576" s="236">
        <v>87.67</v>
      </c>
      <c r="E576" s="237" t="s">
        <v>1008</v>
      </c>
      <c r="F576" s="237" t="s">
        <v>173</v>
      </c>
      <c r="G576" s="230" t="str">
        <f t="shared" si="11"/>
        <v>南</v>
      </c>
    </row>
    <row r="577" spans="1:7">
      <c r="A577" s="317"/>
      <c r="B577" s="318"/>
      <c r="C577" s="235" t="s">
        <v>1066</v>
      </c>
      <c r="D577" s="236">
        <v>86.65</v>
      </c>
      <c r="E577" s="237" t="s">
        <v>731</v>
      </c>
      <c r="F577" s="237" t="s">
        <v>173</v>
      </c>
      <c r="G577" s="230" t="str">
        <f t="shared" si="11"/>
        <v>南北</v>
      </c>
    </row>
    <row r="578" spans="1:7">
      <c r="A578" s="317"/>
      <c r="B578" s="318"/>
      <c r="C578" s="235" t="s">
        <v>1067</v>
      </c>
      <c r="D578" s="236">
        <v>87.72</v>
      </c>
      <c r="E578" s="237" t="s">
        <v>994</v>
      </c>
      <c r="F578" s="237" t="s">
        <v>173</v>
      </c>
      <c r="G578" s="230" t="str">
        <f t="shared" si="11"/>
        <v>南北</v>
      </c>
    </row>
    <row r="579" spans="1:7">
      <c r="A579" s="317"/>
      <c r="B579" s="318"/>
      <c r="C579" s="235" t="s">
        <v>1068</v>
      </c>
      <c r="D579" s="236">
        <v>87.67</v>
      </c>
      <c r="E579" s="237" t="s">
        <v>997</v>
      </c>
      <c r="F579" s="237" t="s">
        <v>173</v>
      </c>
      <c r="G579" s="230" t="str">
        <f t="shared" si="11"/>
        <v>南</v>
      </c>
    </row>
    <row r="580" spans="1:7">
      <c r="A580" s="317"/>
      <c r="B580" s="318"/>
      <c r="C580" s="235" t="s">
        <v>1069</v>
      </c>
      <c r="D580" s="236">
        <v>87.67</v>
      </c>
      <c r="E580" s="237" t="s">
        <v>1008</v>
      </c>
      <c r="F580" s="237" t="s">
        <v>173</v>
      </c>
      <c r="G580" s="230" t="str">
        <f t="shared" si="11"/>
        <v>南</v>
      </c>
    </row>
    <row r="581" spans="1:7">
      <c r="A581" s="317"/>
      <c r="B581" s="318"/>
      <c r="C581" s="235" t="s">
        <v>1070</v>
      </c>
      <c r="D581" s="236">
        <v>86.65</v>
      </c>
      <c r="E581" s="237" t="s">
        <v>731</v>
      </c>
      <c r="F581" s="237" t="s">
        <v>173</v>
      </c>
      <c r="G581" s="230" t="str">
        <f t="shared" si="11"/>
        <v>南北</v>
      </c>
    </row>
    <row r="582" spans="1:7">
      <c r="A582" s="317"/>
      <c r="B582" s="318"/>
      <c r="C582" s="235" t="s">
        <v>1071</v>
      </c>
      <c r="D582" s="236">
        <v>87.72</v>
      </c>
      <c r="E582" s="237" t="s">
        <v>994</v>
      </c>
      <c r="F582" s="237" t="s">
        <v>173</v>
      </c>
      <c r="G582" s="230" t="str">
        <f t="shared" si="11"/>
        <v>南北</v>
      </c>
    </row>
    <row r="583" spans="1:7">
      <c r="A583" s="317"/>
      <c r="B583" s="318"/>
      <c r="C583" s="235" t="s">
        <v>1072</v>
      </c>
      <c r="D583" s="236">
        <v>87.67</v>
      </c>
      <c r="E583" s="237" t="s">
        <v>997</v>
      </c>
      <c r="F583" s="237" t="s">
        <v>173</v>
      </c>
      <c r="G583" s="230" t="str">
        <f t="shared" si="11"/>
        <v>南</v>
      </c>
    </row>
    <row r="584" spans="1:7">
      <c r="A584" s="317"/>
      <c r="B584" s="318"/>
      <c r="C584" s="235" t="s">
        <v>1073</v>
      </c>
      <c r="D584" s="236">
        <v>87.67</v>
      </c>
      <c r="E584" s="237" t="s">
        <v>1008</v>
      </c>
      <c r="F584" s="237" t="s">
        <v>173</v>
      </c>
      <c r="G584" s="230" t="str">
        <f t="shared" si="11"/>
        <v>南</v>
      </c>
    </row>
    <row r="585" spans="1:7">
      <c r="A585" s="317"/>
      <c r="B585" s="318"/>
      <c r="C585" s="235" t="s">
        <v>1074</v>
      </c>
      <c r="D585" s="236">
        <v>86.65</v>
      </c>
      <c r="E585" s="237" t="s">
        <v>731</v>
      </c>
      <c r="F585" s="237" t="s">
        <v>173</v>
      </c>
      <c r="G585" s="230" t="str">
        <f t="shared" si="11"/>
        <v>南北</v>
      </c>
    </row>
    <row r="586" spans="1:7">
      <c r="A586" s="317"/>
      <c r="B586" s="318"/>
      <c r="C586" s="235" t="s">
        <v>1075</v>
      </c>
      <c r="D586" s="236">
        <v>87.72</v>
      </c>
      <c r="E586" s="237" t="s">
        <v>994</v>
      </c>
      <c r="F586" s="237" t="s">
        <v>173</v>
      </c>
      <c r="G586" s="230" t="str">
        <f t="shared" si="11"/>
        <v>南北</v>
      </c>
    </row>
    <row r="587" spans="1:7">
      <c r="A587" s="317"/>
      <c r="B587" s="318"/>
      <c r="C587" s="235" t="s">
        <v>1076</v>
      </c>
      <c r="D587" s="236">
        <v>87.67</v>
      </c>
      <c r="E587" s="237" t="s">
        <v>997</v>
      </c>
      <c r="F587" s="237" t="s">
        <v>173</v>
      </c>
      <c r="G587" s="230" t="str">
        <f t="shared" ref="G587:G650" si="12">IF(IFERROR(FIND("A",E587),0),"南北","南")</f>
        <v>南</v>
      </c>
    </row>
    <row r="588" spans="1:7">
      <c r="A588" s="317"/>
      <c r="B588" s="318"/>
      <c r="C588" s="235" t="s">
        <v>1077</v>
      </c>
      <c r="D588" s="236">
        <v>87.67</v>
      </c>
      <c r="E588" s="237" t="s">
        <v>1008</v>
      </c>
      <c r="F588" s="237" t="s">
        <v>173</v>
      </c>
      <c r="G588" s="230" t="str">
        <f t="shared" si="12"/>
        <v>南</v>
      </c>
    </row>
    <row r="589" spans="1:7">
      <c r="A589" s="317"/>
      <c r="B589" s="318"/>
      <c r="C589" s="235" t="s">
        <v>1078</v>
      </c>
      <c r="D589" s="236">
        <v>86.65</v>
      </c>
      <c r="E589" s="237" t="s">
        <v>731</v>
      </c>
      <c r="F589" s="237" t="s">
        <v>173</v>
      </c>
      <c r="G589" s="230" t="str">
        <f t="shared" si="12"/>
        <v>南北</v>
      </c>
    </row>
    <row r="590" spans="1:7">
      <c r="A590" s="317"/>
      <c r="B590" s="318"/>
      <c r="C590" s="235" t="s">
        <v>1079</v>
      </c>
      <c r="D590" s="236">
        <v>87.72</v>
      </c>
      <c r="E590" s="237" t="s">
        <v>994</v>
      </c>
      <c r="F590" s="237" t="s">
        <v>173</v>
      </c>
      <c r="G590" s="230" t="str">
        <f t="shared" si="12"/>
        <v>南北</v>
      </c>
    </row>
    <row r="591" spans="1:7">
      <c r="A591" s="317"/>
      <c r="B591" s="318"/>
      <c r="C591" s="235" t="s">
        <v>1080</v>
      </c>
      <c r="D591" s="236">
        <v>87.67</v>
      </c>
      <c r="E591" s="237" t="s">
        <v>997</v>
      </c>
      <c r="F591" s="237" t="s">
        <v>173</v>
      </c>
      <c r="G591" s="230" t="str">
        <f t="shared" si="12"/>
        <v>南</v>
      </c>
    </row>
    <row r="592" spans="1:7">
      <c r="A592" s="317"/>
      <c r="B592" s="318"/>
      <c r="C592" s="235" t="s">
        <v>1081</v>
      </c>
      <c r="D592" s="236">
        <v>87.67</v>
      </c>
      <c r="E592" s="237" t="s">
        <v>1008</v>
      </c>
      <c r="F592" s="237" t="s">
        <v>173</v>
      </c>
      <c r="G592" s="230" t="str">
        <f t="shared" si="12"/>
        <v>南</v>
      </c>
    </row>
    <row r="593" spans="1:7">
      <c r="A593" s="317"/>
      <c r="B593" s="318"/>
      <c r="C593" s="235" t="s">
        <v>1082</v>
      </c>
      <c r="D593" s="236">
        <v>86.65</v>
      </c>
      <c r="E593" s="237" t="s">
        <v>731</v>
      </c>
      <c r="F593" s="237" t="s">
        <v>173</v>
      </c>
      <c r="G593" s="230" t="str">
        <f t="shared" si="12"/>
        <v>南北</v>
      </c>
    </row>
    <row r="594" spans="1:7">
      <c r="A594" s="317"/>
      <c r="B594" s="318"/>
      <c r="C594" s="235" t="s">
        <v>1083</v>
      </c>
      <c r="D594" s="236">
        <v>87.72</v>
      </c>
      <c r="E594" s="237" t="s">
        <v>994</v>
      </c>
      <c r="F594" s="237" t="s">
        <v>173</v>
      </c>
      <c r="G594" s="230" t="str">
        <f t="shared" si="12"/>
        <v>南北</v>
      </c>
    </row>
    <row r="595" spans="1:7">
      <c r="A595" s="317"/>
      <c r="B595" s="318"/>
      <c r="C595" s="235" t="s">
        <v>1084</v>
      </c>
      <c r="D595" s="236">
        <v>87.67</v>
      </c>
      <c r="E595" s="237" t="s">
        <v>997</v>
      </c>
      <c r="F595" s="237" t="s">
        <v>173</v>
      </c>
      <c r="G595" s="230" t="str">
        <f t="shared" si="12"/>
        <v>南</v>
      </c>
    </row>
    <row r="596" spans="1:7">
      <c r="A596" s="317"/>
      <c r="B596" s="318"/>
      <c r="C596" s="235" t="s">
        <v>1085</v>
      </c>
      <c r="D596" s="236">
        <v>87.67</v>
      </c>
      <c r="E596" s="237" t="s">
        <v>1008</v>
      </c>
      <c r="F596" s="237" t="s">
        <v>173</v>
      </c>
      <c r="G596" s="230" t="str">
        <f t="shared" si="12"/>
        <v>南</v>
      </c>
    </row>
    <row r="597" spans="1:7">
      <c r="A597" s="317"/>
      <c r="B597" s="318"/>
      <c r="C597" s="235" t="s">
        <v>1086</v>
      </c>
      <c r="D597" s="236">
        <v>86.65</v>
      </c>
      <c r="E597" s="237" t="s">
        <v>731</v>
      </c>
      <c r="F597" s="237" t="s">
        <v>173</v>
      </c>
      <c r="G597" s="230" t="str">
        <f t="shared" si="12"/>
        <v>南北</v>
      </c>
    </row>
    <row r="598" spans="1:7">
      <c r="A598" s="317"/>
      <c r="B598" s="318"/>
      <c r="C598" s="235" t="s">
        <v>1087</v>
      </c>
      <c r="D598" s="236">
        <v>87.72</v>
      </c>
      <c r="E598" s="237" t="s">
        <v>994</v>
      </c>
      <c r="F598" s="237" t="s">
        <v>173</v>
      </c>
      <c r="G598" s="230" t="str">
        <f t="shared" si="12"/>
        <v>南北</v>
      </c>
    </row>
    <row r="599" spans="1:7">
      <c r="A599" s="317"/>
      <c r="B599" s="318"/>
      <c r="C599" s="235" t="s">
        <v>1088</v>
      </c>
      <c r="D599" s="236">
        <v>87.67</v>
      </c>
      <c r="E599" s="237" t="s">
        <v>997</v>
      </c>
      <c r="F599" s="237" t="s">
        <v>173</v>
      </c>
      <c r="G599" s="230" t="str">
        <f t="shared" si="12"/>
        <v>南</v>
      </c>
    </row>
    <row r="600" spans="1:7">
      <c r="A600" s="317"/>
      <c r="B600" s="318"/>
      <c r="C600" s="235" t="s">
        <v>1089</v>
      </c>
      <c r="D600" s="236">
        <v>87.67</v>
      </c>
      <c r="E600" s="237" t="s">
        <v>1008</v>
      </c>
      <c r="F600" s="237" t="s">
        <v>173</v>
      </c>
      <c r="G600" s="230" t="str">
        <f t="shared" si="12"/>
        <v>南</v>
      </c>
    </row>
    <row r="601" spans="1:7">
      <c r="A601" s="317"/>
      <c r="B601" s="318"/>
      <c r="C601" s="235" t="s">
        <v>1090</v>
      </c>
      <c r="D601" s="236">
        <v>86.65</v>
      </c>
      <c r="E601" s="237" t="s">
        <v>731</v>
      </c>
      <c r="F601" s="237" t="s">
        <v>173</v>
      </c>
      <c r="G601" s="230" t="str">
        <f t="shared" si="12"/>
        <v>南北</v>
      </c>
    </row>
    <row r="602" spans="1:7">
      <c r="A602" s="317"/>
      <c r="B602" s="318"/>
      <c r="C602" s="235" t="s">
        <v>1097</v>
      </c>
      <c r="D602" s="236">
        <v>87.72</v>
      </c>
      <c r="E602" s="237" t="s">
        <v>994</v>
      </c>
      <c r="F602" s="237" t="s">
        <v>173</v>
      </c>
      <c r="G602" s="230" t="str">
        <f t="shared" si="12"/>
        <v>南北</v>
      </c>
    </row>
    <row r="603" spans="1:7">
      <c r="A603" s="317"/>
      <c r="B603" s="318"/>
      <c r="C603" s="235" t="s">
        <v>1098</v>
      </c>
      <c r="D603" s="236">
        <v>87.67</v>
      </c>
      <c r="E603" s="237" t="s">
        <v>997</v>
      </c>
      <c r="F603" s="237" t="s">
        <v>173</v>
      </c>
      <c r="G603" s="230" t="str">
        <f t="shared" si="12"/>
        <v>南</v>
      </c>
    </row>
    <row r="604" spans="1:7">
      <c r="A604" s="317"/>
      <c r="B604" s="318"/>
      <c r="C604" s="235" t="s">
        <v>1099</v>
      </c>
      <c r="D604" s="236">
        <v>87.67</v>
      </c>
      <c r="E604" s="237" t="s">
        <v>1008</v>
      </c>
      <c r="F604" s="237" t="s">
        <v>173</v>
      </c>
      <c r="G604" s="230" t="str">
        <f t="shared" si="12"/>
        <v>南</v>
      </c>
    </row>
    <row r="605" spans="1:7">
      <c r="A605" s="317"/>
      <c r="B605" s="318"/>
      <c r="C605" s="235" t="s">
        <v>1100</v>
      </c>
      <c r="D605" s="236">
        <v>86.65</v>
      </c>
      <c r="E605" s="237" t="s">
        <v>731</v>
      </c>
      <c r="F605" s="237" t="s">
        <v>173</v>
      </c>
      <c r="G605" s="230" t="str">
        <f t="shared" si="12"/>
        <v>南北</v>
      </c>
    </row>
    <row r="606" spans="1:7">
      <c r="A606" s="317"/>
      <c r="B606" s="318"/>
      <c r="C606" s="235" t="s">
        <v>1101</v>
      </c>
      <c r="D606" s="236">
        <v>87.72</v>
      </c>
      <c r="E606" s="237" t="s">
        <v>994</v>
      </c>
      <c r="F606" s="237" t="s">
        <v>173</v>
      </c>
      <c r="G606" s="230" t="str">
        <f t="shared" si="12"/>
        <v>南北</v>
      </c>
    </row>
    <row r="607" spans="1:7">
      <c r="A607" s="317"/>
      <c r="B607" s="318"/>
      <c r="C607" s="235" t="s">
        <v>1102</v>
      </c>
      <c r="D607" s="236">
        <v>87.67</v>
      </c>
      <c r="E607" s="237" t="s">
        <v>997</v>
      </c>
      <c r="F607" s="237" t="s">
        <v>173</v>
      </c>
      <c r="G607" s="230" t="str">
        <f t="shared" si="12"/>
        <v>南</v>
      </c>
    </row>
    <row r="608" spans="1:7">
      <c r="A608" s="317"/>
      <c r="B608" s="318"/>
      <c r="C608" s="235" t="s">
        <v>1103</v>
      </c>
      <c r="D608" s="236">
        <v>87.67</v>
      </c>
      <c r="E608" s="237" t="s">
        <v>1008</v>
      </c>
      <c r="F608" s="237" t="s">
        <v>173</v>
      </c>
      <c r="G608" s="230" t="str">
        <f t="shared" si="12"/>
        <v>南</v>
      </c>
    </row>
    <row r="609" spans="1:7">
      <c r="A609" s="317"/>
      <c r="B609" s="318"/>
      <c r="C609" s="235" t="s">
        <v>1104</v>
      </c>
      <c r="D609" s="236">
        <v>86.65</v>
      </c>
      <c r="E609" s="237" t="s">
        <v>731</v>
      </c>
      <c r="F609" s="237" t="s">
        <v>173</v>
      </c>
      <c r="G609" s="230" t="str">
        <f t="shared" si="12"/>
        <v>南北</v>
      </c>
    </row>
    <row r="610" spans="1:7">
      <c r="A610" s="317"/>
      <c r="B610" s="318"/>
      <c r="C610" s="235" t="s">
        <v>1105</v>
      </c>
      <c r="D610" s="236">
        <v>87.72</v>
      </c>
      <c r="E610" s="237" t="s">
        <v>994</v>
      </c>
      <c r="F610" s="237" t="s">
        <v>173</v>
      </c>
      <c r="G610" s="230" t="str">
        <f t="shared" si="12"/>
        <v>南北</v>
      </c>
    </row>
    <row r="611" spans="1:7">
      <c r="A611" s="317"/>
      <c r="B611" s="318"/>
      <c r="C611" s="235" t="s">
        <v>1106</v>
      </c>
      <c r="D611" s="236">
        <v>87.67</v>
      </c>
      <c r="E611" s="237" t="s">
        <v>997</v>
      </c>
      <c r="F611" s="237" t="s">
        <v>173</v>
      </c>
      <c r="G611" s="230" t="str">
        <f t="shared" si="12"/>
        <v>南</v>
      </c>
    </row>
    <row r="612" spans="1:7">
      <c r="A612" s="317"/>
      <c r="B612" s="318"/>
      <c r="C612" s="235" t="s">
        <v>1107</v>
      </c>
      <c r="D612" s="236">
        <v>87.67</v>
      </c>
      <c r="E612" s="237" t="s">
        <v>1008</v>
      </c>
      <c r="F612" s="237" t="s">
        <v>173</v>
      </c>
      <c r="G612" s="230" t="str">
        <f t="shared" si="12"/>
        <v>南</v>
      </c>
    </row>
    <row r="613" spans="1:7">
      <c r="A613" s="317"/>
      <c r="B613" s="318"/>
      <c r="C613" s="235" t="s">
        <v>1108</v>
      </c>
      <c r="D613" s="236">
        <v>86.65</v>
      </c>
      <c r="E613" s="237" t="s">
        <v>731</v>
      </c>
      <c r="F613" s="237" t="s">
        <v>173</v>
      </c>
      <c r="G613" s="230" t="str">
        <f t="shared" si="12"/>
        <v>南北</v>
      </c>
    </row>
    <row r="614" spans="1:7">
      <c r="A614" s="317"/>
      <c r="B614" s="318"/>
      <c r="C614" s="235" t="s">
        <v>1109</v>
      </c>
      <c r="D614" s="236">
        <v>87.72</v>
      </c>
      <c r="E614" s="237" t="s">
        <v>994</v>
      </c>
      <c r="F614" s="237" t="s">
        <v>173</v>
      </c>
      <c r="G614" s="230" t="str">
        <f t="shared" si="12"/>
        <v>南北</v>
      </c>
    </row>
    <row r="615" spans="1:7">
      <c r="A615" s="317"/>
      <c r="B615" s="318"/>
      <c r="C615" s="235" t="s">
        <v>1110</v>
      </c>
      <c r="D615" s="236">
        <v>87.67</v>
      </c>
      <c r="E615" s="237" t="s">
        <v>997</v>
      </c>
      <c r="F615" s="237" t="s">
        <v>173</v>
      </c>
      <c r="G615" s="230" t="str">
        <f t="shared" si="12"/>
        <v>南</v>
      </c>
    </row>
    <row r="616" spans="1:7">
      <c r="A616" s="317"/>
      <c r="B616" s="318"/>
      <c r="C616" s="235" t="s">
        <v>1111</v>
      </c>
      <c r="D616" s="236">
        <v>87.67</v>
      </c>
      <c r="E616" s="237" t="s">
        <v>1008</v>
      </c>
      <c r="F616" s="237" t="s">
        <v>173</v>
      </c>
      <c r="G616" s="230" t="str">
        <f t="shared" si="12"/>
        <v>南</v>
      </c>
    </row>
    <row r="617" spans="1:7">
      <c r="A617" s="317"/>
      <c r="B617" s="318"/>
      <c r="C617" s="235" t="s">
        <v>1112</v>
      </c>
      <c r="D617" s="236">
        <v>86.65</v>
      </c>
      <c r="E617" s="237" t="s">
        <v>731</v>
      </c>
      <c r="F617" s="237" t="s">
        <v>173</v>
      </c>
      <c r="G617" s="230" t="str">
        <f t="shared" si="12"/>
        <v>南北</v>
      </c>
    </row>
    <row r="618" spans="1:7">
      <c r="A618" s="317"/>
      <c r="B618" s="318"/>
      <c r="C618" s="235" t="s">
        <v>1113</v>
      </c>
      <c r="D618" s="236">
        <v>87.72</v>
      </c>
      <c r="E618" s="237" t="s">
        <v>994</v>
      </c>
      <c r="F618" s="237" t="s">
        <v>173</v>
      </c>
      <c r="G618" s="230" t="str">
        <f t="shared" si="12"/>
        <v>南北</v>
      </c>
    </row>
    <row r="619" spans="1:7">
      <c r="A619" s="317"/>
      <c r="B619" s="318"/>
      <c r="C619" s="235" t="s">
        <v>1114</v>
      </c>
      <c r="D619" s="236">
        <v>87.67</v>
      </c>
      <c r="E619" s="237" t="s">
        <v>997</v>
      </c>
      <c r="F619" s="237" t="s">
        <v>173</v>
      </c>
      <c r="G619" s="230" t="str">
        <f t="shared" si="12"/>
        <v>南</v>
      </c>
    </row>
    <row r="620" spans="1:7">
      <c r="A620" s="317"/>
      <c r="B620" s="318"/>
      <c r="C620" s="235" t="s">
        <v>1115</v>
      </c>
      <c r="D620" s="236">
        <v>87.67</v>
      </c>
      <c r="E620" s="237" t="s">
        <v>1008</v>
      </c>
      <c r="F620" s="237" t="s">
        <v>173</v>
      </c>
      <c r="G620" s="230" t="str">
        <f t="shared" si="12"/>
        <v>南</v>
      </c>
    </row>
    <row r="621" spans="1:7">
      <c r="A621" s="317"/>
      <c r="B621" s="318"/>
      <c r="C621" s="235" t="s">
        <v>1116</v>
      </c>
      <c r="D621" s="236">
        <v>86.65</v>
      </c>
      <c r="E621" s="237" t="s">
        <v>731</v>
      </c>
      <c r="F621" s="237" t="s">
        <v>173</v>
      </c>
      <c r="G621" s="230" t="str">
        <f t="shared" si="12"/>
        <v>南北</v>
      </c>
    </row>
    <row r="622" spans="1:7">
      <c r="A622" s="317"/>
      <c r="B622" s="318"/>
      <c r="C622" s="235" t="s">
        <v>1117</v>
      </c>
      <c r="D622" s="236">
        <v>87.72</v>
      </c>
      <c r="E622" s="237" t="s">
        <v>994</v>
      </c>
      <c r="F622" s="237" t="s">
        <v>173</v>
      </c>
      <c r="G622" s="230" t="str">
        <f t="shared" si="12"/>
        <v>南北</v>
      </c>
    </row>
    <row r="623" spans="1:7">
      <c r="A623" s="317"/>
      <c r="B623" s="318"/>
      <c r="C623" s="235" t="s">
        <v>1118</v>
      </c>
      <c r="D623" s="236">
        <v>87.67</v>
      </c>
      <c r="E623" s="237" t="s">
        <v>997</v>
      </c>
      <c r="F623" s="237" t="s">
        <v>173</v>
      </c>
      <c r="G623" s="230" t="str">
        <f t="shared" si="12"/>
        <v>南</v>
      </c>
    </row>
    <row r="624" spans="1:7">
      <c r="A624" s="317"/>
      <c r="B624" s="318"/>
      <c r="C624" s="235" t="s">
        <v>1119</v>
      </c>
      <c r="D624" s="236">
        <v>87.67</v>
      </c>
      <c r="E624" s="237" t="s">
        <v>1008</v>
      </c>
      <c r="F624" s="237" t="s">
        <v>173</v>
      </c>
      <c r="G624" s="230" t="str">
        <f t="shared" si="12"/>
        <v>南</v>
      </c>
    </row>
    <row r="625" spans="1:7">
      <c r="A625" s="317"/>
      <c r="B625" s="318"/>
      <c r="C625" s="235" t="s">
        <v>1120</v>
      </c>
      <c r="D625" s="236">
        <v>86.65</v>
      </c>
      <c r="E625" s="237" t="s">
        <v>731</v>
      </c>
      <c r="F625" s="237" t="s">
        <v>173</v>
      </c>
      <c r="G625" s="230" t="str">
        <f t="shared" si="12"/>
        <v>南北</v>
      </c>
    </row>
    <row r="626" spans="1:7">
      <c r="A626" s="317"/>
      <c r="B626" s="317" t="s">
        <v>1091</v>
      </c>
      <c r="C626" s="235" t="s">
        <v>993</v>
      </c>
      <c r="D626" s="236">
        <v>71.540000000000006</v>
      </c>
      <c r="E626" s="237" t="s">
        <v>1096</v>
      </c>
      <c r="F626" s="237" t="s">
        <v>173</v>
      </c>
      <c r="G626" s="230" t="str">
        <f t="shared" si="12"/>
        <v>南北</v>
      </c>
    </row>
    <row r="627" spans="1:7">
      <c r="A627" s="317"/>
      <c r="B627" s="317"/>
      <c r="C627" s="235" t="s">
        <v>996</v>
      </c>
      <c r="D627" s="236">
        <v>87.94</v>
      </c>
      <c r="E627" s="237" t="s">
        <v>997</v>
      </c>
      <c r="F627" s="237" t="s">
        <v>173</v>
      </c>
      <c r="G627" s="230" t="str">
        <f t="shared" si="12"/>
        <v>南</v>
      </c>
    </row>
    <row r="628" spans="1:7">
      <c r="A628" s="317"/>
      <c r="B628" s="317"/>
      <c r="C628" s="235" t="s">
        <v>999</v>
      </c>
      <c r="D628" s="236">
        <v>87.94</v>
      </c>
      <c r="E628" s="237" t="s">
        <v>1008</v>
      </c>
      <c r="F628" s="237" t="s">
        <v>173</v>
      </c>
      <c r="G628" s="230" t="str">
        <f t="shared" si="12"/>
        <v>南</v>
      </c>
    </row>
    <row r="629" spans="1:7">
      <c r="A629" s="317"/>
      <c r="B629" s="317"/>
      <c r="C629" s="235" t="s">
        <v>1001</v>
      </c>
      <c r="D629" s="236">
        <v>88.13</v>
      </c>
      <c r="E629" s="237" t="s">
        <v>731</v>
      </c>
      <c r="F629" s="237" t="s">
        <v>173</v>
      </c>
      <c r="G629" s="230" t="str">
        <f t="shared" si="12"/>
        <v>南北</v>
      </c>
    </row>
    <row r="630" spans="1:7">
      <c r="A630" s="317"/>
      <c r="B630" s="317"/>
      <c r="C630" s="235" t="s">
        <v>1002</v>
      </c>
      <c r="D630" s="236">
        <v>86.88</v>
      </c>
      <c r="E630" s="237" t="s">
        <v>994</v>
      </c>
      <c r="F630" s="237" t="s">
        <v>173</v>
      </c>
      <c r="G630" s="230" t="str">
        <f t="shared" si="12"/>
        <v>南北</v>
      </c>
    </row>
    <row r="631" spans="1:7">
      <c r="A631" s="317"/>
      <c r="B631" s="317"/>
      <c r="C631" s="235" t="s">
        <v>1005</v>
      </c>
      <c r="D631" s="236">
        <v>87.94</v>
      </c>
      <c r="E631" s="237" t="s">
        <v>997</v>
      </c>
      <c r="F631" s="237" t="s">
        <v>173</v>
      </c>
      <c r="G631" s="230" t="str">
        <f t="shared" si="12"/>
        <v>南</v>
      </c>
    </row>
    <row r="632" spans="1:7">
      <c r="A632" s="317"/>
      <c r="B632" s="317"/>
      <c r="C632" s="235" t="s">
        <v>1007</v>
      </c>
      <c r="D632" s="236">
        <v>87.94</v>
      </c>
      <c r="E632" s="237" t="s">
        <v>1008</v>
      </c>
      <c r="F632" s="237" t="s">
        <v>173</v>
      </c>
      <c r="G632" s="230" t="str">
        <f t="shared" si="12"/>
        <v>南</v>
      </c>
    </row>
    <row r="633" spans="1:7">
      <c r="A633" s="317"/>
      <c r="B633" s="317"/>
      <c r="C633" s="235" t="s">
        <v>1012</v>
      </c>
      <c r="D633" s="236">
        <v>88.13</v>
      </c>
      <c r="E633" s="237" t="s">
        <v>731</v>
      </c>
      <c r="F633" s="237" t="s">
        <v>173</v>
      </c>
      <c r="G633" s="230" t="str">
        <f t="shared" si="12"/>
        <v>南北</v>
      </c>
    </row>
    <row r="634" spans="1:7">
      <c r="A634" s="317"/>
      <c r="B634" s="317"/>
      <c r="C634" s="235" t="s">
        <v>1014</v>
      </c>
      <c r="D634" s="236">
        <v>86.88</v>
      </c>
      <c r="E634" s="237" t="s">
        <v>994</v>
      </c>
      <c r="F634" s="237" t="s">
        <v>173</v>
      </c>
      <c r="G634" s="230" t="str">
        <f t="shared" si="12"/>
        <v>南北</v>
      </c>
    </row>
    <row r="635" spans="1:7">
      <c r="A635" s="317"/>
      <c r="B635" s="317"/>
      <c r="C635" s="235" t="s">
        <v>1017</v>
      </c>
      <c r="D635" s="236">
        <v>87.94</v>
      </c>
      <c r="E635" s="237" t="s">
        <v>997</v>
      </c>
      <c r="F635" s="237" t="s">
        <v>173</v>
      </c>
      <c r="G635" s="230" t="str">
        <f t="shared" si="12"/>
        <v>南</v>
      </c>
    </row>
    <row r="636" spans="1:7">
      <c r="A636" s="317"/>
      <c r="B636" s="317"/>
      <c r="C636" s="235" t="s">
        <v>1019</v>
      </c>
      <c r="D636" s="236">
        <v>87.94</v>
      </c>
      <c r="E636" s="237" t="s">
        <v>1008</v>
      </c>
      <c r="F636" s="237" t="s">
        <v>173</v>
      </c>
      <c r="G636" s="230" t="str">
        <f t="shared" si="12"/>
        <v>南</v>
      </c>
    </row>
    <row r="637" spans="1:7">
      <c r="A637" s="317"/>
      <c r="B637" s="317"/>
      <c r="C637" s="235" t="s">
        <v>1021</v>
      </c>
      <c r="D637" s="236">
        <v>88.13</v>
      </c>
      <c r="E637" s="237" t="s">
        <v>731</v>
      </c>
      <c r="F637" s="237" t="s">
        <v>173</v>
      </c>
      <c r="G637" s="230" t="str">
        <f t="shared" si="12"/>
        <v>南北</v>
      </c>
    </row>
    <row r="638" spans="1:7">
      <c r="A638" s="317"/>
      <c r="B638" s="317"/>
      <c r="C638" s="235" t="s">
        <v>1023</v>
      </c>
      <c r="D638" s="236">
        <v>86.88</v>
      </c>
      <c r="E638" s="237" t="s">
        <v>994</v>
      </c>
      <c r="F638" s="237" t="s">
        <v>173</v>
      </c>
      <c r="G638" s="230" t="str">
        <f t="shared" si="12"/>
        <v>南北</v>
      </c>
    </row>
    <row r="639" spans="1:7">
      <c r="A639" s="317"/>
      <c r="B639" s="317"/>
      <c r="C639" s="235" t="s">
        <v>1024</v>
      </c>
      <c r="D639" s="236">
        <v>87.94</v>
      </c>
      <c r="E639" s="237" t="s">
        <v>997</v>
      </c>
      <c r="F639" s="237" t="s">
        <v>173</v>
      </c>
      <c r="G639" s="230" t="str">
        <f t="shared" si="12"/>
        <v>南</v>
      </c>
    </row>
    <row r="640" spans="1:7">
      <c r="A640" s="317"/>
      <c r="B640" s="317"/>
      <c r="C640" s="235" t="s">
        <v>1025</v>
      </c>
      <c r="D640" s="236">
        <v>87.94</v>
      </c>
      <c r="E640" s="237" t="s">
        <v>1008</v>
      </c>
      <c r="F640" s="237" t="s">
        <v>173</v>
      </c>
      <c r="G640" s="230" t="str">
        <f t="shared" si="12"/>
        <v>南</v>
      </c>
    </row>
    <row r="641" spans="1:7">
      <c r="A641" s="317"/>
      <c r="B641" s="317"/>
      <c r="C641" s="235" t="s">
        <v>1026</v>
      </c>
      <c r="D641" s="236">
        <v>88.13</v>
      </c>
      <c r="E641" s="237" t="s">
        <v>731</v>
      </c>
      <c r="F641" s="237" t="s">
        <v>173</v>
      </c>
      <c r="G641" s="230" t="str">
        <f t="shared" si="12"/>
        <v>南北</v>
      </c>
    </row>
    <row r="642" spans="1:7">
      <c r="A642" s="317"/>
      <c r="B642" s="317"/>
      <c r="C642" s="235" t="s">
        <v>1027</v>
      </c>
      <c r="D642" s="236">
        <v>86.65</v>
      </c>
      <c r="E642" s="237" t="s">
        <v>994</v>
      </c>
      <c r="F642" s="237" t="s">
        <v>173</v>
      </c>
      <c r="G642" s="230" t="str">
        <f t="shared" si="12"/>
        <v>南北</v>
      </c>
    </row>
    <row r="643" spans="1:7">
      <c r="A643" s="317"/>
      <c r="B643" s="317"/>
      <c r="C643" s="235" t="s">
        <v>1028</v>
      </c>
      <c r="D643" s="236">
        <v>87.67</v>
      </c>
      <c r="E643" s="237" t="s">
        <v>997</v>
      </c>
      <c r="F643" s="237" t="s">
        <v>173</v>
      </c>
      <c r="G643" s="230" t="str">
        <f t="shared" si="12"/>
        <v>南</v>
      </c>
    </row>
    <row r="644" spans="1:7">
      <c r="A644" s="317"/>
      <c r="B644" s="317"/>
      <c r="C644" s="235" t="s">
        <v>1029</v>
      </c>
      <c r="D644" s="236">
        <v>87.67</v>
      </c>
      <c r="E644" s="237" t="s">
        <v>1008</v>
      </c>
      <c r="F644" s="237" t="s">
        <v>173</v>
      </c>
      <c r="G644" s="230" t="str">
        <f t="shared" si="12"/>
        <v>南</v>
      </c>
    </row>
    <row r="645" spans="1:7">
      <c r="A645" s="317"/>
      <c r="B645" s="317"/>
      <c r="C645" s="235" t="s">
        <v>1030</v>
      </c>
      <c r="D645" s="236">
        <v>87.72</v>
      </c>
      <c r="E645" s="237" t="s">
        <v>731</v>
      </c>
      <c r="F645" s="237" t="s">
        <v>173</v>
      </c>
      <c r="G645" s="230" t="str">
        <f t="shared" si="12"/>
        <v>南北</v>
      </c>
    </row>
    <row r="646" spans="1:7">
      <c r="A646" s="317"/>
      <c r="B646" s="317"/>
      <c r="C646" s="235" t="s">
        <v>1031</v>
      </c>
      <c r="D646" s="236">
        <v>86.65</v>
      </c>
      <c r="E646" s="237" t="s">
        <v>994</v>
      </c>
      <c r="F646" s="237" t="s">
        <v>173</v>
      </c>
      <c r="G646" s="230" t="str">
        <f t="shared" si="12"/>
        <v>南北</v>
      </c>
    </row>
    <row r="647" spans="1:7">
      <c r="A647" s="317"/>
      <c r="B647" s="317"/>
      <c r="C647" s="235" t="s">
        <v>1032</v>
      </c>
      <c r="D647" s="236">
        <v>87.67</v>
      </c>
      <c r="E647" s="237" t="s">
        <v>997</v>
      </c>
      <c r="F647" s="237" t="s">
        <v>173</v>
      </c>
      <c r="G647" s="230" t="str">
        <f t="shared" si="12"/>
        <v>南</v>
      </c>
    </row>
    <row r="648" spans="1:7">
      <c r="A648" s="317"/>
      <c r="B648" s="317"/>
      <c r="C648" s="235" t="s">
        <v>1033</v>
      </c>
      <c r="D648" s="236">
        <v>87.67</v>
      </c>
      <c r="E648" s="237" t="s">
        <v>1008</v>
      </c>
      <c r="F648" s="237" t="s">
        <v>173</v>
      </c>
      <c r="G648" s="230" t="str">
        <f t="shared" si="12"/>
        <v>南</v>
      </c>
    </row>
    <row r="649" spans="1:7">
      <c r="A649" s="317"/>
      <c r="B649" s="317"/>
      <c r="C649" s="235" t="s">
        <v>1034</v>
      </c>
      <c r="D649" s="236">
        <v>87.72</v>
      </c>
      <c r="E649" s="237" t="s">
        <v>731</v>
      </c>
      <c r="F649" s="237" t="s">
        <v>173</v>
      </c>
      <c r="G649" s="230" t="str">
        <f t="shared" si="12"/>
        <v>南北</v>
      </c>
    </row>
    <row r="650" spans="1:7">
      <c r="A650" s="317"/>
      <c r="B650" s="317"/>
      <c r="C650" s="235" t="s">
        <v>1035</v>
      </c>
      <c r="D650" s="236">
        <v>86.65</v>
      </c>
      <c r="E650" s="237" t="s">
        <v>994</v>
      </c>
      <c r="F650" s="237" t="s">
        <v>173</v>
      </c>
      <c r="G650" s="230" t="str">
        <f t="shared" si="12"/>
        <v>南北</v>
      </c>
    </row>
    <row r="651" spans="1:7">
      <c r="A651" s="317"/>
      <c r="B651" s="317"/>
      <c r="C651" s="235" t="s">
        <v>1036</v>
      </c>
      <c r="D651" s="236">
        <v>87.67</v>
      </c>
      <c r="E651" s="237" t="s">
        <v>997</v>
      </c>
      <c r="F651" s="237" t="s">
        <v>173</v>
      </c>
      <c r="G651" s="230" t="str">
        <f t="shared" ref="G651:G714" si="13">IF(IFERROR(FIND("A",E651),0),"南北","南")</f>
        <v>南</v>
      </c>
    </row>
    <row r="652" spans="1:7">
      <c r="A652" s="317"/>
      <c r="B652" s="317"/>
      <c r="C652" s="235" t="s">
        <v>1037</v>
      </c>
      <c r="D652" s="236">
        <v>87.67</v>
      </c>
      <c r="E652" s="237" t="s">
        <v>1008</v>
      </c>
      <c r="F652" s="237" t="s">
        <v>173</v>
      </c>
      <c r="G652" s="230" t="str">
        <f t="shared" si="13"/>
        <v>南</v>
      </c>
    </row>
    <row r="653" spans="1:7">
      <c r="A653" s="317"/>
      <c r="B653" s="317"/>
      <c r="C653" s="235" t="s">
        <v>1038</v>
      </c>
      <c r="D653" s="236">
        <v>87.72</v>
      </c>
      <c r="E653" s="237" t="s">
        <v>731</v>
      </c>
      <c r="F653" s="237" t="s">
        <v>173</v>
      </c>
      <c r="G653" s="230" t="str">
        <f t="shared" si="13"/>
        <v>南北</v>
      </c>
    </row>
    <row r="654" spans="1:7">
      <c r="A654" s="317"/>
      <c r="B654" s="317"/>
      <c r="C654" s="235" t="s">
        <v>1039</v>
      </c>
      <c r="D654" s="236">
        <v>86.65</v>
      </c>
      <c r="E654" s="237" t="s">
        <v>994</v>
      </c>
      <c r="F654" s="237" t="s">
        <v>173</v>
      </c>
      <c r="G654" s="230" t="str">
        <f t="shared" si="13"/>
        <v>南北</v>
      </c>
    </row>
    <row r="655" spans="1:7">
      <c r="A655" s="317"/>
      <c r="B655" s="317"/>
      <c r="C655" s="235" t="s">
        <v>1040</v>
      </c>
      <c r="D655" s="236">
        <v>87.67</v>
      </c>
      <c r="E655" s="237" t="s">
        <v>997</v>
      </c>
      <c r="F655" s="237" t="s">
        <v>173</v>
      </c>
      <c r="G655" s="230" t="str">
        <f t="shared" si="13"/>
        <v>南</v>
      </c>
    </row>
    <row r="656" spans="1:7">
      <c r="A656" s="317"/>
      <c r="B656" s="317"/>
      <c r="C656" s="235" t="s">
        <v>1041</v>
      </c>
      <c r="D656" s="236">
        <v>87.67</v>
      </c>
      <c r="E656" s="237" t="s">
        <v>1008</v>
      </c>
      <c r="F656" s="237" t="s">
        <v>173</v>
      </c>
      <c r="G656" s="230" t="str">
        <f t="shared" si="13"/>
        <v>南</v>
      </c>
    </row>
    <row r="657" spans="1:7">
      <c r="A657" s="317"/>
      <c r="B657" s="317"/>
      <c r="C657" s="235" t="s">
        <v>1042</v>
      </c>
      <c r="D657" s="236">
        <v>87.72</v>
      </c>
      <c r="E657" s="237" t="s">
        <v>731</v>
      </c>
      <c r="F657" s="237" t="s">
        <v>173</v>
      </c>
      <c r="G657" s="230" t="str">
        <f t="shared" si="13"/>
        <v>南北</v>
      </c>
    </row>
    <row r="658" spans="1:7">
      <c r="A658" s="317"/>
      <c r="B658" s="317"/>
      <c r="C658" s="235" t="s">
        <v>1043</v>
      </c>
      <c r="D658" s="236">
        <v>86.65</v>
      </c>
      <c r="E658" s="237" t="s">
        <v>994</v>
      </c>
      <c r="F658" s="237" t="s">
        <v>173</v>
      </c>
      <c r="G658" s="230" t="str">
        <f t="shared" si="13"/>
        <v>南北</v>
      </c>
    </row>
    <row r="659" spans="1:7">
      <c r="A659" s="317"/>
      <c r="B659" s="317"/>
      <c r="C659" s="235" t="s">
        <v>1044</v>
      </c>
      <c r="D659" s="236">
        <v>87.67</v>
      </c>
      <c r="E659" s="237" t="s">
        <v>997</v>
      </c>
      <c r="F659" s="237" t="s">
        <v>173</v>
      </c>
      <c r="G659" s="230" t="str">
        <f t="shared" si="13"/>
        <v>南</v>
      </c>
    </row>
    <row r="660" spans="1:7">
      <c r="A660" s="317"/>
      <c r="B660" s="317"/>
      <c r="C660" s="235" t="s">
        <v>1045</v>
      </c>
      <c r="D660" s="236">
        <v>87.67</v>
      </c>
      <c r="E660" s="237" t="s">
        <v>1008</v>
      </c>
      <c r="F660" s="237" t="s">
        <v>173</v>
      </c>
      <c r="G660" s="230" t="str">
        <f t="shared" si="13"/>
        <v>南</v>
      </c>
    </row>
    <row r="661" spans="1:7">
      <c r="A661" s="317"/>
      <c r="B661" s="317"/>
      <c r="C661" s="235" t="s">
        <v>1046</v>
      </c>
      <c r="D661" s="236">
        <v>87.72</v>
      </c>
      <c r="E661" s="237" t="s">
        <v>731</v>
      </c>
      <c r="F661" s="237" t="s">
        <v>173</v>
      </c>
      <c r="G661" s="230" t="str">
        <f t="shared" si="13"/>
        <v>南北</v>
      </c>
    </row>
    <row r="662" spans="1:7">
      <c r="A662" s="317"/>
      <c r="B662" s="317"/>
      <c r="C662" s="235" t="s">
        <v>1047</v>
      </c>
      <c r="D662" s="236">
        <v>86.65</v>
      </c>
      <c r="E662" s="237" t="s">
        <v>994</v>
      </c>
      <c r="F662" s="237" t="s">
        <v>173</v>
      </c>
      <c r="G662" s="230" t="str">
        <f t="shared" si="13"/>
        <v>南北</v>
      </c>
    </row>
    <row r="663" spans="1:7">
      <c r="A663" s="317"/>
      <c r="B663" s="317"/>
      <c r="C663" s="235" t="s">
        <v>1048</v>
      </c>
      <c r="D663" s="236">
        <v>87.67</v>
      </c>
      <c r="E663" s="237" t="s">
        <v>997</v>
      </c>
      <c r="F663" s="237" t="s">
        <v>173</v>
      </c>
      <c r="G663" s="230" t="str">
        <f t="shared" si="13"/>
        <v>南</v>
      </c>
    </row>
    <row r="664" spans="1:7">
      <c r="A664" s="317"/>
      <c r="B664" s="317"/>
      <c r="C664" s="235" t="s">
        <v>1049</v>
      </c>
      <c r="D664" s="236">
        <v>87.67</v>
      </c>
      <c r="E664" s="237" t="s">
        <v>1008</v>
      </c>
      <c r="F664" s="237" t="s">
        <v>173</v>
      </c>
      <c r="G664" s="230" t="str">
        <f t="shared" si="13"/>
        <v>南</v>
      </c>
    </row>
    <row r="665" spans="1:7">
      <c r="A665" s="317"/>
      <c r="B665" s="317"/>
      <c r="C665" s="235" t="s">
        <v>1050</v>
      </c>
      <c r="D665" s="236">
        <v>87.72</v>
      </c>
      <c r="E665" s="237" t="s">
        <v>731</v>
      </c>
      <c r="F665" s="237" t="s">
        <v>173</v>
      </c>
      <c r="G665" s="230" t="str">
        <f t="shared" si="13"/>
        <v>南北</v>
      </c>
    </row>
    <row r="666" spans="1:7">
      <c r="A666" s="317"/>
      <c r="B666" s="317"/>
      <c r="C666" s="235" t="s">
        <v>1051</v>
      </c>
      <c r="D666" s="236">
        <v>86.65</v>
      </c>
      <c r="E666" s="237" t="s">
        <v>994</v>
      </c>
      <c r="F666" s="237" t="s">
        <v>173</v>
      </c>
      <c r="G666" s="230" t="str">
        <f t="shared" si="13"/>
        <v>南北</v>
      </c>
    </row>
    <row r="667" spans="1:7">
      <c r="A667" s="317"/>
      <c r="B667" s="317"/>
      <c r="C667" s="235" t="s">
        <v>1052</v>
      </c>
      <c r="D667" s="236">
        <v>87.67</v>
      </c>
      <c r="E667" s="237" t="s">
        <v>997</v>
      </c>
      <c r="F667" s="237" t="s">
        <v>173</v>
      </c>
      <c r="G667" s="230" t="str">
        <f t="shared" si="13"/>
        <v>南</v>
      </c>
    </row>
    <row r="668" spans="1:7">
      <c r="A668" s="317"/>
      <c r="B668" s="317"/>
      <c r="C668" s="235" t="s">
        <v>1053</v>
      </c>
      <c r="D668" s="236">
        <v>87.67</v>
      </c>
      <c r="E668" s="237" t="s">
        <v>1008</v>
      </c>
      <c r="F668" s="237" t="s">
        <v>173</v>
      </c>
      <c r="G668" s="230" t="str">
        <f t="shared" si="13"/>
        <v>南</v>
      </c>
    </row>
    <row r="669" spans="1:7">
      <c r="A669" s="317"/>
      <c r="B669" s="317"/>
      <c r="C669" s="235" t="s">
        <v>1054</v>
      </c>
      <c r="D669" s="236">
        <v>87.72</v>
      </c>
      <c r="E669" s="237" t="s">
        <v>731</v>
      </c>
      <c r="F669" s="237" t="s">
        <v>173</v>
      </c>
      <c r="G669" s="230" t="str">
        <f t="shared" si="13"/>
        <v>南北</v>
      </c>
    </row>
    <row r="670" spans="1:7">
      <c r="A670" s="317"/>
      <c r="B670" s="317"/>
      <c r="C670" s="235" t="s">
        <v>1055</v>
      </c>
      <c r="D670" s="236">
        <v>86.65</v>
      </c>
      <c r="E670" s="237" t="s">
        <v>994</v>
      </c>
      <c r="F670" s="237" t="s">
        <v>173</v>
      </c>
      <c r="G670" s="230" t="str">
        <f t="shared" si="13"/>
        <v>南北</v>
      </c>
    </row>
    <row r="671" spans="1:7">
      <c r="A671" s="317"/>
      <c r="B671" s="317"/>
      <c r="C671" s="235" t="s">
        <v>1056</v>
      </c>
      <c r="D671" s="236">
        <v>87.67</v>
      </c>
      <c r="E671" s="237" t="s">
        <v>997</v>
      </c>
      <c r="F671" s="237" t="s">
        <v>173</v>
      </c>
      <c r="G671" s="230" t="str">
        <f t="shared" si="13"/>
        <v>南</v>
      </c>
    </row>
    <row r="672" spans="1:7">
      <c r="A672" s="317"/>
      <c r="B672" s="317"/>
      <c r="C672" s="235" t="s">
        <v>1057</v>
      </c>
      <c r="D672" s="236">
        <v>87.67</v>
      </c>
      <c r="E672" s="237" t="s">
        <v>1008</v>
      </c>
      <c r="F672" s="237" t="s">
        <v>173</v>
      </c>
      <c r="G672" s="230" t="str">
        <f t="shared" si="13"/>
        <v>南</v>
      </c>
    </row>
    <row r="673" spans="1:7">
      <c r="A673" s="317"/>
      <c r="B673" s="317"/>
      <c r="C673" s="235" t="s">
        <v>1058</v>
      </c>
      <c r="D673" s="236">
        <v>87.72</v>
      </c>
      <c r="E673" s="237" t="s">
        <v>731</v>
      </c>
      <c r="F673" s="237" t="s">
        <v>173</v>
      </c>
      <c r="G673" s="230" t="str">
        <f t="shared" si="13"/>
        <v>南北</v>
      </c>
    </row>
    <row r="674" spans="1:7">
      <c r="A674" s="317"/>
      <c r="B674" s="317"/>
      <c r="C674" s="235" t="s">
        <v>1059</v>
      </c>
      <c r="D674" s="236">
        <v>86.65</v>
      </c>
      <c r="E674" s="237" t="s">
        <v>994</v>
      </c>
      <c r="F674" s="237" t="s">
        <v>173</v>
      </c>
      <c r="G674" s="230" t="str">
        <f t="shared" si="13"/>
        <v>南北</v>
      </c>
    </row>
    <row r="675" spans="1:7">
      <c r="A675" s="317"/>
      <c r="B675" s="317"/>
      <c r="C675" s="235" t="s">
        <v>1060</v>
      </c>
      <c r="D675" s="236">
        <v>87.67</v>
      </c>
      <c r="E675" s="237" t="s">
        <v>997</v>
      </c>
      <c r="F675" s="237" t="s">
        <v>173</v>
      </c>
      <c r="G675" s="230" t="str">
        <f t="shared" si="13"/>
        <v>南</v>
      </c>
    </row>
    <row r="676" spans="1:7">
      <c r="A676" s="317"/>
      <c r="B676" s="317"/>
      <c r="C676" s="235" t="s">
        <v>1061</v>
      </c>
      <c r="D676" s="236">
        <v>87.67</v>
      </c>
      <c r="E676" s="237" t="s">
        <v>1008</v>
      </c>
      <c r="F676" s="237" t="s">
        <v>173</v>
      </c>
      <c r="G676" s="230" t="str">
        <f t="shared" si="13"/>
        <v>南</v>
      </c>
    </row>
    <row r="677" spans="1:7">
      <c r="A677" s="317"/>
      <c r="B677" s="317"/>
      <c r="C677" s="235" t="s">
        <v>1062</v>
      </c>
      <c r="D677" s="236">
        <v>87.72</v>
      </c>
      <c r="E677" s="237" t="s">
        <v>731</v>
      </c>
      <c r="F677" s="237" t="s">
        <v>173</v>
      </c>
      <c r="G677" s="230" t="str">
        <f t="shared" si="13"/>
        <v>南北</v>
      </c>
    </row>
    <row r="678" spans="1:7">
      <c r="A678" s="317"/>
      <c r="B678" s="317"/>
      <c r="C678" s="235" t="s">
        <v>1063</v>
      </c>
      <c r="D678" s="236">
        <v>86.65</v>
      </c>
      <c r="E678" s="237" t="s">
        <v>994</v>
      </c>
      <c r="F678" s="237" t="s">
        <v>173</v>
      </c>
      <c r="G678" s="230" t="str">
        <f t="shared" si="13"/>
        <v>南北</v>
      </c>
    </row>
    <row r="679" spans="1:7">
      <c r="A679" s="317"/>
      <c r="B679" s="317"/>
      <c r="C679" s="235" t="s">
        <v>1064</v>
      </c>
      <c r="D679" s="236">
        <v>87.67</v>
      </c>
      <c r="E679" s="237" t="s">
        <v>997</v>
      </c>
      <c r="F679" s="237" t="s">
        <v>173</v>
      </c>
      <c r="G679" s="230" t="str">
        <f t="shared" si="13"/>
        <v>南</v>
      </c>
    </row>
    <row r="680" spans="1:7">
      <c r="A680" s="317"/>
      <c r="B680" s="317"/>
      <c r="C680" s="235" t="s">
        <v>1065</v>
      </c>
      <c r="D680" s="236">
        <v>87.67</v>
      </c>
      <c r="E680" s="237" t="s">
        <v>1008</v>
      </c>
      <c r="F680" s="237" t="s">
        <v>173</v>
      </c>
      <c r="G680" s="230" t="str">
        <f t="shared" si="13"/>
        <v>南</v>
      </c>
    </row>
    <row r="681" spans="1:7">
      <c r="A681" s="317"/>
      <c r="B681" s="317"/>
      <c r="C681" s="235" t="s">
        <v>1066</v>
      </c>
      <c r="D681" s="236">
        <v>87.72</v>
      </c>
      <c r="E681" s="237" t="s">
        <v>731</v>
      </c>
      <c r="F681" s="237" t="s">
        <v>173</v>
      </c>
      <c r="G681" s="230" t="str">
        <f t="shared" si="13"/>
        <v>南北</v>
      </c>
    </row>
    <row r="682" spans="1:7">
      <c r="A682" s="317"/>
      <c r="B682" s="317"/>
      <c r="C682" s="235" t="s">
        <v>1067</v>
      </c>
      <c r="D682" s="236">
        <v>86.65</v>
      </c>
      <c r="E682" s="237" t="s">
        <v>994</v>
      </c>
      <c r="F682" s="237" t="s">
        <v>173</v>
      </c>
      <c r="G682" s="230" t="str">
        <f t="shared" si="13"/>
        <v>南北</v>
      </c>
    </row>
    <row r="683" spans="1:7">
      <c r="A683" s="317"/>
      <c r="B683" s="317"/>
      <c r="C683" s="235" t="s">
        <v>1068</v>
      </c>
      <c r="D683" s="236">
        <v>87.67</v>
      </c>
      <c r="E683" s="237" t="s">
        <v>997</v>
      </c>
      <c r="F683" s="237" t="s">
        <v>173</v>
      </c>
      <c r="G683" s="230" t="str">
        <f t="shared" si="13"/>
        <v>南</v>
      </c>
    </row>
    <row r="684" spans="1:7">
      <c r="A684" s="317"/>
      <c r="B684" s="317"/>
      <c r="C684" s="235" t="s">
        <v>1069</v>
      </c>
      <c r="D684" s="236">
        <v>87.67</v>
      </c>
      <c r="E684" s="237" t="s">
        <v>1008</v>
      </c>
      <c r="F684" s="237" t="s">
        <v>173</v>
      </c>
      <c r="G684" s="230" t="str">
        <f t="shared" si="13"/>
        <v>南</v>
      </c>
    </row>
    <row r="685" spans="1:7">
      <c r="A685" s="317"/>
      <c r="B685" s="317"/>
      <c r="C685" s="235" t="s">
        <v>1070</v>
      </c>
      <c r="D685" s="236">
        <v>87.72</v>
      </c>
      <c r="E685" s="237" t="s">
        <v>731</v>
      </c>
      <c r="F685" s="237" t="s">
        <v>173</v>
      </c>
      <c r="G685" s="230" t="str">
        <f t="shared" si="13"/>
        <v>南北</v>
      </c>
    </row>
    <row r="686" spans="1:7">
      <c r="A686" s="317"/>
      <c r="B686" s="317"/>
      <c r="C686" s="235" t="s">
        <v>1071</v>
      </c>
      <c r="D686" s="236">
        <v>86.65</v>
      </c>
      <c r="E686" s="237" t="s">
        <v>994</v>
      </c>
      <c r="F686" s="237" t="s">
        <v>173</v>
      </c>
      <c r="G686" s="230" t="str">
        <f t="shared" si="13"/>
        <v>南北</v>
      </c>
    </row>
    <row r="687" spans="1:7">
      <c r="A687" s="317"/>
      <c r="B687" s="317"/>
      <c r="C687" s="235" t="s">
        <v>1072</v>
      </c>
      <c r="D687" s="236">
        <v>87.67</v>
      </c>
      <c r="E687" s="237" t="s">
        <v>997</v>
      </c>
      <c r="F687" s="237" t="s">
        <v>173</v>
      </c>
      <c r="G687" s="230" t="str">
        <f t="shared" si="13"/>
        <v>南</v>
      </c>
    </row>
    <row r="688" spans="1:7">
      <c r="A688" s="317"/>
      <c r="B688" s="317"/>
      <c r="C688" s="235" t="s">
        <v>1073</v>
      </c>
      <c r="D688" s="236">
        <v>87.67</v>
      </c>
      <c r="E688" s="237" t="s">
        <v>1008</v>
      </c>
      <c r="F688" s="237" t="s">
        <v>173</v>
      </c>
      <c r="G688" s="230" t="str">
        <f t="shared" si="13"/>
        <v>南</v>
      </c>
    </row>
    <row r="689" spans="1:7">
      <c r="A689" s="317"/>
      <c r="B689" s="317"/>
      <c r="C689" s="235" t="s">
        <v>1074</v>
      </c>
      <c r="D689" s="236">
        <v>87.72</v>
      </c>
      <c r="E689" s="237" t="s">
        <v>731</v>
      </c>
      <c r="F689" s="237" t="s">
        <v>173</v>
      </c>
      <c r="G689" s="230" t="str">
        <f t="shared" si="13"/>
        <v>南北</v>
      </c>
    </row>
    <row r="690" spans="1:7">
      <c r="A690" s="317"/>
      <c r="B690" s="317"/>
      <c r="C690" s="235" t="s">
        <v>1075</v>
      </c>
      <c r="D690" s="236">
        <v>86.65</v>
      </c>
      <c r="E690" s="237" t="s">
        <v>994</v>
      </c>
      <c r="F690" s="237" t="s">
        <v>173</v>
      </c>
      <c r="G690" s="230" t="str">
        <f t="shared" si="13"/>
        <v>南北</v>
      </c>
    </row>
    <row r="691" spans="1:7">
      <c r="A691" s="317"/>
      <c r="B691" s="317"/>
      <c r="C691" s="235" t="s">
        <v>1076</v>
      </c>
      <c r="D691" s="236">
        <v>87.67</v>
      </c>
      <c r="E691" s="237" t="s">
        <v>997</v>
      </c>
      <c r="F691" s="237" t="s">
        <v>173</v>
      </c>
      <c r="G691" s="230" t="str">
        <f t="shared" si="13"/>
        <v>南</v>
      </c>
    </row>
    <row r="692" spans="1:7">
      <c r="A692" s="317"/>
      <c r="B692" s="317"/>
      <c r="C692" s="235" t="s">
        <v>1077</v>
      </c>
      <c r="D692" s="236">
        <v>87.67</v>
      </c>
      <c r="E692" s="237" t="s">
        <v>1008</v>
      </c>
      <c r="F692" s="237" t="s">
        <v>173</v>
      </c>
      <c r="G692" s="230" t="str">
        <f t="shared" si="13"/>
        <v>南</v>
      </c>
    </row>
    <row r="693" spans="1:7">
      <c r="A693" s="317"/>
      <c r="B693" s="317"/>
      <c r="C693" s="235" t="s">
        <v>1078</v>
      </c>
      <c r="D693" s="236">
        <v>87.72</v>
      </c>
      <c r="E693" s="237" t="s">
        <v>731</v>
      </c>
      <c r="F693" s="237" t="s">
        <v>173</v>
      </c>
      <c r="G693" s="230" t="str">
        <f t="shared" si="13"/>
        <v>南北</v>
      </c>
    </row>
    <row r="694" spans="1:7">
      <c r="A694" s="317"/>
      <c r="B694" s="317"/>
      <c r="C694" s="235" t="s">
        <v>1079</v>
      </c>
      <c r="D694" s="236">
        <v>86.65</v>
      </c>
      <c r="E694" s="237" t="s">
        <v>994</v>
      </c>
      <c r="F694" s="237" t="s">
        <v>173</v>
      </c>
      <c r="G694" s="230" t="str">
        <f t="shared" si="13"/>
        <v>南北</v>
      </c>
    </row>
    <row r="695" spans="1:7">
      <c r="A695" s="317"/>
      <c r="B695" s="317"/>
      <c r="C695" s="235" t="s">
        <v>1080</v>
      </c>
      <c r="D695" s="236">
        <v>87.67</v>
      </c>
      <c r="E695" s="237" t="s">
        <v>997</v>
      </c>
      <c r="F695" s="237" t="s">
        <v>173</v>
      </c>
      <c r="G695" s="230" t="str">
        <f t="shared" si="13"/>
        <v>南</v>
      </c>
    </row>
    <row r="696" spans="1:7">
      <c r="A696" s="317"/>
      <c r="B696" s="317"/>
      <c r="C696" s="235" t="s">
        <v>1081</v>
      </c>
      <c r="D696" s="236">
        <v>87.67</v>
      </c>
      <c r="E696" s="237" t="s">
        <v>1008</v>
      </c>
      <c r="F696" s="237" t="s">
        <v>173</v>
      </c>
      <c r="G696" s="230" t="str">
        <f t="shared" si="13"/>
        <v>南</v>
      </c>
    </row>
    <row r="697" spans="1:7">
      <c r="A697" s="317"/>
      <c r="B697" s="317"/>
      <c r="C697" s="235" t="s">
        <v>1082</v>
      </c>
      <c r="D697" s="236">
        <v>87.72</v>
      </c>
      <c r="E697" s="237" t="s">
        <v>731</v>
      </c>
      <c r="F697" s="237" t="s">
        <v>173</v>
      </c>
      <c r="G697" s="230" t="str">
        <f t="shared" si="13"/>
        <v>南北</v>
      </c>
    </row>
    <row r="698" spans="1:7">
      <c r="A698" s="317"/>
      <c r="B698" s="317"/>
      <c r="C698" s="235" t="s">
        <v>1083</v>
      </c>
      <c r="D698" s="236">
        <v>86.65</v>
      </c>
      <c r="E698" s="237" t="s">
        <v>994</v>
      </c>
      <c r="F698" s="237" t="s">
        <v>173</v>
      </c>
      <c r="G698" s="230" t="str">
        <f t="shared" si="13"/>
        <v>南北</v>
      </c>
    </row>
    <row r="699" spans="1:7">
      <c r="A699" s="317"/>
      <c r="B699" s="317"/>
      <c r="C699" s="235" t="s">
        <v>1084</v>
      </c>
      <c r="D699" s="236">
        <v>87.67</v>
      </c>
      <c r="E699" s="237" t="s">
        <v>997</v>
      </c>
      <c r="F699" s="237" t="s">
        <v>173</v>
      </c>
      <c r="G699" s="230" t="str">
        <f t="shared" si="13"/>
        <v>南</v>
      </c>
    </row>
    <row r="700" spans="1:7">
      <c r="A700" s="317"/>
      <c r="B700" s="317"/>
      <c r="C700" s="235" t="s">
        <v>1085</v>
      </c>
      <c r="D700" s="236">
        <v>87.67</v>
      </c>
      <c r="E700" s="237" t="s">
        <v>1008</v>
      </c>
      <c r="F700" s="237" t="s">
        <v>173</v>
      </c>
      <c r="G700" s="230" t="str">
        <f t="shared" si="13"/>
        <v>南</v>
      </c>
    </row>
    <row r="701" spans="1:7">
      <c r="A701" s="317"/>
      <c r="B701" s="317"/>
      <c r="C701" s="235" t="s">
        <v>1086</v>
      </c>
      <c r="D701" s="236">
        <v>87.72</v>
      </c>
      <c r="E701" s="237" t="s">
        <v>731</v>
      </c>
      <c r="F701" s="237" t="s">
        <v>173</v>
      </c>
      <c r="G701" s="230" t="str">
        <f t="shared" si="13"/>
        <v>南北</v>
      </c>
    </row>
    <row r="702" spans="1:7">
      <c r="A702" s="317"/>
      <c r="B702" s="317"/>
      <c r="C702" s="235" t="s">
        <v>1087</v>
      </c>
      <c r="D702" s="236">
        <v>86.65</v>
      </c>
      <c r="E702" s="237" t="s">
        <v>994</v>
      </c>
      <c r="F702" s="237" t="s">
        <v>173</v>
      </c>
      <c r="G702" s="230" t="str">
        <f t="shared" si="13"/>
        <v>南北</v>
      </c>
    </row>
    <row r="703" spans="1:7">
      <c r="A703" s="317"/>
      <c r="B703" s="317"/>
      <c r="C703" s="235" t="s">
        <v>1088</v>
      </c>
      <c r="D703" s="236">
        <v>87.67</v>
      </c>
      <c r="E703" s="237" t="s">
        <v>997</v>
      </c>
      <c r="F703" s="237" t="s">
        <v>173</v>
      </c>
      <c r="G703" s="230" t="str">
        <f t="shared" si="13"/>
        <v>南</v>
      </c>
    </row>
    <row r="704" spans="1:7">
      <c r="A704" s="317"/>
      <c r="B704" s="317"/>
      <c r="C704" s="235" t="s">
        <v>1089</v>
      </c>
      <c r="D704" s="236">
        <v>87.67</v>
      </c>
      <c r="E704" s="237" t="s">
        <v>1008</v>
      </c>
      <c r="F704" s="237" t="s">
        <v>173</v>
      </c>
      <c r="G704" s="230" t="str">
        <f t="shared" si="13"/>
        <v>南</v>
      </c>
    </row>
    <row r="705" spans="1:7">
      <c r="A705" s="317"/>
      <c r="B705" s="317"/>
      <c r="C705" s="235" t="s">
        <v>1090</v>
      </c>
      <c r="D705" s="236">
        <v>87.72</v>
      </c>
      <c r="E705" s="237" t="s">
        <v>731</v>
      </c>
      <c r="F705" s="237" t="s">
        <v>173</v>
      </c>
      <c r="G705" s="230" t="str">
        <f t="shared" si="13"/>
        <v>南北</v>
      </c>
    </row>
    <row r="706" spans="1:7">
      <c r="A706" s="317"/>
      <c r="B706" s="317"/>
      <c r="C706" s="235" t="s">
        <v>1097</v>
      </c>
      <c r="D706" s="236">
        <v>86.65</v>
      </c>
      <c r="E706" s="237" t="s">
        <v>994</v>
      </c>
      <c r="F706" s="237" t="s">
        <v>173</v>
      </c>
      <c r="G706" s="230" t="str">
        <f t="shared" si="13"/>
        <v>南北</v>
      </c>
    </row>
    <row r="707" spans="1:7">
      <c r="A707" s="317"/>
      <c r="B707" s="317"/>
      <c r="C707" s="235" t="s">
        <v>1098</v>
      </c>
      <c r="D707" s="236">
        <v>87.67</v>
      </c>
      <c r="E707" s="237" t="s">
        <v>997</v>
      </c>
      <c r="F707" s="237" t="s">
        <v>173</v>
      </c>
      <c r="G707" s="230" t="str">
        <f t="shared" si="13"/>
        <v>南</v>
      </c>
    </row>
    <row r="708" spans="1:7">
      <c r="A708" s="317"/>
      <c r="B708" s="317"/>
      <c r="C708" s="235" t="s">
        <v>1099</v>
      </c>
      <c r="D708" s="236">
        <v>87.67</v>
      </c>
      <c r="E708" s="237" t="s">
        <v>1008</v>
      </c>
      <c r="F708" s="237" t="s">
        <v>173</v>
      </c>
      <c r="G708" s="230" t="str">
        <f t="shared" si="13"/>
        <v>南</v>
      </c>
    </row>
    <row r="709" spans="1:7">
      <c r="A709" s="317"/>
      <c r="B709" s="317"/>
      <c r="C709" s="235" t="s">
        <v>1100</v>
      </c>
      <c r="D709" s="236">
        <v>87.72</v>
      </c>
      <c r="E709" s="237" t="s">
        <v>731</v>
      </c>
      <c r="F709" s="237" t="s">
        <v>173</v>
      </c>
      <c r="G709" s="230" t="str">
        <f t="shared" si="13"/>
        <v>南北</v>
      </c>
    </row>
    <row r="710" spans="1:7">
      <c r="A710" s="317"/>
      <c r="B710" s="317"/>
      <c r="C710" s="235" t="s">
        <v>1101</v>
      </c>
      <c r="D710" s="236">
        <v>86.65</v>
      </c>
      <c r="E710" s="237" t="s">
        <v>994</v>
      </c>
      <c r="F710" s="237" t="s">
        <v>173</v>
      </c>
      <c r="G710" s="230" t="str">
        <f t="shared" si="13"/>
        <v>南北</v>
      </c>
    </row>
    <row r="711" spans="1:7">
      <c r="A711" s="317"/>
      <c r="B711" s="317"/>
      <c r="C711" s="235" t="s">
        <v>1102</v>
      </c>
      <c r="D711" s="236">
        <v>87.67</v>
      </c>
      <c r="E711" s="237" t="s">
        <v>997</v>
      </c>
      <c r="F711" s="237" t="s">
        <v>173</v>
      </c>
      <c r="G711" s="230" t="str">
        <f t="shared" si="13"/>
        <v>南</v>
      </c>
    </row>
    <row r="712" spans="1:7">
      <c r="A712" s="317"/>
      <c r="B712" s="317"/>
      <c r="C712" s="235" t="s">
        <v>1103</v>
      </c>
      <c r="D712" s="236">
        <v>87.67</v>
      </c>
      <c r="E712" s="237" t="s">
        <v>1008</v>
      </c>
      <c r="F712" s="237" t="s">
        <v>173</v>
      </c>
      <c r="G712" s="230" t="str">
        <f t="shared" si="13"/>
        <v>南</v>
      </c>
    </row>
    <row r="713" spans="1:7">
      <c r="A713" s="317"/>
      <c r="B713" s="317"/>
      <c r="C713" s="235" t="s">
        <v>1104</v>
      </c>
      <c r="D713" s="236">
        <v>87.72</v>
      </c>
      <c r="E713" s="237" t="s">
        <v>731</v>
      </c>
      <c r="F713" s="237" t="s">
        <v>173</v>
      </c>
      <c r="G713" s="230" t="str">
        <f t="shared" si="13"/>
        <v>南北</v>
      </c>
    </row>
    <row r="714" spans="1:7">
      <c r="A714" s="317"/>
      <c r="B714" s="317"/>
      <c r="C714" s="235" t="s">
        <v>1105</v>
      </c>
      <c r="D714" s="236">
        <v>86.65</v>
      </c>
      <c r="E714" s="237" t="s">
        <v>994</v>
      </c>
      <c r="F714" s="237" t="s">
        <v>173</v>
      </c>
      <c r="G714" s="230" t="str">
        <f t="shared" si="13"/>
        <v>南北</v>
      </c>
    </row>
    <row r="715" spans="1:7">
      <c r="A715" s="317"/>
      <c r="B715" s="317"/>
      <c r="C715" s="235" t="s">
        <v>1106</v>
      </c>
      <c r="D715" s="236">
        <v>87.67</v>
      </c>
      <c r="E715" s="237" t="s">
        <v>997</v>
      </c>
      <c r="F715" s="237" t="s">
        <v>173</v>
      </c>
      <c r="G715" s="230" t="str">
        <f t="shared" ref="G715:G729" si="14">IF(IFERROR(FIND("A",E715),0),"南北","南")</f>
        <v>南</v>
      </c>
    </row>
    <row r="716" spans="1:7">
      <c r="A716" s="317"/>
      <c r="B716" s="317"/>
      <c r="C716" s="235" t="s">
        <v>1107</v>
      </c>
      <c r="D716" s="236">
        <v>87.67</v>
      </c>
      <c r="E716" s="237" t="s">
        <v>1008</v>
      </c>
      <c r="F716" s="237" t="s">
        <v>173</v>
      </c>
      <c r="G716" s="230" t="str">
        <f t="shared" si="14"/>
        <v>南</v>
      </c>
    </row>
    <row r="717" spans="1:7">
      <c r="A717" s="317"/>
      <c r="B717" s="317"/>
      <c r="C717" s="235" t="s">
        <v>1108</v>
      </c>
      <c r="D717" s="236">
        <v>87.72</v>
      </c>
      <c r="E717" s="237" t="s">
        <v>731</v>
      </c>
      <c r="F717" s="237" t="s">
        <v>173</v>
      </c>
      <c r="G717" s="230" t="str">
        <f t="shared" si="14"/>
        <v>南北</v>
      </c>
    </row>
    <row r="718" spans="1:7">
      <c r="A718" s="317"/>
      <c r="B718" s="317"/>
      <c r="C718" s="235" t="s">
        <v>1109</v>
      </c>
      <c r="D718" s="236">
        <v>86.65</v>
      </c>
      <c r="E718" s="237" t="s">
        <v>994</v>
      </c>
      <c r="F718" s="237" t="s">
        <v>173</v>
      </c>
      <c r="G718" s="230" t="str">
        <f t="shared" si="14"/>
        <v>南北</v>
      </c>
    </row>
    <row r="719" spans="1:7">
      <c r="A719" s="317"/>
      <c r="B719" s="317"/>
      <c r="C719" s="235" t="s">
        <v>1110</v>
      </c>
      <c r="D719" s="236">
        <v>87.67</v>
      </c>
      <c r="E719" s="237" t="s">
        <v>997</v>
      </c>
      <c r="F719" s="237" t="s">
        <v>173</v>
      </c>
      <c r="G719" s="230" t="str">
        <f t="shared" si="14"/>
        <v>南</v>
      </c>
    </row>
    <row r="720" spans="1:7">
      <c r="A720" s="317"/>
      <c r="B720" s="317"/>
      <c r="C720" s="235" t="s">
        <v>1111</v>
      </c>
      <c r="D720" s="236">
        <v>87.67</v>
      </c>
      <c r="E720" s="237" t="s">
        <v>1008</v>
      </c>
      <c r="F720" s="237" t="s">
        <v>173</v>
      </c>
      <c r="G720" s="230" t="str">
        <f t="shared" si="14"/>
        <v>南</v>
      </c>
    </row>
    <row r="721" spans="1:7">
      <c r="A721" s="317"/>
      <c r="B721" s="317"/>
      <c r="C721" s="235" t="s">
        <v>1112</v>
      </c>
      <c r="D721" s="236">
        <v>87.72</v>
      </c>
      <c r="E721" s="237" t="s">
        <v>731</v>
      </c>
      <c r="F721" s="237" t="s">
        <v>173</v>
      </c>
      <c r="G721" s="230" t="str">
        <f t="shared" si="14"/>
        <v>南北</v>
      </c>
    </row>
    <row r="722" spans="1:7">
      <c r="A722" s="317"/>
      <c r="B722" s="317"/>
      <c r="C722" s="235" t="s">
        <v>1113</v>
      </c>
      <c r="D722" s="236">
        <v>86.65</v>
      </c>
      <c r="E722" s="237" t="s">
        <v>994</v>
      </c>
      <c r="F722" s="237" t="s">
        <v>173</v>
      </c>
      <c r="G722" s="230" t="str">
        <f t="shared" si="14"/>
        <v>南北</v>
      </c>
    </row>
    <row r="723" spans="1:7">
      <c r="A723" s="317"/>
      <c r="B723" s="317"/>
      <c r="C723" s="235" t="s">
        <v>1114</v>
      </c>
      <c r="D723" s="236">
        <v>87.67</v>
      </c>
      <c r="E723" s="237" t="s">
        <v>997</v>
      </c>
      <c r="F723" s="237" t="s">
        <v>173</v>
      </c>
      <c r="G723" s="230" t="str">
        <f t="shared" si="14"/>
        <v>南</v>
      </c>
    </row>
    <row r="724" spans="1:7">
      <c r="A724" s="317"/>
      <c r="B724" s="317"/>
      <c r="C724" s="235" t="s">
        <v>1115</v>
      </c>
      <c r="D724" s="236">
        <v>87.67</v>
      </c>
      <c r="E724" s="237" t="s">
        <v>1008</v>
      </c>
      <c r="F724" s="237" t="s">
        <v>173</v>
      </c>
      <c r="G724" s="230" t="str">
        <f t="shared" si="14"/>
        <v>南</v>
      </c>
    </row>
    <row r="725" spans="1:7">
      <c r="A725" s="317"/>
      <c r="B725" s="317"/>
      <c r="C725" s="235" t="s">
        <v>1116</v>
      </c>
      <c r="D725" s="236">
        <v>87.72</v>
      </c>
      <c r="E725" s="237" t="s">
        <v>731</v>
      </c>
      <c r="F725" s="237" t="s">
        <v>173</v>
      </c>
      <c r="G725" s="230" t="str">
        <f t="shared" si="14"/>
        <v>南北</v>
      </c>
    </row>
    <row r="726" spans="1:7">
      <c r="A726" s="317"/>
      <c r="B726" s="317"/>
      <c r="C726" s="235" t="s">
        <v>1117</v>
      </c>
      <c r="D726" s="236">
        <v>86.65</v>
      </c>
      <c r="E726" s="237" t="s">
        <v>994</v>
      </c>
      <c r="F726" s="237" t="s">
        <v>173</v>
      </c>
      <c r="G726" s="230" t="str">
        <f t="shared" si="14"/>
        <v>南北</v>
      </c>
    </row>
    <row r="727" spans="1:7">
      <c r="A727" s="317"/>
      <c r="B727" s="317"/>
      <c r="C727" s="235" t="s">
        <v>1118</v>
      </c>
      <c r="D727" s="236">
        <v>87.67</v>
      </c>
      <c r="E727" s="237" t="s">
        <v>997</v>
      </c>
      <c r="F727" s="237" t="s">
        <v>173</v>
      </c>
      <c r="G727" s="230" t="str">
        <f t="shared" si="14"/>
        <v>南</v>
      </c>
    </row>
    <row r="728" spans="1:7">
      <c r="A728" s="317"/>
      <c r="B728" s="317"/>
      <c r="C728" s="235" t="s">
        <v>1119</v>
      </c>
      <c r="D728" s="236">
        <v>87.67</v>
      </c>
      <c r="E728" s="237" t="s">
        <v>1008</v>
      </c>
      <c r="F728" s="237" t="s">
        <v>173</v>
      </c>
      <c r="G728" s="230" t="str">
        <f t="shared" si="14"/>
        <v>南</v>
      </c>
    </row>
    <row r="729" spans="1:7">
      <c r="A729" s="317"/>
      <c r="B729" s="317"/>
      <c r="C729" s="235" t="s">
        <v>1120</v>
      </c>
      <c r="D729" s="236">
        <v>87.72</v>
      </c>
      <c r="E729" s="237" t="s">
        <v>731</v>
      </c>
      <c r="F729" s="237" t="s">
        <v>173</v>
      </c>
      <c r="G729" s="230" t="str">
        <f t="shared" si="14"/>
        <v>南北</v>
      </c>
    </row>
    <row r="730" spans="1:7">
      <c r="A730" s="317" t="s">
        <v>922</v>
      </c>
      <c r="B730" s="318" t="s">
        <v>992</v>
      </c>
      <c r="C730" s="235" t="s">
        <v>993</v>
      </c>
      <c r="D730" s="236">
        <v>88.12</v>
      </c>
      <c r="E730" s="237" t="s">
        <v>994</v>
      </c>
      <c r="F730" s="237" t="s">
        <v>173</v>
      </c>
      <c r="G730" s="230" t="str">
        <f>IF(IFERROR(FIND("A",E730),0),"南北","南")</f>
        <v>南北</v>
      </c>
    </row>
    <row r="731" spans="1:7">
      <c r="A731" s="317"/>
      <c r="B731" s="318"/>
      <c r="C731" s="235" t="s">
        <v>996</v>
      </c>
      <c r="D731" s="236">
        <v>87.94</v>
      </c>
      <c r="E731" s="237" t="s">
        <v>997</v>
      </c>
      <c r="F731" s="237" t="s">
        <v>173</v>
      </c>
      <c r="G731" s="230" t="str">
        <f t="shared" ref="G731:G794" si="15">IF(IFERROR(FIND("A",E731),0),"南北","南")</f>
        <v>南</v>
      </c>
    </row>
    <row r="732" spans="1:7">
      <c r="A732" s="317"/>
      <c r="B732" s="318"/>
      <c r="C732" s="235" t="s">
        <v>999</v>
      </c>
      <c r="D732" s="236">
        <v>87.94</v>
      </c>
      <c r="E732" s="237" t="s">
        <v>1008</v>
      </c>
      <c r="F732" s="237" t="s">
        <v>173</v>
      </c>
      <c r="G732" s="230" t="str">
        <f t="shared" si="15"/>
        <v>南</v>
      </c>
    </row>
    <row r="733" spans="1:7">
      <c r="A733" s="317"/>
      <c r="B733" s="318"/>
      <c r="C733" s="235" t="s">
        <v>1001</v>
      </c>
      <c r="D733" s="236">
        <v>71.53</v>
      </c>
      <c r="E733" s="237" t="s">
        <v>1095</v>
      </c>
      <c r="F733" s="237" t="s">
        <v>173</v>
      </c>
      <c r="G733" s="230" t="str">
        <f t="shared" si="15"/>
        <v>南北</v>
      </c>
    </row>
    <row r="734" spans="1:7">
      <c r="A734" s="317"/>
      <c r="B734" s="318"/>
      <c r="C734" s="235" t="s">
        <v>1002</v>
      </c>
      <c r="D734" s="236">
        <v>88.12</v>
      </c>
      <c r="E734" s="237" t="s">
        <v>994</v>
      </c>
      <c r="F734" s="237" t="s">
        <v>173</v>
      </c>
      <c r="G734" s="230" t="str">
        <f t="shared" si="15"/>
        <v>南北</v>
      </c>
    </row>
    <row r="735" spans="1:7">
      <c r="A735" s="317"/>
      <c r="B735" s="318"/>
      <c r="C735" s="235" t="s">
        <v>1005</v>
      </c>
      <c r="D735" s="236">
        <v>87.94</v>
      </c>
      <c r="E735" s="237" t="s">
        <v>997</v>
      </c>
      <c r="F735" s="237" t="s">
        <v>173</v>
      </c>
      <c r="G735" s="230" t="str">
        <f t="shared" si="15"/>
        <v>南</v>
      </c>
    </row>
    <row r="736" spans="1:7">
      <c r="A736" s="317"/>
      <c r="B736" s="318"/>
      <c r="C736" s="235" t="s">
        <v>1007</v>
      </c>
      <c r="D736" s="236">
        <v>87.94</v>
      </c>
      <c r="E736" s="237" t="s">
        <v>1008</v>
      </c>
      <c r="F736" s="237" t="s">
        <v>173</v>
      </c>
      <c r="G736" s="230" t="str">
        <f t="shared" si="15"/>
        <v>南</v>
      </c>
    </row>
    <row r="737" spans="1:7">
      <c r="A737" s="317"/>
      <c r="B737" s="318"/>
      <c r="C737" s="235" t="s">
        <v>1012</v>
      </c>
      <c r="D737" s="236">
        <v>86.88</v>
      </c>
      <c r="E737" s="237" t="s">
        <v>731</v>
      </c>
      <c r="F737" s="237" t="s">
        <v>173</v>
      </c>
      <c r="G737" s="230" t="str">
        <f t="shared" si="15"/>
        <v>南北</v>
      </c>
    </row>
    <row r="738" spans="1:7">
      <c r="A738" s="317"/>
      <c r="B738" s="318"/>
      <c r="C738" s="235" t="s">
        <v>1014</v>
      </c>
      <c r="D738" s="236">
        <v>88.12</v>
      </c>
      <c r="E738" s="237" t="s">
        <v>994</v>
      </c>
      <c r="F738" s="237" t="s">
        <v>173</v>
      </c>
      <c r="G738" s="230" t="str">
        <f t="shared" si="15"/>
        <v>南北</v>
      </c>
    </row>
    <row r="739" spans="1:7">
      <c r="A739" s="317"/>
      <c r="B739" s="318"/>
      <c r="C739" s="235" t="s">
        <v>1017</v>
      </c>
      <c r="D739" s="236">
        <v>87.94</v>
      </c>
      <c r="E739" s="237" t="s">
        <v>997</v>
      </c>
      <c r="F739" s="237" t="s">
        <v>173</v>
      </c>
      <c r="G739" s="230" t="str">
        <f t="shared" si="15"/>
        <v>南</v>
      </c>
    </row>
    <row r="740" spans="1:7">
      <c r="A740" s="317"/>
      <c r="B740" s="318"/>
      <c r="C740" s="235" t="s">
        <v>1019</v>
      </c>
      <c r="D740" s="236">
        <v>87.94</v>
      </c>
      <c r="E740" s="237" t="s">
        <v>1008</v>
      </c>
      <c r="F740" s="237" t="s">
        <v>173</v>
      </c>
      <c r="G740" s="230" t="str">
        <f t="shared" si="15"/>
        <v>南</v>
      </c>
    </row>
    <row r="741" spans="1:7">
      <c r="A741" s="317"/>
      <c r="B741" s="318"/>
      <c r="C741" s="235" t="s">
        <v>1021</v>
      </c>
      <c r="D741" s="236">
        <v>86.88</v>
      </c>
      <c r="E741" s="237" t="s">
        <v>731</v>
      </c>
      <c r="F741" s="237" t="s">
        <v>173</v>
      </c>
      <c r="G741" s="230" t="str">
        <f t="shared" si="15"/>
        <v>南北</v>
      </c>
    </row>
    <row r="742" spans="1:7">
      <c r="A742" s="317"/>
      <c r="B742" s="318"/>
      <c r="C742" s="235" t="s">
        <v>1023</v>
      </c>
      <c r="D742" s="236">
        <v>88.12</v>
      </c>
      <c r="E742" s="237" t="s">
        <v>994</v>
      </c>
      <c r="F742" s="237" t="s">
        <v>173</v>
      </c>
      <c r="G742" s="230" t="str">
        <f t="shared" si="15"/>
        <v>南北</v>
      </c>
    </row>
    <row r="743" spans="1:7">
      <c r="A743" s="317"/>
      <c r="B743" s="318"/>
      <c r="C743" s="235" t="s">
        <v>1024</v>
      </c>
      <c r="D743" s="236">
        <v>87.94</v>
      </c>
      <c r="E743" s="237" t="s">
        <v>997</v>
      </c>
      <c r="F743" s="237" t="s">
        <v>173</v>
      </c>
      <c r="G743" s="230" t="str">
        <f t="shared" si="15"/>
        <v>南</v>
      </c>
    </row>
    <row r="744" spans="1:7">
      <c r="A744" s="317"/>
      <c r="B744" s="318"/>
      <c r="C744" s="235" t="s">
        <v>1025</v>
      </c>
      <c r="D744" s="236">
        <v>87.94</v>
      </c>
      <c r="E744" s="237" t="s">
        <v>1008</v>
      </c>
      <c r="F744" s="237" t="s">
        <v>173</v>
      </c>
      <c r="G744" s="230" t="str">
        <f t="shared" si="15"/>
        <v>南</v>
      </c>
    </row>
    <row r="745" spans="1:7">
      <c r="A745" s="317"/>
      <c r="B745" s="318"/>
      <c r="C745" s="235" t="s">
        <v>1026</v>
      </c>
      <c r="D745" s="236">
        <v>86.88</v>
      </c>
      <c r="E745" s="237" t="s">
        <v>731</v>
      </c>
      <c r="F745" s="237" t="s">
        <v>173</v>
      </c>
      <c r="G745" s="230" t="str">
        <f t="shared" si="15"/>
        <v>南北</v>
      </c>
    </row>
    <row r="746" spans="1:7">
      <c r="A746" s="317"/>
      <c r="B746" s="318"/>
      <c r="C746" s="235" t="s">
        <v>1027</v>
      </c>
      <c r="D746" s="236">
        <v>87.71</v>
      </c>
      <c r="E746" s="237" t="s">
        <v>994</v>
      </c>
      <c r="F746" s="237" t="s">
        <v>173</v>
      </c>
      <c r="G746" s="230" t="str">
        <f t="shared" si="15"/>
        <v>南北</v>
      </c>
    </row>
    <row r="747" spans="1:7">
      <c r="A747" s="317"/>
      <c r="B747" s="318"/>
      <c r="C747" s="235" t="s">
        <v>1028</v>
      </c>
      <c r="D747" s="236">
        <v>87.66</v>
      </c>
      <c r="E747" s="237" t="s">
        <v>997</v>
      </c>
      <c r="F747" s="237" t="s">
        <v>173</v>
      </c>
      <c r="G747" s="230" t="str">
        <f t="shared" si="15"/>
        <v>南</v>
      </c>
    </row>
    <row r="748" spans="1:7">
      <c r="A748" s="317"/>
      <c r="B748" s="318"/>
      <c r="C748" s="235" t="s">
        <v>1029</v>
      </c>
      <c r="D748" s="236">
        <v>87.66</v>
      </c>
      <c r="E748" s="237" t="s">
        <v>1008</v>
      </c>
      <c r="F748" s="237" t="s">
        <v>173</v>
      </c>
      <c r="G748" s="230" t="str">
        <f t="shared" si="15"/>
        <v>南</v>
      </c>
    </row>
    <row r="749" spans="1:7">
      <c r="A749" s="317"/>
      <c r="B749" s="318"/>
      <c r="C749" s="235" t="s">
        <v>1030</v>
      </c>
      <c r="D749" s="236">
        <v>86.64</v>
      </c>
      <c r="E749" s="237" t="s">
        <v>731</v>
      </c>
      <c r="F749" s="237" t="s">
        <v>173</v>
      </c>
      <c r="G749" s="230" t="str">
        <f t="shared" si="15"/>
        <v>南北</v>
      </c>
    </row>
    <row r="750" spans="1:7">
      <c r="A750" s="317"/>
      <c r="B750" s="318"/>
      <c r="C750" s="235" t="s">
        <v>1031</v>
      </c>
      <c r="D750" s="236">
        <v>87.71</v>
      </c>
      <c r="E750" s="237" t="s">
        <v>994</v>
      </c>
      <c r="F750" s="237" t="s">
        <v>173</v>
      </c>
      <c r="G750" s="230" t="str">
        <f t="shared" si="15"/>
        <v>南北</v>
      </c>
    </row>
    <row r="751" spans="1:7">
      <c r="A751" s="317"/>
      <c r="B751" s="318"/>
      <c r="C751" s="235" t="s">
        <v>1032</v>
      </c>
      <c r="D751" s="236">
        <v>87.66</v>
      </c>
      <c r="E751" s="237" t="s">
        <v>997</v>
      </c>
      <c r="F751" s="237" t="s">
        <v>173</v>
      </c>
      <c r="G751" s="230" t="str">
        <f t="shared" si="15"/>
        <v>南</v>
      </c>
    </row>
    <row r="752" spans="1:7">
      <c r="A752" s="317"/>
      <c r="B752" s="318"/>
      <c r="C752" s="235" t="s">
        <v>1033</v>
      </c>
      <c r="D752" s="236">
        <v>87.66</v>
      </c>
      <c r="E752" s="237" t="s">
        <v>1008</v>
      </c>
      <c r="F752" s="237" t="s">
        <v>173</v>
      </c>
      <c r="G752" s="230" t="str">
        <f t="shared" si="15"/>
        <v>南</v>
      </c>
    </row>
    <row r="753" spans="1:7">
      <c r="A753" s="317"/>
      <c r="B753" s="318"/>
      <c r="C753" s="235" t="s">
        <v>1034</v>
      </c>
      <c r="D753" s="236">
        <v>86.64</v>
      </c>
      <c r="E753" s="237" t="s">
        <v>731</v>
      </c>
      <c r="F753" s="237" t="s">
        <v>173</v>
      </c>
      <c r="G753" s="230" t="str">
        <f t="shared" si="15"/>
        <v>南北</v>
      </c>
    </row>
    <row r="754" spans="1:7">
      <c r="A754" s="317"/>
      <c r="B754" s="318"/>
      <c r="C754" s="235" t="s">
        <v>1035</v>
      </c>
      <c r="D754" s="236">
        <v>87.71</v>
      </c>
      <c r="E754" s="237" t="s">
        <v>994</v>
      </c>
      <c r="F754" s="237" t="s">
        <v>173</v>
      </c>
      <c r="G754" s="230" t="str">
        <f t="shared" si="15"/>
        <v>南北</v>
      </c>
    </row>
    <row r="755" spans="1:7">
      <c r="A755" s="317"/>
      <c r="B755" s="318"/>
      <c r="C755" s="235" t="s">
        <v>1036</v>
      </c>
      <c r="D755" s="236">
        <v>87.66</v>
      </c>
      <c r="E755" s="237" t="s">
        <v>997</v>
      </c>
      <c r="F755" s="237" t="s">
        <v>173</v>
      </c>
      <c r="G755" s="230" t="str">
        <f t="shared" si="15"/>
        <v>南</v>
      </c>
    </row>
    <row r="756" spans="1:7">
      <c r="A756" s="317"/>
      <c r="B756" s="318"/>
      <c r="C756" s="235" t="s">
        <v>1037</v>
      </c>
      <c r="D756" s="236">
        <v>87.66</v>
      </c>
      <c r="E756" s="237" t="s">
        <v>1008</v>
      </c>
      <c r="F756" s="237" t="s">
        <v>173</v>
      </c>
      <c r="G756" s="230" t="str">
        <f t="shared" si="15"/>
        <v>南</v>
      </c>
    </row>
    <row r="757" spans="1:7">
      <c r="A757" s="317"/>
      <c r="B757" s="318"/>
      <c r="C757" s="235" t="s">
        <v>1038</v>
      </c>
      <c r="D757" s="236">
        <v>86.64</v>
      </c>
      <c r="E757" s="237" t="s">
        <v>731</v>
      </c>
      <c r="F757" s="237" t="s">
        <v>173</v>
      </c>
      <c r="G757" s="230" t="str">
        <f t="shared" si="15"/>
        <v>南北</v>
      </c>
    </row>
    <row r="758" spans="1:7">
      <c r="A758" s="317"/>
      <c r="B758" s="318"/>
      <c r="C758" s="235" t="s">
        <v>1039</v>
      </c>
      <c r="D758" s="236">
        <v>87.71</v>
      </c>
      <c r="E758" s="237" t="s">
        <v>994</v>
      </c>
      <c r="F758" s="237" t="s">
        <v>173</v>
      </c>
      <c r="G758" s="230" t="str">
        <f t="shared" si="15"/>
        <v>南北</v>
      </c>
    </row>
    <row r="759" spans="1:7">
      <c r="A759" s="317"/>
      <c r="B759" s="318"/>
      <c r="C759" s="235" t="s">
        <v>1040</v>
      </c>
      <c r="D759" s="236">
        <v>87.66</v>
      </c>
      <c r="E759" s="237" t="s">
        <v>997</v>
      </c>
      <c r="F759" s="237" t="s">
        <v>173</v>
      </c>
      <c r="G759" s="230" t="str">
        <f t="shared" si="15"/>
        <v>南</v>
      </c>
    </row>
    <row r="760" spans="1:7">
      <c r="A760" s="317"/>
      <c r="B760" s="318"/>
      <c r="C760" s="235" t="s">
        <v>1041</v>
      </c>
      <c r="D760" s="236">
        <v>87.66</v>
      </c>
      <c r="E760" s="237" t="s">
        <v>1008</v>
      </c>
      <c r="F760" s="237" t="s">
        <v>173</v>
      </c>
      <c r="G760" s="230" t="str">
        <f t="shared" si="15"/>
        <v>南</v>
      </c>
    </row>
    <row r="761" spans="1:7">
      <c r="A761" s="317"/>
      <c r="B761" s="318"/>
      <c r="C761" s="235" t="s">
        <v>1042</v>
      </c>
      <c r="D761" s="236">
        <v>86.64</v>
      </c>
      <c r="E761" s="237" t="s">
        <v>731</v>
      </c>
      <c r="F761" s="237" t="s">
        <v>173</v>
      </c>
      <c r="G761" s="230" t="str">
        <f t="shared" si="15"/>
        <v>南北</v>
      </c>
    </row>
    <row r="762" spans="1:7">
      <c r="A762" s="317"/>
      <c r="B762" s="318"/>
      <c r="C762" s="235" t="s">
        <v>1043</v>
      </c>
      <c r="D762" s="236">
        <v>87.71</v>
      </c>
      <c r="E762" s="237" t="s">
        <v>994</v>
      </c>
      <c r="F762" s="237" t="s">
        <v>173</v>
      </c>
      <c r="G762" s="230" t="str">
        <f t="shared" si="15"/>
        <v>南北</v>
      </c>
    </row>
    <row r="763" spans="1:7">
      <c r="A763" s="317"/>
      <c r="B763" s="318"/>
      <c r="C763" s="235" t="s">
        <v>1044</v>
      </c>
      <c r="D763" s="236">
        <v>87.66</v>
      </c>
      <c r="E763" s="237" t="s">
        <v>997</v>
      </c>
      <c r="F763" s="237" t="s">
        <v>173</v>
      </c>
      <c r="G763" s="230" t="str">
        <f t="shared" si="15"/>
        <v>南</v>
      </c>
    </row>
    <row r="764" spans="1:7">
      <c r="A764" s="317"/>
      <c r="B764" s="318"/>
      <c r="C764" s="235" t="s">
        <v>1045</v>
      </c>
      <c r="D764" s="236">
        <v>87.66</v>
      </c>
      <c r="E764" s="237" t="s">
        <v>1008</v>
      </c>
      <c r="F764" s="237" t="s">
        <v>173</v>
      </c>
      <c r="G764" s="230" t="str">
        <f t="shared" si="15"/>
        <v>南</v>
      </c>
    </row>
    <row r="765" spans="1:7">
      <c r="A765" s="317"/>
      <c r="B765" s="318"/>
      <c r="C765" s="235" t="s">
        <v>1046</v>
      </c>
      <c r="D765" s="236">
        <v>86.64</v>
      </c>
      <c r="E765" s="237" t="s">
        <v>731</v>
      </c>
      <c r="F765" s="237" t="s">
        <v>173</v>
      </c>
      <c r="G765" s="230" t="str">
        <f t="shared" si="15"/>
        <v>南北</v>
      </c>
    </row>
    <row r="766" spans="1:7">
      <c r="A766" s="317"/>
      <c r="B766" s="318"/>
      <c r="C766" s="235" t="s">
        <v>1047</v>
      </c>
      <c r="D766" s="236">
        <v>87.71</v>
      </c>
      <c r="E766" s="237" t="s">
        <v>994</v>
      </c>
      <c r="F766" s="237" t="s">
        <v>173</v>
      </c>
      <c r="G766" s="230" t="str">
        <f t="shared" si="15"/>
        <v>南北</v>
      </c>
    </row>
    <row r="767" spans="1:7">
      <c r="A767" s="317"/>
      <c r="B767" s="318"/>
      <c r="C767" s="235" t="s">
        <v>1048</v>
      </c>
      <c r="D767" s="236">
        <v>87.66</v>
      </c>
      <c r="E767" s="237" t="s">
        <v>997</v>
      </c>
      <c r="F767" s="237" t="s">
        <v>173</v>
      </c>
      <c r="G767" s="230" t="str">
        <f t="shared" si="15"/>
        <v>南</v>
      </c>
    </row>
    <row r="768" spans="1:7">
      <c r="A768" s="317"/>
      <c r="B768" s="318"/>
      <c r="C768" s="235" t="s">
        <v>1049</v>
      </c>
      <c r="D768" s="236">
        <v>87.66</v>
      </c>
      <c r="E768" s="237" t="s">
        <v>1008</v>
      </c>
      <c r="F768" s="237" t="s">
        <v>173</v>
      </c>
      <c r="G768" s="230" t="str">
        <f t="shared" si="15"/>
        <v>南</v>
      </c>
    </row>
    <row r="769" spans="1:7">
      <c r="A769" s="317"/>
      <c r="B769" s="318"/>
      <c r="C769" s="235" t="s">
        <v>1050</v>
      </c>
      <c r="D769" s="236">
        <v>86.64</v>
      </c>
      <c r="E769" s="237" t="s">
        <v>731</v>
      </c>
      <c r="F769" s="237" t="s">
        <v>173</v>
      </c>
      <c r="G769" s="230" t="str">
        <f t="shared" si="15"/>
        <v>南北</v>
      </c>
    </row>
    <row r="770" spans="1:7">
      <c r="A770" s="317"/>
      <c r="B770" s="318"/>
      <c r="C770" s="235" t="s">
        <v>1051</v>
      </c>
      <c r="D770" s="236">
        <v>87.71</v>
      </c>
      <c r="E770" s="237" t="s">
        <v>994</v>
      </c>
      <c r="F770" s="237" t="s">
        <v>173</v>
      </c>
      <c r="G770" s="230" t="str">
        <f t="shared" si="15"/>
        <v>南北</v>
      </c>
    </row>
    <row r="771" spans="1:7">
      <c r="A771" s="317"/>
      <c r="B771" s="318"/>
      <c r="C771" s="235" t="s">
        <v>1052</v>
      </c>
      <c r="D771" s="236">
        <v>87.66</v>
      </c>
      <c r="E771" s="237" t="s">
        <v>997</v>
      </c>
      <c r="F771" s="237" t="s">
        <v>173</v>
      </c>
      <c r="G771" s="230" t="str">
        <f t="shared" si="15"/>
        <v>南</v>
      </c>
    </row>
    <row r="772" spans="1:7">
      <c r="A772" s="317"/>
      <c r="B772" s="318"/>
      <c r="C772" s="235" t="s">
        <v>1053</v>
      </c>
      <c r="D772" s="236">
        <v>87.66</v>
      </c>
      <c r="E772" s="237" t="s">
        <v>1008</v>
      </c>
      <c r="F772" s="237" t="s">
        <v>173</v>
      </c>
      <c r="G772" s="230" t="str">
        <f t="shared" si="15"/>
        <v>南</v>
      </c>
    </row>
    <row r="773" spans="1:7">
      <c r="A773" s="317"/>
      <c r="B773" s="318"/>
      <c r="C773" s="235" t="s">
        <v>1054</v>
      </c>
      <c r="D773" s="236">
        <v>86.64</v>
      </c>
      <c r="E773" s="237" t="s">
        <v>731</v>
      </c>
      <c r="F773" s="237" t="s">
        <v>173</v>
      </c>
      <c r="G773" s="230" t="str">
        <f t="shared" si="15"/>
        <v>南北</v>
      </c>
    </row>
    <row r="774" spans="1:7">
      <c r="A774" s="317"/>
      <c r="B774" s="318"/>
      <c r="C774" s="235" t="s">
        <v>1055</v>
      </c>
      <c r="D774" s="236">
        <v>87.71</v>
      </c>
      <c r="E774" s="237" t="s">
        <v>994</v>
      </c>
      <c r="F774" s="237" t="s">
        <v>173</v>
      </c>
      <c r="G774" s="230" t="str">
        <f t="shared" si="15"/>
        <v>南北</v>
      </c>
    </row>
    <row r="775" spans="1:7">
      <c r="A775" s="317"/>
      <c r="B775" s="318"/>
      <c r="C775" s="235" t="s">
        <v>1056</v>
      </c>
      <c r="D775" s="236">
        <v>87.66</v>
      </c>
      <c r="E775" s="237" t="s">
        <v>997</v>
      </c>
      <c r="F775" s="237" t="s">
        <v>173</v>
      </c>
      <c r="G775" s="230" t="str">
        <f t="shared" si="15"/>
        <v>南</v>
      </c>
    </row>
    <row r="776" spans="1:7">
      <c r="A776" s="317"/>
      <c r="B776" s="318"/>
      <c r="C776" s="235" t="s">
        <v>1057</v>
      </c>
      <c r="D776" s="236">
        <v>87.66</v>
      </c>
      <c r="E776" s="237" t="s">
        <v>1008</v>
      </c>
      <c r="F776" s="237" t="s">
        <v>173</v>
      </c>
      <c r="G776" s="230" t="str">
        <f t="shared" si="15"/>
        <v>南</v>
      </c>
    </row>
    <row r="777" spans="1:7">
      <c r="A777" s="317"/>
      <c r="B777" s="318"/>
      <c r="C777" s="235" t="s">
        <v>1058</v>
      </c>
      <c r="D777" s="236">
        <v>86.64</v>
      </c>
      <c r="E777" s="237" t="s">
        <v>731</v>
      </c>
      <c r="F777" s="237" t="s">
        <v>173</v>
      </c>
      <c r="G777" s="230" t="str">
        <f t="shared" si="15"/>
        <v>南北</v>
      </c>
    </row>
    <row r="778" spans="1:7">
      <c r="A778" s="317"/>
      <c r="B778" s="318"/>
      <c r="C778" s="235" t="s">
        <v>1059</v>
      </c>
      <c r="D778" s="236">
        <v>87.71</v>
      </c>
      <c r="E778" s="237" t="s">
        <v>994</v>
      </c>
      <c r="F778" s="237" t="s">
        <v>173</v>
      </c>
      <c r="G778" s="230" t="str">
        <f t="shared" si="15"/>
        <v>南北</v>
      </c>
    </row>
    <row r="779" spans="1:7">
      <c r="A779" s="317"/>
      <c r="B779" s="318"/>
      <c r="C779" s="235" t="s">
        <v>1060</v>
      </c>
      <c r="D779" s="236">
        <v>87.66</v>
      </c>
      <c r="E779" s="237" t="s">
        <v>997</v>
      </c>
      <c r="F779" s="237" t="s">
        <v>173</v>
      </c>
      <c r="G779" s="230" t="str">
        <f t="shared" si="15"/>
        <v>南</v>
      </c>
    </row>
    <row r="780" spans="1:7">
      <c r="A780" s="317"/>
      <c r="B780" s="318"/>
      <c r="C780" s="235" t="s">
        <v>1061</v>
      </c>
      <c r="D780" s="236">
        <v>87.66</v>
      </c>
      <c r="E780" s="237" t="s">
        <v>1008</v>
      </c>
      <c r="F780" s="237" t="s">
        <v>173</v>
      </c>
      <c r="G780" s="230" t="str">
        <f t="shared" si="15"/>
        <v>南</v>
      </c>
    </row>
    <row r="781" spans="1:7">
      <c r="A781" s="317"/>
      <c r="B781" s="318"/>
      <c r="C781" s="235" t="s">
        <v>1062</v>
      </c>
      <c r="D781" s="236">
        <v>86.64</v>
      </c>
      <c r="E781" s="237" t="s">
        <v>731</v>
      </c>
      <c r="F781" s="237" t="s">
        <v>173</v>
      </c>
      <c r="G781" s="230" t="str">
        <f t="shared" si="15"/>
        <v>南北</v>
      </c>
    </row>
    <row r="782" spans="1:7">
      <c r="A782" s="317"/>
      <c r="B782" s="318"/>
      <c r="C782" s="235" t="s">
        <v>1063</v>
      </c>
      <c r="D782" s="236">
        <v>87.71</v>
      </c>
      <c r="E782" s="237" t="s">
        <v>994</v>
      </c>
      <c r="F782" s="237" t="s">
        <v>173</v>
      </c>
      <c r="G782" s="230" t="str">
        <f t="shared" si="15"/>
        <v>南北</v>
      </c>
    </row>
    <row r="783" spans="1:7">
      <c r="A783" s="317"/>
      <c r="B783" s="318"/>
      <c r="C783" s="235" t="s">
        <v>1064</v>
      </c>
      <c r="D783" s="236">
        <v>87.66</v>
      </c>
      <c r="E783" s="237" t="s">
        <v>997</v>
      </c>
      <c r="F783" s="237" t="s">
        <v>173</v>
      </c>
      <c r="G783" s="230" t="str">
        <f t="shared" si="15"/>
        <v>南</v>
      </c>
    </row>
    <row r="784" spans="1:7">
      <c r="A784" s="317"/>
      <c r="B784" s="318"/>
      <c r="C784" s="235" t="s">
        <v>1065</v>
      </c>
      <c r="D784" s="236">
        <v>87.66</v>
      </c>
      <c r="E784" s="237" t="s">
        <v>1008</v>
      </c>
      <c r="F784" s="237" t="s">
        <v>173</v>
      </c>
      <c r="G784" s="230" t="str">
        <f t="shared" si="15"/>
        <v>南</v>
      </c>
    </row>
    <row r="785" spans="1:7">
      <c r="A785" s="317"/>
      <c r="B785" s="318"/>
      <c r="C785" s="235" t="s">
        <v>1066</v>
      </c>
      <c r="D785" s="236">
        <v>86.64</v>
      </c>
      <c r="E785" s="237" t="s">
        <v>731</v>
      </c>
      <c r="F785" s="237" t="s">
        <v>173</v>
      </c>
      <c r="G785" s="230" t="str">
        <f t="shared" si="15"/>
        <v>南北</v>
      </c>
    </row>
    <row r="786" spans="1:7">
      <c r="A786" s="317"/>
      <c r="B786" s="318"/>
      <c r="C786" s="235" t="s">
        <v>1067</v>
      </c>
      <c r="D786" s="236">
        <v>87.71</v>
      </c>
      <c r="E786" s="237" t="s">
        <v>994</v>
      </c>
      <c r="F786" s="237" t="s">
        <v>173</v>
      </c>
      <c r="G786" s="230" t="str">
        <f t="shared" si="15"/>
        <v>南北</v>
      </c>
    </row>
    <row r="787" spans="1:7">
      <c r="A787" s="317"/>
      <c r="B787" s="318"/>
      <c r="C787" s="235" t="s">
        <v>1068</v>
      </c>
      <c r="D787" s="236">
        <v>87.66</v>
      </c>
      <c r="E787" s="237" t="s">
        <v>997</v>
      </c>
      <c r="F787" s="237" t="s">
        <v>173</v>
      </c>
      <c r="G787" s="230" t="str">
        <f t="shared" si="15"/>
        <v>南</v>
      </c>
    </row>
    <row r="788" spans="1:7">
      <c r="A788" s="317"/>
      <c r="B788" s="318"/>
      <c r="C788" s="235" t="s">
        <v>1069</v>
      </c>
      <c r="D788" s="236">
        <v>87.66</v>
      </c>
      <c r="E788" s="237" t="s">
        <v>1008</v>
      </c>
      <c r="F788" s="237" t="s">
        <v>173</v>
      </c>
      <c r="G788" s="230" t="str">
        <f t="shared" si="15"/>
        <v>南</v>
      </c>
    </row>
    <row r="789" spans="1:7">
      <c r="A789" s="317"/>
      <c r="B789" s="318"/>
      <c r="C789" s="235" t="s">
        <v>1070</v>
      </c>
      <c r="D789" s="236">
        <v>86.64</v>
      </c>
      <c r="E789" s="237" t="s">
        <v>731</v>
      </c>
      <c r="F789" s="237" t="s">
        <v>173</v>
      </c>
      <c r="G789" s="230" t="str">
        <f t="shared" si="15"/>
        <v>南北</v>
      </c>
    </row>
    <row r="790" spans="1:7">
      <c r="A790" s="317"/>
      <c r="B790" s="318"/>
      <c r="C790" s="235" t="s">
        <v>1071</v>
      </c>
      <c r="D790" s="236">
        <v>87.71</v>
      </c>
      <c r="E790" s="237" t="s">
        <v>994</v>
      </c>
      <c r="F790" s="237" t="s">
        <v>173</v>
      </c>
      <c r="G790" s="230" t="str">
        <f t="shared" si="15"/>
        <v>南北</v>
      </c>
    </row>
    <row r="791" spans="1:7">
      <c r="A791" s="317"/>
      <c r="B791" s="318"/>
      <c r="C791" s="235" t="s">
        <v>1072</v>
      </c>
      <c r="D791" s="236">
        <v>87.66</v>
      </c>
      <c r="E791" s="237" t="s">
        <v>997</v>
      </c>
      <c r="F791" s="237" t="s">
        <v>173</v>
      </c>
      <c r="G791" s="230" t="str">
        <f t="shared" si="15"/>
        <v>南</v>
      </c>
    </row>
    <row r="792" spans="1:7">
      <c r="A792" s="317"/>
      <c r="B792" s="318"/>
      <c r="C792" s="235" t="s">
        <v>1073</v>
      </c>
      <c r="D792" s="236">
        <v>87.66</v>
      </c>
      <c r="E792" s="237" t="s">
        <v>1008</v>
      </c>
      <c r="F792" s="237" t="s">
        <v>173</v>
      </c>
      <c r="G792" s="230" t="str">
        <f t="shared" si="15"/>
        <v>南</v>
      </c>
    </row>
    <row r="793" spans="1:7">
      <c r="A793" s="317"/>
      <c r="B793" s="318"/>
      <c r="C793" s="235" t="s">
        <v>1074</v>
      </c>
      <c r="D793" s="236">
        <v>86.64</v>
      </c>
      <c r="E793" s="237" t="s">
        <v>731</v>
      </c>
      <c r="F793" s="237" t="s">
        <v>173</v>
      </c>
      <c r="G793" s="230" t="str">
        <f t="shared" si="15"/>
        <v>南北</v>
      </c>
    </row>
    <row r="794" spans="1:7">
      <c r="A794" s="317"/>
      <c r="B794" s="318"/>
      <c r="C794" s="235" t="s">
        <v>1075</v>
      </c>
      <c r="D794" s="236">
        <v>87.71</v>
      </c>
      <c r="E794" s="237" t="s">
        <v>994</v>
      </c>
      <c r="F794" s="237" t="s">
        <v>173</v>
      </c>
      <c r="G794" s="230" t="str">
        <f t="shared" si="15"/>
        <v>南北</v>
      </c>
    </row>
    <row r="795" spans="1:7">
      <c r="A795" s="317"/>
      <c r="B795" s="318"/>
      <c r="C795" s="235" t="s">
        <v>1076</v>
      </c>
      <c r="D795" s="236">
        <v>87.66</v>
      </c>
      <c r="E795" s="237" t="s">
        <v>997</v>
      </c>
      <c r="F795" s="237" t="s">
        <v>173</v>
      </c>
      <c r="G795" s="230" t="str">
        <f t="shared" ref="G795:G858" si="16">IF(IFERROR(FIND("A",E795),0),"南北","南")</f>
        <v>南</v>
      </c>
    </row>
    <row r="796" spans="1:7">
      <c r="A796" s="317"/>
      <c r="B796" s="318"/>
      <c r="C796" s="235" t="s">
        <v>1077</v>
      </c>
      <c r="D796" s="236">
        <v>87.66</v>
      </c>
      <c r="E796" s="237" t="s">
        <v>1008</v>
      </c>
      <c r="F796" s="237" t="s">
        <v>173</v>
      </c>
      <c r="G796" s="230" t="str">
        <f t="shared" si="16"/>
        <v>南</v>
      </c>
    </row>
    <row r="797" spans="1:7">
      <c r="A797" s="317"/>
      <c r="B797" s="318"/>
      <c r="C797" s="235" t="s">
        <v>1078</v>
      </c>
      <c r="D797" s="236">
        <v>86.64</v>
      </c>
      <c r="E797" s="237" t="s">
        <v>731</v>
      </c>
      <c r="F797" s="237" t="s">
        <v>173</v>
      </c>
      <c r="G797" s="230" t="str">
        <f t="shared" si="16"/>
        <v>南北</v>
      </c>
    </row>
    <row r="798" spans="1:7">
      <c r="A798" s="317"/>
      <c r="B798" s="318"/>
      <c r="C798" s="235" t="s">
        <v>1079</v>
      </c>
      <c r="D798" s="236">
        <v>87.71</v>
      </c>
      <c r="E798" s="237" t="s">
        <v>994</v>
      </c>
      <c r="F798" s="237" t="s">
        <v>173</v>
      </c>
      <c r="G798" s="230" t="str">
        <f t="shared" si="16"/>
        <v>南北</v>
      </c>
    </row>
    <row r="799" spans="1:7">
      <c r="A799" s="317"/>
      <c r="B799" s="318"/>
      <c r="C799" s="235" t="s">
        <v>1080</v>
      </c>
      <c r="D799" s="236">
        <v>87.66</v>
      </c>
      <c r="E799" s="237" t="s">
        <v>997</v>
      </c>
      <c r="F799" s="237" t="s">
        <v>173</v>
      </c>
      <c r="G799" s="230" t="str">
        <f t="shared" si="16"/>
        <v>南</v>
      </c>
    </row>
    <row r="800" spans="1:7">
      <c r="A800" s="317"/>
      <c r="B800" s="318"/>
      <c r="C800" s="235" t="s">
        <v>1081</v>
      </c>
      <c r="D800" s="236">
        <v>87.66</v>
      </c>
      <c r="E800" s="237" t="s">
        <v>1008</v>
      </c>
      <c r="F800" s="237" t="s">
        <v>173</v>
      </c>
      <c r="G800" s="230" t="str">
        <f t="shared" si="16"/>
        <v>南</v>
      </c>
    </row>
    <row r="801" spans="1:7">
      <c r="A801" s="317"/>
      <c r="B801" s="318"/>
      <c r="C801" s="235" t="s">
        <v>1082</v>
      </c>
      <c r="D801" s="236">
        <v>86.64</v>
      </c>
      <c r="E801" s="237" t="s">
        <v>731</v>
      </c>
      <c r="F801" s="237" t="s">
        <v>173</v>
      </c>
      <c r="G801" s="230" t="str">
        <f t="shared" si="16"/>
        <v>南北</v>
      </c>
    </row>
    <row r="802" spans="1:7">
      <c r="A802" s="317"/>
      <c r="B802" s="318"/>
      <c r="C802" s="235" t="s">
        <v>1083</v>
      </c>
      <c r="D802" s="236">
        <v>87.71</v>
      </c>
      <c r="E802" s="237" t="s">
        <v>994</v>
      </c>
      <c r="F802" s="237" t="s">
        <v>173</v>
      </c>
      <c r="G802" s="230" t="str">
        <f t="shared" si="16"/>
        <v>南北</v>
      </c>
    </row>
    <row r="803" spans="1:7">
      <c r="A803" s="317"/>
      <c r="B803" s="318"/>
      <c r="C803" s="235" t="s">
        <v>1084</v>
      </c>
      <c r="D803" s="236">
        <v>87.66</v>
      </c>
      <c r="E803" s="237" t="s">
        <v>997</v>
      </c>
      <c r="F803" s="237" t="s">
        <v>173</v>
      </c>
      <c r="G803" s="230" t="str">
        <f t="shared" si="16"/>
        <v>南</v>
      </c>
    </row>
    <row r="804" spans="1:7">
      <c r="A804" s="317"/>
      <c r="B804" s="318"/>
      <c r="C804" s="235" t="s">
        <v>1085</v>
      </c>
      <c r="D804" s="236">
        <v>87.66</v>
      </c>
      <c r="E804" s="237" t="s">
        <v>1008</v>
      </c>
      <c r="F804" s="237" t="s">
        <v>173</v>
      </c>
      <c r="G804" s="230" t="str">
        <f t="shared" si="16"/>
        <v>南</v>
      </c>
    </row>
    <row r="805" spans="1:7">
      <c r="A805" s="317"/>
      <c r="B805" s="318"/>
      <c r="C805" s="235" t="s">
        <v>1086</v>
      </c>
      <c r="D805" s="236">
        <v>86.64</v>
      </c>
      <c r="E805" s="237" t="s">
        <v>731</v>
      </c>
      <c r="F805" s="237" t="s">
        <v>173</v>
      </c>
      <c r="G805" s="230" t="str">
        <f t="shared" si="16"/>
        <v>南北</v>
      </c>
    </row>
    <row r="806" spans="1:7">
      <c r="A806" s="317"/>
      <c r="B806" s="318"/>
      <c r="C806" s="235" t="s">
        <v>1087</v>
      </c>
      <c r="D806" s="236">
        <v>87.71</v>
      </c>
      <c r="E806" s="237" t="s">
        <v>994</v>
      </c>
      <c r="F806" s="237" t="s">
        <v>173</v>
      </c>
      <c r="G806" s="230" t="str">
        <f t="shared" si="16"/>
        <v>南北</v>
      </c>
    </row>
    <row r="807" spans="1:7">
      <c r="A807" s="317"/>
      <c r="B807" s="318"/>
      <c r="C807" s="235" t="s">
        <v>1088</v>
      </c>
      <c r="D807" s="236">
        <v>87.66</v>
      </c>
      <c r="E807" s="237" t="s">
        <v>997</v>
      </c>
      <c r="F807" s="237" t="s">
        <v>173</v>
      </c>
      <c r="G807" s="230" t="str">
        <f t="shared" si="16"/>
        <v>南</v>
      </c>
    </row>
    <row r="808" spans="1:7">
      <c r="A808" s="317"/>
      <c r="B808" s="318"/>
      <c r="C808" s="235" t="s">
        <v>1089</v>
      </c>
      <c r="D808" s="236">
        <v>87.66</v>
      </c>
      <c r="E808" s="237" t="s">
        <v>1008</v>
      </c>
      <c r="F808" s="237" t="s">
        <v>173</v>
      </c>
      <c r="G808" s="230" t="str">
        <f t="shared" si="16"/>
        <v>南</v>
      </c>
    </row>
    <row r="809" spans="1:7">
      <c r="A809" s="317"/>
      <c r="B809" s="318"/>
      <c r="C809" s="235" t="s">
        <v>1090</v>
      </c>
      <c r="D809" s="236">
        <v>86.64</v>
      </c>
      <c r="E809" s="237" t="s">
        <v>731</v>
      </c>
      <c r="F809" s="237" t="s">
        <v>173</v>
      </c>
      <c r="G809" s="230" t="str">
        <f t="shared" si="16"/>
        <v>南北</v>
      </c>
    </row>
    <row r="810" spans="1:7">
      <c r="A810" s="317"/>
      <c r="B810" s="318"/>
      <c r="C810" s="235" t="s">
        <v>1097</v>
      </c>
      <c r="D810" s="236">
        <v>87.71</v>
      </c>
      <c r="E810" s="237" t="s">
        <v>994</v>
      </c>
      <c r="F810" s="237" t="s">
        <v>173</v>
      </c>
      <c r="G810" s="230" t="str">
        <f t="shared" si="16"/>
        <v>南北</v>
      </c>
    </row>
    <row r="811" spans="1:7">
      <c r="A811" s="317"/>
      <c r="B811" s="318"/>
      <c r="C811" s="235" t="s">
        <v>1098</v>
      </c>
      <c r="D811" s="236">
        <v>87.66</v>
      </c>
      <c r="E811" s="237" t="s">
        <v>997</v>
      </c>
      <c r="F811" s="237" t="s">
        <v>173</v>
      </c>
      <c r="G811" s="230" t="str">
        <f t="shared" si="16"/>
        <v>南</v>
      </c>
    </row>
    <row r="812" spans="1:7">
      <c r="A812" s="317"/>
      <c r="B812" s="318"/>
      <c r="C812" s="235" t="s">
        <v>1099</v>
      </c>
      <c r="D812" s="236">
        <v>87.66</v>
      </c>
      <c r="E812" s="237" t="s">
        <v>1008</v>
      </c>
      <c r="F812" s="237" t="s">
        <v>173</v>
      </c>
      <c r="G812" s="230" t="str">
        <f t="shared" si="16"/>
        <v>南</v>
      </c>
    </row>
    <row r="813" spans="1:7">
      <c r="A813" s="317"/>
      <c r="B813" s="318"/>
      <c r="C813" s="235" t="s">
        <v>1100</v>
      </c>
      <c r="D813" s="236">
        <v>86.64</v>
      </c>
      <c r="E813" s="237" t="s">
        <v>731</v>
      </c>
      <c r="F813" s="237" t="s">
        <v>173</v>
      </c>
      <c r="G813" s="230" t="str">
        <f t="shared" si="16"/>
        <v>南北</v>
      </c>
    </row>
    <row r="814" spans="1:7">
      <c r="A814" s="317"/>
      <c r="B814" s="318"/>
      <c r="C814" s="235" t="s">
        <v>1101</v>
      </c>
      <c r="D814" s="236">
        <v>87.71</v>
      </c>
      <c r="E814" s="237" t="s">
        <v>994</v>
      </c>
      <c r="F814" s="237" t="s">
        <v>173</v>
      </c>
      <c r="G814" s="230" t="str">
        <f t="shared" si="16"/>
        <v>南北</v>
      </c>
    </row>
    <row r="815" spans="1:7">
      <c r="A815" s="317"/>
      <c r="B815" s="318"/>
      <c r="C815" s="235" t="s">
        <v>1102</v>
      </c>
      <c r="D815" s="236">
        <v>87.66</v>
      </c>
      <c r="E815" s="237" t="s">
        <v>997</v>
      </c>
      <c r="F815" s="237" t="s">
        <v>173</v>
      </c>
      <c r="G815" s="230" t="str">
        <f t="shared" si="16"/>
        <v>南</v>
      </c>
    </row>
    <row r="816" spans="1:7">
      <c r="A816" s="317"/>
      <c r="B816" s="318"/>
      <c r="C816" s="235" t="s">
        <v>1103</v>
      </c>
      <c r="D816" s="236">
        <v>87.66</v>
      </c>
      <c r="E816" s="237" t="s">
        <v>1008</v>
      </c>
      <c r="F816" s="237" t="s">
        <v>173</v>
      </c>
      <c r="G816" s="230" t="str">
        <f t="shared" si="16"/>
        <v>南</v>
      </c>
    </row>
    <row r="817" spans="1:7">
      <c r="A817" s="317"/>
      <c r="B817" s="318"/>
      <c r="C817" s="235" t="s">
        <v>1104</v>
      </c>
      <c r="D817" s="236">
        <v>86.64</v>
      </c>
      <c r="E817" s="237" t="s">
        <v>731</v>
      </c>
      <c r="F817" s="237" t="s">
        <v>173</v>
      </c>
      <c r="G817" s="230" t="str">
        <f t="shared" si="16"/>
        <v>南北</v>
      </c>
    </row>
    <row r="818" spans="1:7">
      <c r="A818" s="317"/>
      <c r="B818" s="318"/>
      <c r="C818" s="235" t="s">
        <v>1105</v>
      </c>
      <c r="D818" s="236">
        <v>87.71</v>
      </c>
      <c r="E818" s="237" t="s">
        <v>994</v>
      </c>
      <c r="F818" s="237" t="s">
        <v>173</v>
      </c>
      <c r="G818" s="230" t="str">
        <f t="shared" si="16"/>
        <v>南北</v>
      </c>
    </row>
    <row r="819" spans="1:7">
      <c r="A819" s="317"/>
      <c r="B819" s="318"/>
      <c r="C819" s="235" t="s">
        <v>1106</v>
      </c>
      <c r="D819" s="236">
        <v>87.66</v>
      </c>
      <c r="E819" s="237" t="s">
        <v>997</v>
      </c>
      <c r="F819" s="237" t="s">
        <v>173</v>
      </c>
      <c r="G819" s="230" t="str">
        <f t="shared" si="16"/>
        <v>南</v>
      </c>
    </row>
    <row r="820" spans="1:7">
      <c r="A820" s="317"/>
      <c r="B820" s="318"/>
      <c r="C820" s="235" t="s">
        <v>1107</v>
      </c>
      <c r="D820" s="236">
        <v>87.66</v>
      </c>
      <c r="E820" s="237" t="s">
        <v>1008</v>
      </c>
      <c r="F820" s="237" t="s">
        <v>173</v>
      </c>
      <c r="G820" s="230" t="str">
        <f t="shared" si="16"/>
        <v>南</v>
      </c>
    </row>
    <row r="821" spans="1:7">
      <c r="A821" s="317"/>
      <c r="B821" s="318"/>
      <c r="C821" s="235" t="s">
        <v>1108</v>
      </c>
      <c r="D821" s="236">
        <v>86.64</v>
      </c>
      <c r="E821" s="237" t="s">
        <v>731</v>
      </c>
      <c r="F821" s="237" t="s">
        <v>173</v>
      </c>
      <c r="G821" s="230" t="str">
        <f t="shared" si="16"/>
        <v>南北</v>
      </c>
    </row>
    <row r="822" spans="1:7">
      <c r="A822" s="317"/>
      <c r="B822" s="318"/>
      <c r="C822" s="235" t="s">
        <v>1109</v>
      </c>
      <c r="D822" s="236">
        <v>87.71</v>
      </c>
      <c r="E822" s="237" t="s">
        <v>994</v>
      </c>
      <c r="F822" s="237" t="s">
        <v>173</v>
      </c>
      <c r="G822" s="230" t="str">
        <f t="shared" si="16"/>
        <v>南北</v>
      </c>
    </row>
    <row r="823" spans="1:7">
      <c r="A823" s="317"/>
      <c r="B823" s="318"/>
      <c r="C823" s="235" t="s">
        <v>1110</v>
      </c>
      <c r="D823" s="236">
        <v>87.66</v>
      </c>
      <c r="E823" s="237" t="s">
        <v>997</v>
      </c>
      <c r="F823" s="237" t="s">
        <v>173</v>
      </c>
      <c r="G823" s="230" t="str">
        <f t="shared" si="16"/>
        <v>南</v>
      </c>
    </row>
    <row r="824" spans="1:7">
      <c r="A824" s="317"/>
      <c r="B824" s="318"/>
      <c r="C824" s="235" t="s">
        <v>1111</v>
      </c>
      <c r="D824" s="236">
        <v>87.66</v>
      </c>
      <c r="E824" s="237" t="s">
        <v>1008</v>
      </c>
      <c r="F824" s="237" t="s">
        <v>173</v>
      </c>
      <c r="G824" s="230" t="str">
        <f t="shared" si="16"/>
        <v>南</v>
      </c>
    </row>
    <row r="825" spans="1:7">
      <c r="A825" s="317"/>
      <c r="B825" s="318"/>
      <c r="C825" s="235" t="s">
        <v>1112</v>
      </c>
      <c r="D825" s="236">
        <v>86.64</v>
      </c>
      <c r="E825" s="237" t="s">
        <v>731</v>
      </c>
      <c r="F825" s="237" t="s">
        <v>173</v>
      </c>
      <c r="G825" s="230" t="str">
        <f t="shared" si="16"/>
        <v>南北</v>
      </c>
    </row>
    <row r="826" spans="1:7">
      <c r="A826" s="317"/>
      <c r="B826" s="318"/>
      <c r="C826" s="235" t="s">
        <v>1113</v>
      </c>
      <c r="D826" s="236">
        <v>87.71</v>
      </c>
      <c r="E826" s="237" t="s">
        <v>994</v>
      </c>
      <c r="F826" s="237" t="s">
        <v>173</v>
      </c>
      <c r="G826" s="230" t="str">
        <f t="shared" si="16"/>
        <v>南北</v>
      </c>
    </row>
    <row r="827" spans="1:7">
      <c r="A827" s="317"/>
      <c r="B827" s="318"/>
      <c r="C827" s="235" t="s">
        <v>1114</v>
      </c>
      <c r="D827" s="236">
        <v>87.66</v>
      </c>
      <c r="E827" s="237" t="s">
        <v>997</v>
      </c>
      <c r="F827" s="237" t="s">
        <v>173</v>
      </c>
      <c r="G827" s="230" t="str">
        <f t="shared" si="16"/>
        <v>南</v>
      </c>
    </row>
    <row r="828" spans="1:7">
      <c r="A828" s="317"/>
      <c r="B828" s="318"/>
      <c r="C828" s="235" t="s">
        <v>1115</v>
      </c>
      <c r="D828" s="236">
        <v>87.66</v>
      </c>
      <c r="E828" s="237" t="s">
        <v>1008</v>
      </c>
      <c r="F828" s="237" t="s">
        <v>173</v>
      </c>
      <c r="G828" s="230" t="str">
        <f t="shared" si="16"/>
        <v>南</v>
      </c>
    </row>
    <row r="829" spans="1:7">
      <c r="A829" s="317"/>
      <c r="B829" s="318"/>
      <c r="C829" s="235" t="s">
        <v>1116</v>
      </c>
      <c r="D829" s="236">
        <v>86.64</v>
      </c>
      <c r="E829" s="237" t="s">
        <v>731</v>
      </c>
      <c r="F829" s="237" t="s">
        <v>173</v>
      </c>
      <c r="G829" s="230" t="str">
        <f t="shared" si="16"/>
        <v>南北</v>
      </c>
    </row>
    <row r="830" spans="1:7">
      <c r="A830" s="317"/>
      <c r="B830" s="318"/>
      <c r="C830" s="235" t="s">
        <v>1117</v>
      </c>
      <c r="D830" s="236">
        <v>87.71</v>
      </c>
      <c r="E830" s="237" t="s">
        <v>994</v>
      </c>
      <c r="F830" s="237" t="s">
        <v>173</v>
      </c>
      <c r="G830" s="230" t="str">
        <f t="shared" si="16"/>
        <v>南北</v>
      </c>
    </row>
    <row r="831" spans="1:7">
      <c r="A831" s="317"/>
      <c r="B831" s="318"/>
      <c r="C831" s="235" t="s">
        <v>1118</v>
      </c>
      <c r="D831" s="236">
        <v>87.66</v>
      </c>
      <c r="E831" s="237" t="s">
        <v>997</v>
      </c>
      <c r="F831" s="237" t="s">
        <v>173</v>
      </c>
      <c r="G831" s="230" t="str">
        <f t="shared" si="16"/>
        <v>南</v>
      </c>
    </row>
    <row r="832" spans="1:7">
      <c r="A832" s="317"/>
      <c r="B832" s="318"/>
      <c r="C832" s="235" t="s">
        <v>1119</v>
      </c>
      <c r="D832" s="236">
        <v>87.66</v>
      </c>
      <c r="E832" s="237" t="s">
        <v>1008</v>
      </c>
      <c r="F832" s="237" t="s">
        <v>173</v>
      </c>
      <c r="G832" s="230" t="str">
        <f t="shared" si="16"/>
        <v>南</v>
      </c>
    </row>
    <row r="833" spans="1:7">
      <c r="A833" s="317"/>
      <c r="B833" s="318"/>
      <c r="C833" s="235" t="s">
        <v>1120</v>
      </c>
      <c r="D833" s="236">
        <v>86.64</v>
      </c>
      <c r="E833" s="237" t="s">
        <v>731</v>
      </c>
      <c r="F833" s="237" t="s">
        <v>173</v>
      </c>
      <c r="G833" s="230" t="str">
        <f t="shared" si="16"/>
        <v>南北</v>
      </c>
    </row>
    <row r="834" spans="1:7">
      <c r="A834" s="317"/>
      <c r="B834" s="317" t="s">
        <v>1091</v>
      </c>
      <c r="C834" s="235" t="s">
        <v>993</v>
      </c>
      <c r="D834" s="236">
        <v>71.53</v>
      </c>
      <c r="E834" s="237" t="s">
        <v>1096</v>
      </c>
      <c r="F834" s="237" t="s">
        <v>173</v>
      </c>
      <c r="G834" s="230" t="str">
        <f t="shared" si="16"/>
        <v>南北</v>
      </c>
    </row>
    <row r="835" spans="1:7">
      <c r="A835" s="317"/>
      <c r="B835" s="317"/>
      <c r="C835" s="235" t="s">
        <v>996</v>
      </c>
      <c r="D835" s="236">
        <v>87.94</v>
      </c>
      <c r="E835" s="237" t="s">
        <v>997</v>
      </c>
      <c r="F835" s="237" t="s">
        <v>173</v>
      </c>
      <c r="G835" s="230" t="str">
        <f t="shared" si="16"/>
        <v>南</v>
      </c>
    </row>
    <row r="836" spans="1:7">
      <c r="A836" s="317"/>
      <c r="B836" s="317"/>
      <c r="C836" s="235" t="s">
        <v>999</v>
      </c>
      <c r="D836" s="236">
        <v>87.94</v>
      </c>
      <c r="E836" s="237" t="s">
        <v>1008</v>
      </c>
      <c r="F836" s="237" t="s">
        <v>173</v>
      </c>
      <c r="G836" s="230" t="str">
        <f t="shared" si="16"/>
        <v>南</v>
      </c>
    </row>
    <row r="837" spans="1:7">
      <c r="A837" s="317"/>
      <c r="B837" s="317"/>
      <c r="C837" s="235" t="s">
        <v>1001</v>
      </c>
      <c r="D837" s="236">
        <v>88.12</v>
      </c>
      <c r="E837" s="237" t="s">
        <v>731</v>
      </c>
      <c r="F837" s="237" t="s">
        <v>173</v>
      </c>
      <c r="G837" s="230" t="str">
        <f t="shared" si="16"/>
        <v>南北</v>
      </c>
    </row>
    <row r="838" spans="1:7">
      <c r="A838" s="317"/>
      <c r="B838" s="317"/>
      <c r="C838" s="235" t="s">
        <v>1002</v>
      </c>
      <c r="D838" s="236">
        <v>86.88</v>
      </c>
      <c r="E838" s="237" t="s">
        <v>994</v>
      </c>
      <c r="F838" s="237" t="s">
        <v>173</v>
      </c>
      <c r="G838" s="230" t="str">
        <f t="shared" si="16"/>
        <v>南北</v>
      </c>
    </row>
    <row r="839" spans="1:7">
      <c r="A839" s="317"/>
      <c r="B839" s="317"/>
      <c r="C839" s="235" t="s">
        <v>1005</v>
      </c>
      <c r="D839" s="236">
        <v>87.94</v>
      </c>
      <c r="E839" s="237" t="s">
        <v>997</v>
      </c>
      <c r="F839" s="237" t="s">
        <v>173</v>
      </c>
      <c r="G839" s="230" t="str">
        <f t="shared" si="16"/>
        <v>南</v>
      </c>
    </row>
    <row r="840" spans="1:7">
      <c r="A840" s="317"/>
      <c r="B840" s="317"/>
      <c r="C840" s="235" t="s">
        <v>1007</v>
      </c>
      <c r="D840" s="236">
        <v>87.94</v>
      </c>
      <c r="E840" s="237" t="s">
        <v>1008</v>
      </c>
      <c r="F840" s="237" t="s">
        <v>173</v>
      </c>
      <c r="G840" s="230" t="str">
        <f t="shared" si="16"/>
        <v>南</v>
      </c>
    </row>
    <row r="841" spans="1:7">
      <c r="A841" s="317"/>
      <c r="B841" s="317"/>
      <c r="C841" s="235" t="s">
        <v>1012</v>
      </c>
      <c r="D841" s="236">
        <v>88.12</v>
      </c>
      <c r="E841" s="237" t="s">
        <v>731</v>
      </c>
      <c r="F841" s="237" t="s">
        <v>173</v>
      </c>
      <c r="G841" s="230" t="str">
        <f t="shared" si="16"/>
        <v>南北</v>
      </c>
    </row>
    <row r="842" spans="1:7">
      <c r="A842" s="317"/>
      <c r="B842" s="317"/>
      <c r="C842" s="235" t="s">
        <v>1014</v>
      </c>
      <c r="D842" s="236">
        <v>86.88</v>
      </c>
      <c r="E842" s="237" t="s">
        <v>994</v>
      </c>
      <c r="F842" s="237" t="s">
        <v>173</v>
      </c>
      <c r="G842" s="230" t="str">
        <f t="shared" si="16"/>
        <v>南北</v>
      </c>
    </row>
    <row r="843" spans="1:7">
      <c r="A843" s="317"/>
      <c r="B843" s="317"/>
      <c r="C843" s="235" t="s">
        <v>1017</v>
      </c>
      <c r="D843" s="236">
        <v>87.94</v>
      </c>
      <c r="E843" s="237" t="s">
        <v>997</v>
      </c>
      <c r="F843" s="237" t="s">
        <v>173</v>
      </c>
      <c r="G843" s="230" t="str">
        <f t="shared" si="16"/>
        <v>南</v>
      </c>
    </row>
    <row r="844" spans="1:7">
      <c r="A844" s="317"/>
      <c r="B844" s="317"/>
      <c r="C844" s="235" t="s">
        <v>1019</v>
      </c>
      <c r="D844" s="236">
        <v>87.94</v>
      </c>
      <c r="E844" s="237" t="s">
        <v>1008</v>
      </c>
      <c r="F844" s="237" t="s">
        <v>173</v>
      </c>
      <c r="G844" s="230" t="str">
        <f t="shared" si="16"/>
        <v>南</v>
      </c>
    </row>
    <row r="845" spans="1:7">
      <c r="A845" s="317"/>
      <c r="B845" s="317"/>
      <c r="C845" s="235" t="s">
        <v>1021</v>
      </c>
      <c r="D845" s="236">
        <v>88.12</v>
      </c>
      <c r="E845" s="237" t="s">
        <v>731</v>
      </c>
      <c r="F845" s="237" t="s">
        <v>173</v>
      </c>
      <c r="G845" s="230" t="str">
        <f t="shared" si="16"/>
        <v>南北</v>
      </c>
    </row>
    <row r="846" spans="1:7">
      <c r="A846" s="317"/>
      <c r="B846" s="317"/>
      <c r="C846" s="235" t="s">
        <v>1023</v>
      </c>
      <c r="D846" s="236">
        <v>86.88</v>
      </c>
      <c r="E846" s="237" t="s">
        <v>994</v>
      </c>
      <c r="F846" s="237" t="s">
        <v>173</v>
      </c>
      <c r="G846" s="230" t="str">
        <f t="shared" si="16"/>
        <v>南北</v>
      </c>
    </row>
    <row r="847" spans="1:7">
      <c r="A847" s="317"/>
      <c r="B847" s="317"/>
      <c r="C847" s="235" t="s">
        <v>1024</v>
      </c>
      <c r="D847" s="236">
        <v>87.94</v>
      </c>
      <c r="E847" s="237" t="s">
        <v>997</v>
      </c>
      <c r="F847" s="237" t="s">
        <v>173</v>
      </c>
      <c r="G847" s="230" t="str">
        <f t="shared" si="16"/>
        <v>南</v>
      </c>
    </row>
    <row r="848" spans="1:7">
      <c r="A848" s="317"/>
      <c r="B848" s="317"/>
      <c r="C848" s="235" t="s">
        <v>1025</v>
      </c>
      <c r="D848" s="236">
        <v>87.94</v>
      </c>
      <c r="E848" s="237" t="s">
        <v>1008</v>
      </c>
      <c r="F848" s="237" t="s">
        <v>173</v>
      </c>
      <c r="G848" s="230" t="str">
        <f t="shared" si="16"/>
        <v>南</v>
      </c>
    </row>
    <row r="849" spans="1:7">
      <c r="A849" s="317"/>
      <c r="B849" s="317"/>
      <c r="C849" s="235" t="s">
        <v>1026</v>
      </c>
      <c r="D849" s="236">
        <v>88.12</v>
      </c>
      <c r="E849" s="237" t="s">
        <v>731</v>
      </c>
      <c r="F849" s="237" t="s">
        <v>173</v>
      </c>
      <c r="G849" s="230" t="str">
        <f t="shared" si="16"/>
        <v>南北</v>
      </c>
    </row>
    <row r="850" spans="1:7">
      <c r="A850" s="317"/>
      <c r="B850" s="317"/>
      <c r="C850" s="235" t="s">
        <v>1027</v>
      </c>
      <c r="D850" s="236">
        <v>86.64</v>
      </c>
      <c r="E850" s="237" t="s">
        <v>994</v>
      </c>
      <c r="F850" s="237" t="s">
        <v>173</v>
      </c>
      <c r="G850" s="230" t="str">
        <f t="shared" si="16"/>
        <v>南北</v>
      </c>
    </row>
    <row r="851" spans="1:7">
      <c r="A851" s="317"/>
      <c r="B851" s="317"/>
      <c r="C851" s="235" t="s">
        <v>1028</v>
      </c>
      <c r="D851" s="236">
        <v>87.66</v>
      </c>
      <c r="E851" s="237" t="s">
        <v>997</v>
      </c>
      <c r="F851" s="237" t="s">
        <v>173</v>
      </c>
      <c r="G851" s="230" t="str">
        <f t="shared" si="16"/>
        <v>南</v>
      </c>
    </row>
    <row r="852" spans="1:7">
      <c r="A852" s="317"/>
      <c r="B852" s="317"/>
      <c r="C852" s="235" t="s">
        <v>1029</v>
      </c>
      <c r="D852" s="236">
        <v>87.66</v>
      </c>
      <c r="E852" s="237" t="s">
        <v>1008</v>
      </c>
      <c r="F852" s="237" t="s">
        <v>173</v>
      </c>
      <c r="G852" s="230" t="str">
        <f t="shared" si="16"/>
        <v>南</v>
      </c>
    </row>
    <row r="853" spans="1:7">
      <c r="A853" s="317"/>
      <c r="B853" s="317"/>
      <c r="C853" s="235" t="s">
        <v>1030</v>
      </c>
      <c r="D853" s="236">
        <v>87.71</v>
      </c>
      <c r="E853" s="237" t="s">
        <v>731</v>
      </c>
      <c r="F853" s="237" t="s">
        <v>173</v>
      </c>
      <c r="G853" s="230" t="str">
        <f t="shared" si="16"/>
        <v>南北</v>
      </c>
    </row>
    <row r="854" spans="1:7">
      <c r="A854" s="317"/>
      <c r="B854" s="317"/>
      <c r="C854" s="235" t="s">
        <v>1031</v>
      </c>
      <c r="D854" s="236">
        <v>86.64</v>
      </c>
      <c r="E854" s="237" t="s">
        <v>994</v>
      </c>
      <c r="F854" s="237" t="s">
        <v>173</v>
      </c>
      <c r="G854" s="230" t="str">
        <f t="shared" si="16"/>
        <v>南北</v>
      </c>
    </row>
    <row r="855" spans="1:7">
      <c r="A855" s="317"/>
      <c r="B855" s="317"/>
      <c r="C855" s="235" t="s">
        <v>1032</v>
      </c>
      <c r="D855" s="236">
        <v>87.66</v>
      </c>
      <c r="E855" s="237" t="s">
        <v>997</v>
      </c>
      <c r="F855" s="237" t="s">
        <v>173</v>
      </c>
      <c r="G855" s="230" t="str">
        <f t="shared" si="16"/>
        <v>南</v>
      </c>
    </row>
    <row r="856" spans="1:7">
      <c r="A856" s="317"/>
      <c r="B856" s="317"/>
      <c r="C856" s="235" t="s">
        <v>1033</v>
      </c>
      <c r="D856" s="236">
        <v>87.66</v>
      </c>
      <c r="E856" s="237" t="s">
        <v>1008</v>
      </c>
      <c r="F856" s="237" t="s">
        <v>173</v>
      </c>
      <c r="G856" s="230" t="str">
        <f t="shared" si="16"/>
        <v>南</v>
      </c>
    </row>
    <row r="857" spans="1:7">
      <c r="A857" s="317"/>
      <c r="B857" s="317"/>
      <c r="C857" s="235" t="s">
        <v>1034</v>
      </c>
      <c r="D857" s="236">
        <v>87.71</v>
      </c>
      <c r="E857" s="237" t="s">
        <v>731</v>
      </c>
      <c r="F857" s="237" t="s">
        <v>173</v>
      </c>
      <c r="G857" s="230" t="str">
        <f t="shared" si="16"/>
        <v>南北</v>
      </c>
    </row>
    <row r="858" spans="1:7">
      <c r="A858" s="317"/>
      <c r="B858" s="317"/>
      <c r="C858" s="235" t="s">
        <v>1035</v>
      </c>
      <c r="D858" s="236">
        <v>86.64</v>
      </c>
      <c r="E858" s="237" t="s">
        <v>994</v>
      </c>
      <c r="F858" s="237" t="s">
        <v>173</v>
      </c>
      <c r="G858" s="230" t="str">
        <f t="shared" si="16"/>
        <v>南北</v>
      </c>
    </row>
    <row r="859" spans="1:7">
      <c r="A859" s="317"/>
      <c r="B859" s="317"/>
      <c r="C859" s="235" t="s">
        <v>1036</v>
      </c>
      <c r="D859" s="236">
        <v>87.66</v>
      </c>
      <c r="E859" s="237" t="s">
        <v>997</v>
      </c>
      <c r="F859" s="237" t="s">
        <v>173</v>
      </c>
      <c r="G859" s="230" t="str">
        <f t="shared" ref="G859:G922" si="17">IF(IFERROR(FIND("A",E859),0),"南北","南")</f>
        <v>南</v>
      </c>
    </row>
    <row r="860" spans="1:7">
      <c r="A860" s="317"/>
      <c r="B860" s="317"/>
      <c r="C860" s="235" t="s">
        <v>1037</v>
      </c>
      <c r="D860" s="236">
        <v>87.66</v>
      </c>
      <c r="E860" s="237" t="s">
        <v>1008</v>
      </c>
      <c r="F860" s="237" t="s">
        <v>173</v>
      </c>
      <c r="G860" s="230" t="str">
        <f t="shared" si="17"/>
        <v>南</v>
      </c>
    </row>
    <row r="861" spans="1:7">
      <c r="A861" s="317"/>
      <c r="B861" s="317"/>
      <c r="C861" s="235" t="s">
        <v>1038</v>
      </c>
      <c r="D861" s="236">
        <v>87.71</v>
      </c>
      <c r="E861" s="237" t="s">
        <v>731</v>
      </c>
      <c r="F861" s="237" t="s">
        <v>173</v>
      </c>
      <c r="G861" s="230" t="str">
        <f t="shared" si="17"/>
        <v>南北</v>
      </c>
    </row>
    <row r="862" spans="1:7">
      <c r="A862" s="317"/>
      <c r="B862" s="317"/>
      <c r="C862" s="235" t="s">
        <v>1039</v>
      </c>
      <c r="D862" s="236">
        <v>86.64</v>
      </c>
      <c r="E862" s="237" t="s">
        <v>994</v>
      </c>
      <c r="F862" s="237" t="s">
        <v>173</v>
      </c>
      <c r="G862" s="230" t="str">
        <f t="shared" si="17"/>
        <v>南北</v>
      </c>
    </row>
    <row r="863" spans="1:7">
      <c r="A863" s="317"/>
      <c r="B863" s="317"/>
      <c r="C863" s="235" t="s">
        <v>1040</v>
      </c>
      <c r="D863" s="236">
        <v>87.66</v>
      </c>
      <c r="E863" s="237" t="s">
        <v>997</v>
      </c>
      <c r="F863" s="237" t="s">
        <v>173</v>
      </c>
      <c r="G863" s="230" t="str">
        <f t="shared" si="17"/>
        <v>南</v>
      </c>
    </row>
    <row r="864" spans="1:7">
      <c r="A864" s="317"/>
      <c r="B864" s="317"/>
      <c r="C864" s="235" t="s">
        <v>1041</v>
      </c>
      <c r="D864" s="236">
        <v>87.66</v>
      </c>
      <c r="E864" s="237" t="s">
        <v>1008</v>
      </c>
      <c r="F864" s="237" t="s">
        <v>173</v>
      </c>
      <c r="G864" s="230" t="str">
        <f t="shared" si="17"/>
        <v>南</v>
      </c>
    </row>
    <row r="865" spans="1:7">
      <c r="A865" s="317"/>
      <c r="B865" s="317"/>
      <c r="C865" s="235" t="s">
        <v>1042</v>
      </c>
      <c r="D865" s="236">
        <v>87.71</v>
      </c>
      <c r="E865" s="237" t="s">
        <v>731</v>
      </c>
      <c r="F865" s="237" t="s">
        <v>173</v>
      </c>
      <c r="G865" s="230" t="str">
        <f t="shared" si="17"/>
        <v>南北</v>
      </c>
    </row>
    <row r="866" spans="1:7">
      <c r="A866" s="317"/>
      <c r="B866" s="317"/>
      <c r="C866" s="235" t="s">
        <v>1043</v>
      </c>
      <c r="D866" s="236">
        <v>86.64</v>
      </c>
      <c r="E866" s="237" t="s">
        <v>994</v>
      </c>
      <c r="F866" s="237" t="s">
        <v>173</v>
      </c>
      <c r="G866" s="230" t="str">
        <f t="shared" si="17"/>
        <v>南北</v>
      </c>
    </row>
    <row r="867" spans="1:7">
      <c r="A867" s="317"/>
      <c r="B867" s="317"/>
      <c r="C867" s="235" t="s">
        <v>1044</v>
      </c>
      <c r="D867" s="236">
        <v>87.66</v>
      </c>
      <c r="E867" s="237" t="s">
        <v>997</v>
      </c>
      <c r="F867" s="237" t="s">
        <v>173</v>
      </c>
      <c r="G867" s="230" t="str">
        <f t="shared" si="17"/>
        <v>南</v>
      </c>
    </row>
    <row r="868" spans="1:7">
      <c r="A868" s="317"/>
      <c r="B868" s="317"/>
      <c r="C868" s="235" t="s">
        <v>1045</v>
      </c>
      <c r="D868" s="236">
        <v>87.66</v>
      </c>
      <c r="E868" s="237" t="s">
        <v>1008</v>
      </c>
      <c r="F868" s="237" t="s">
        <v>173</v>
      </c>
      <c r="G868" s="230" t="str">
        <f t="shared" si="17"/>
        <v>南</v>
      </c>
    </row>
    <row r="869" spans="1:7">
      <c r="A869" s="317"/>
      <c r="B869" s="317"/>
      <c r="C869" s="235" t="s">
        <v>1046</v>
      </c>
      <c r="D869" s="236">
        <v>87.71</v>
      </c>
      <c r="E869" s="237" t="s">
        <v>731</v>
      </c>
      <c r="F869" s="237" t="s">
        <v>173</v>
      </c>
      <c r="G869" s="230" t="str">
        <f t="shared" si="17"/>
        <v>南北</v>
      </c>
    </row>
    <row r="870" spans="1:7">
      <c r="A870" s="317"/>
      <c r="B870" s="317"/>
      <c r="C870" s="235" t="s">
        <v>1047</v>
      </c>
      <c r="D870" s="236">
        <v>86.64</v>
      </c>
      <c r="E870" s="237" t="s">
        <v>994</v>
      </c>
      <c r="F870" s="237" t="s">
        <v>173</v>
      </c>
      <c r="G870" s="230" t="str">
        <f t="shared" si="17"/>
        <v>南北</v>
      </c>
    </row>
    <row r="871" spans="1:7">
      <c r="A871" s="317"/>
      <c r="B871" s="317"/>
      <c r="C871" s="235" t="s">
        <v>1048</v>
      </c>
      <c r="D871" s="236">
        <v>87.66</v>
      </c>
      <c r="E871" s="237" t="s">
        <v>997</v>
      </c>
      <c r="F871" s="237" t="s">
        <v>173</v>
      </c>
      <c r="G871" s="230" t="str">
        <f t="shared" si="17"/>
        <v>南</v>
      </c>
    </row>
    <row r="872" spans="1:7">
      <c r="A872" s="317"/>
      <c r="B872" s="317"/>
      <c r="C872" s="235" t="s">
        <v>1049</v>
      </c>
      <c r="D872" s="236">
        <v>87.66</v>
      </c>
      <c r="E872" s="237" t="s">
        <v>1008</v>
      </c>
      <c r="F872" s="237" t="s">
        <v>173</v>
      </c>
      <c r="G872" s="230" t="str">
        <f t="shared" si="17"/>
        <v>南</v>
      </c>
    </row>
    <row r="873" spans="1:7">
      <c r="A873" s="317"/>
      <c r="B873" s="317"/>
      <c r="C873" s="235" t="s">
        <v>1050</v>
      </c>
      <c r="D873" s="236">
        <v>87.71</v>
      </c>
      <c r="E873" s="237" t="s">
        <v>731</v>
      </c>
      <c r="F873" s="237" t="s">
        <v>173</v>
      </c>
      <c r="G873" s="230" t="str">
        <f t="shared" si="17"/>
        <v>南北</v>
      </c>
    </row>
    <row r="874" spans="1:7">
      <c r="A874" s="317"/>
      <c r="B874" s="317"/>
      <c r="C874" s="235" t="s">
        <v>1051</v>
      </c>
      <c r="D874" s="236">
        <v>86.64</v>
      </c>
      <c r="E874" s="237" t="s">
        <v>994</v>
      </c>
      <c r="F874" s="237" t="s">
        <v>173</v>
      </c>
      <c r="G874" s="230" t="str">
        <f t="shared" si="17"/>
        <v>南北</v>
      </c>
    </row>
    <row r="875" spans="1:7">
      <c r="A875" s="317"/>
      <c r="B875" s="317"/>
      <c r="C875" s="235" t="s">
        <v>1052</v>
      </c>
      <c r="D875" s="236">
        <v>87.66</v>
      </c>
      <c r="E875" s="237" t="s">
        <v>997</v>
      </c>
      <c r="F875" s="237" t="s">
        <v>173</v>
      </c>
      <c r="G875" s="230" t="str">
        <f t="shared" si="17"/>
        <v>南</v>
      </c>
    </row>
    <row r="876" spans="1:7">
      <c r="A876" s="317"/>
      <c r="B876" s="317"/>
      <c r="C876" s="235" t="s">
        <v>1053</v>
      </c>
      <c r="D876" s="236">
        <v>87.66</v>
      </c>
      <c r="E876" s="237" t="s">
        <v>1008</v>
      </c>
      <c r="F876" s="237" t="s">
        <v>173</v>
      </c>
      <c r="G876" s="230" t="str">
        <f t="shared" si="17"/>
        <v>南</v>
      </c>
    </row>
    <row r="877" spans="1:7">
      <c r="A877" s="317"/>
      <c r="B877" s="317"/>
      <c r="C877" s="235" t="s">
        <v>1054</v>
      </c>
      <c r="D877" s="236">
        <v>87.71</v>
      </c>
      <c r="E877" s="237" t="s">
        <v>731</v>
      </c>
      <c r="F877" s="237" t="s">
        <v>173</v>
      </c>
      <c r="G877" s="230" t="str">
        <f t="shared" si="17"/>
        <v>南北</v>
      </c>
    </row>
    <row r="878" spans="1:7">
      <c r="A878" s="317"/>
      <c r="B878" s="317"/>
      <c r="C878" s="235" t="s">
        <v>1055</v>
      </c>
      <c r="D878" s="236">
        <v>86.64</v>
      </c>
      <c r="E878" s="237" t="s">
        <v>994</v>
      </c>
      <c r="F878" s="237" t="s">
        <v>173</v>
      </c>
      <c r="G878" s="230" t="str">
        <f t="shared" si="17"/>
        <v>南北</v>
      </c>
    </row>
    <row r="879" spans="1:7">
      <c r="A879" s="317"/>
      <c r="B879" s="317"/>
      <c r="C879" s="235" t="s">
        <v>1056</v>
      </c>
      <c r="D879" s="236">
        <v>87.66</v>
      </c>
      <c r="E879" s="237" t="s">
        <v>997</v>
      </c>
      <c r="F879" s="237" t="s">
        <v>173</v>
      </c>
      <c r="G879" s="230" t="str">
        <f t="shared" si="17"/>
        <v>南</v>
      </c>
    </row>
    <row r="880" spans="1:7">
      <c r="A880" s="317"/>
      <c r="B880" s="317"/>
      <c r="C880" s="235" t="s">
        <v>1057</v>
      </c>
      <c r="D880" s="236">
        <v>87.66</v>
      </c>
      <c r="E880" s="237" t="s">
        <v>1008</v>
      </c>
      <c r="F880" s="237" t="s">
        <v>173</v>
      </c>
      <c r="G880" s="230" t="str">
        <f t="shared" si="17"/>
        <v>南</v>
      </c>
    </row>
    <row r="881" spans="1:7">
      <c r="A881" s="317"/>
      <c r="B881" s="317"/>
      <c r="C881" s="235" t="s">
        <v>1058</v>
      </c>
      <c r="D881" s="236">
        <v>87.71</v>
      </c>
      <c r="E881" s="237" t="s">
        <v>731</v>
      </c>
      <c r="F881" s="237" t="s">
        <v>173</v>
      </c>
      <c r="G881" s="230" t="str">
        <f t="shared" si="17"/>
        <v>南北</v>
      </c>
    </row>
    <row r="882" spans="1:7">
      <c r="A882" s="317"/>
      <c r="B882" s="317"/>
      <c r="C882" s="235" t="s">
        <v>1059</v>
      </c>
      <c r="D882" s="236">
        <v>86.64</v>
      </c>
      <c r="E882" s="237" t="s">
        <v>994</v>
      </c>
      <c r="F882" s="237" t="s">
        <v>173</v>
      </c>
      <c r="G882" s="230" t="str">
        <f t="shared" si="17"/>
        <v>南北</v>
      </c>
    </row>
    <row r="883" spans="1:7">
      <c r="A883" s="317"/>
      <c r="B883" s="317"/>
      <c r="C883" s="235" t="s">
        <v>1060</v>
      </c>
      <c r="D883" s="236">
        <v>87.66</v>
      </c>
      <c r="E883" s="237" t="s">
        <v>997</v>
      </c>
      <c r="F883" s="237" t="s">
        <v>173</v>
      </c>
      <c r="G883" s="230" t="str">
        <f t="shared" si="17"/>
        <v>南</v>
      </c>
    </row>
    <row r="884" spans="1:7">
      <c r="A884" s="317"/>
      <c r="B884" s="317"/>
      <c r="C884" s="235" t="s">
        <v>1061</v>
      </c>
      <c r="D884" s="236">
        <v>87.66</v>
      </c>
      <c r="E884" s="237" t="s">
        <v>1008</v>
      </c>
      <c r="F884" s="237" t="s">
        <v>173</v>
      </c>
      <c r="G884" s="230" t="str">
        <f t="shared" si="17"/>
        <v>南</v>
      </c>
    </row>
    <row r="885" spans="1:7">
      <c r="A885" s="317"/>
      <c r="B885" s="317"/>
      <c r="C885" s="235" t="s">
        <v>1062</v>
      </c>
      <c r="D885" s="236">
        <v>87.71</v>
      </c>
      <c r="E885" s="237" t="s">
        <v>731</v>
      </c>
      <c r="F885" s="237" t="s">
        <v>173</v>
      </c>
      <c r="G885" s="230" t="str">
        <f t="shared" si="17"/>
        <v>南北</v>
      </c>
    </row>
    <row r="886" spans="1:7">
      <c r="A886" s="317"/>
      <c r="B886" s="317"/>
      <c r="C886" s="235" t="s">
        <v>1063</v>
      </c>
      <c r="D886" s="236">
        <v>86.64</v>
      </c>
      <c r="E886" s="237" t="s">
        <v>994</v>
      </c>
      <c r="F886" s="237" t="s">
        <v>173</v>
      </c>
      <c r="G886" s="230" t="str">
        <f t="shared" si="17"/>
        <v>南北</v>
      </c>
    </row>
    <row r="887" spans="1:7">
      <c r="A887" s="317"/>
      <c r="B887" s="317"/>
      <c r="C887" s="235" t="s">
        <v>1064</v>
      </c>
      <c r="D887" s="236">
        <v>87.66</v>
      </c>
      <c r="E887" s="237" t="s">
        <v>997</v>
      </c>
      <c r="F887" s="237" t="s">
        <v>173</v>
      </c>
      <c r="G887" s="230" t="str">
        <f t="shared" si="17"/>
        <v>南</v>
      </c>
    </row>
    <row r="888" spans="1:7">
      <c r="A888" s="317"/>
      <c r="B888" s="317"/>
      <c r="C888" s="235" t="s">
        <v>1065</v>
      </c>
      <c r="D888" s="236">
        <v>87.66</v>
      </c>
      <c r="E888" s="237" t="s">
        <v>1008</v>
      </c>
      <c r="F888" s="237" t="s">
        <v>173</v>
      </c>
      <c r="G888" s="230" t="str">
        <f t="shared" si="17"/>
        <v>南</v>
      </c>
    </row>
    <row r="889" spans="1:7">
      <c r="A889" s="317"/>
      <c r="B889" s="317"/>
      <c r="C889" s="235" t="s">
        <v>1066</v>
      </c>
      <c r="D889" s="236">
        <v>87.71</v>
      </c>
      <c r="E889" s="237" t="s">
        <v>731</v>
      </c>
      <c r="F889" s="237" t="s">
        <v>173</v>
      </c>
      <c r="G889" s="230" t="str">
        <f t="shared" si="17"/>
        <v>南北</v>
      </c>
    </row>
    <row r="890" spans="1:7">
      <c r="A890" s="317"/>
      <c r="B890" s="317"/>
      <c r="C890" s="235" t="s">
        <v>1067</v>
      </c>
      <c r="D890" s="236">
        <v>86.64</v>
      </c>
      <c r="E890" s="237" t="s">
        <v>994</v>
      </c>
      <c r="F890" s="237" t="s">
        <v>173</v>
      </c>
      <c r="G890" s="230" t="str">
        <f t="shared" si="17"/>
        <v>南北</v>
      </c>
    </row>
    <row r="891" spans="1:7">
      <c r="A891" s="317"/>
      <c r="B891" s="317"/>
      <c r="C891" s="235" t="s">
        <v>1068</v>
      </c>
      <c r="D891" s="236">
        <v>87.66</v>
      </c>
      <c r="E891" s="237" t="s">
        <v>997</v>
      </c>
      <c r="F891" s="237" t="s">
        <v>173</v>
      </c>
      <c r="G891" s="230" t="str">
        <f t="shared" si="17"/>
        <v>南</v>
      </c>
    </row>
    <row r="892" spans="1:7">
      <c r="A892" s="317"/>
      <c r="B892" s="317"/>
      <c r="C892" s="235" t="s">
        <v>1069</v>
      </c>
      <c r="D892" s="236">
        <v>87.66</v>
      </c>
      <c r="E892" s="237" t="s">
        <v>1008</v>
      </c>
      <c r="F892" s="237" t="s">
        <v>173</v>
      </c>
      <c r="G892" s="230" t="str">
        <f t="shared" si="17"/>
        <v>南</v>
      </c>
    </row>
    <row r="893" spans="1:7">
      <c r="A893" s="317"/>
      <c r="B893" s="317"/>
      <c r="C893" s="235" t="s">
        <v>1070</v>
      </c>
      <c r="D893" s="236">
        <v>87.71</v>
      </c>
      <c r="E893" s="237" t="s">
        <v>731</v>
      </c>
      <c r="F893" s="237" t="s">
        <v>173</v>
      </c>
      <c r="G893" s="230" t="str">
        <f t="shared" si="17"/>
        <v>南北</v>
      </c>
    </row>
    <row r="894" spans="1:7">
      <c r="A894" s="317"/>
      <c r="B894" s="317"/>
      <c r="C894" s="235" t="s">
        <v>1071</v>
      </c>
      <c r="D894" s="236">
        <v>86.64</v>
      </c>
      <c r="E894" s="237" t="s">
        <v>994</v>
      </c>
      <c r="F894" s="237" t="s">
        <v>173</v>
      </c>
      <c r="G894" s="230" t="str">
        <f t="shared" si="17"/>
        <v>南北</v>
      </c>
    </row>
    <row r="895" spans="1:7">
      <c r="A895" s="317"/>
      <c r="B895" s="317"/>
      <c r="C895" s="235" t="s">
        <v>1072</v>
      </c>
      <c r="D895" s="236">
        <v>87.66</v>
      </c>
      <c r="E895" s="237" t="s">
        <v>997</v>
      </c>
      <c r="F895" s="237" t="s">
        <v>173</v>
      </c>
      <c r="G895" s="230" t="str">
        <f t="shared" si="17"/>
        <v>南</v>
      </c>
    </row>
    <row r="896" spans="1:7">
      <c r="A896" s="317"/>
      <c r="B896" s="317"/>
      <c r="C896" s="235" t="s">
        <v>1073</v>
      </c>
      <c r="D896" s="236">
        <v>87.66</v>
      </c>
      <c r="E896" s="237" t="s">
        <v>1008</v>
      </c>
      <c r="F896" s="237" t="s">
        <v>173</v>
      </c>
      <c r="G896" s="230" t="str">
        <f t="shared" si="17"/>
        <v>南</v>
      </c>
    </row>
    <row r="897" spans="1:7">
      <c r="A897" s="317"/>
      <c r="B897" s="317"/>
      <c r="C897" s="235" t="s">
        <v>1074</v>
      </c>
      <c r="D897" s="236">
        <v>87.71</v>
      </c>
      <c r="E897" s="237" t="s">
        <v>731</v>
      </c>
      <c r="F897" s="237" t="s">
        <v>173</v>
      </c>
      <c r="G897" s="230" t="str">
        <f t="shared" si="17"/>
        <v>南北</v>
      </c>
    </row>
    <row r="898" spans="1:7">
      <c r="A898" s="317"/>
      <c r="B898" s="317"/>
      <c r="C898" s="235" t="s">
        <v>1075</v>
      </c>
      <c r="D898" s="236">
        <v>86.64</v>
      </c>
      <c r="E898" s="237" t="s">
        <v>994</v>
      </c>
      <c r="F898" s="237" t="s">
        <v>173</v>
      </c>
      <c r="G898" s="230" t="str">
        <f t="shared" si="17"/>
        <v>南北</v>
      </c>
    </row>
    <row r="899" spans="1:7">
      <c r="A899" s="317"/>
      <c r="B899" s="317"/>
      <c r="C899" s="235" t="s">
        <v>1076</v>
      </c>
      <c r="D899" s="236">
        <v>87.66</v>
      </c>
      <c r="E899" s="237" t="s">
        <v>997</v>
      </c>
      <c r="F899" s="237" t="s">
        <v>173</v>
      </c>
      <c r="G899" s="230" t="str">
        <f t="shared" si="17"/>
        <v>南</v>
      </c>
    </row>
    <row r="900" spans="1:7">
      <c r="A900" s="317"/>
      <c r="B900" s="317"/>
      <c r="C900" s="235" t="s">
        <v>1077</v>
      </c>
      <c r="D900" s="236">
        <v>87.66</v>
      </c>
      <c r="E900" s="237" t="s">
        <v>1008</v>
      </c>
      <c r="F900" s="237" t="s">
        <v>173</v>
      </c>
      <c r="G900" s="230" t="str">
        <f t="shared" si="17"/>
        <v>南</v>
      </c>
    </row>
    <row r="901" spans="1:7">
      <c r="A901" s="317"/>
      <c r="B901" s="317"/>
      <c r="C901" s="235" t="s">
        <v>1078</v>
      </c>
      <c r="D901" s="236">
        <v>87.71</v>
      </c>
      <c r="E901" s="237" t="s">
        <v>731</v>
      </c>
      <c r="F901" s="237" t="s">
        <v>173</v>
      </c>
      <c r="G901" s="230" t="str">
        <f t="shared" si="17"/>
        <v>南北</v>
      </c>
    </row>
    <row r="902" spans="1:7">
      <c r="A902" s="317"/>
      <c r="B902" s="317"/>
      <c r="C902" s="235" t="s">
        <v>1079</v>
      </c>
      <c r="D902" s="236">
        <v>86.64</v>
      </c>
      <c r="E902" s="237" t="s">
        <v>994</v>
      </c>
      <c r="F902" s="237" t="s">
        <v>173</v>
      </c>
      <c r="G902" s="230" t="str">
        <f t="shared" si="17"/>
        <v>南北</v>
      </c>
    </row>
    <row r="903" spans="1:7">
      <c r="A903" s="317"/>
      <c r="B903" s="317"/>
      <c r="C903" s="235" t="s">
        <v>1080</v>
      </c>
      <c r="D903" s="236">
        <v>87.66</v>
      </c>
      <c r="E903" s="237" t="s">
        <v>997</v>
      </c>
      <c r="F903" s="237" t="s">
        <v>173</v>
      </c>
      <c r="G903" s="230" t="str">
        <f t="shared" si="17"/>
        <v>南</v>
      </c>
    </row>
    <row r="904" spans="1:7">
      <c r="A904" s="317"/>
      <c r="B904" s="317"/>
      <c r="C904" s="235" t="s">
        <v>1081</v>
      </c>
      <c r="D904" s="236">
        <v>87.66</v>
      </c>
      <c r="E904" s="237" t="s">
        <v>1008</v>
      </c>
      <c r="F904" s="237" t="s">
        <v>173</v>
      </c>
      <c r="G904" s="230" t="str">
        <f t="shared" si="17"/>
        <v>南</v>
      </c>
    </row>
    <row r="905" spans="1:7">
      <c r="A905" s="317"/>
      <c r="B905" s="317"/>
      <c r="C905" s="235" t="s">
        <v>1082</v>
      </c>
      <c r="D905" s="236">
        <v>87.71</v>
      </c>
      <c r="E905" s="237" t="s">
        <v>731</v>
      </c>
      <c r="F905" s="237" t="s">
        <v>173</v>
      </c>
      <c r="G905" s="230" t="str">
        <f t="shared" si="17"/>
        <v>南北</v>
      </c>
    </row>
    <row r="906" spans="1:7">
      <c r="A906" s="317"/>
      <c r="B906" s="317"/>
      <c r="C906" s="235" t="s">
        <v>1083</v>
      </c>
      <c r="D906" s="236">
        <v>86.64</v>
      </c>
      <c r="E906" s="237" t="s">
        <v>994</v>
      </c>
      <c r="F906" s="237" t="s">
        <v>173</v>
      </c>
      <c r="G906" s="230" t="str">
        <f t="shared" si="17"/>
        <v>南北</v>
      </c>
    </row>
    <row r="907" spans="1:7">
      <c r="A907" s="317"/>
      <c r="B907" s="317"/>
      <c r="C907" s="235" t="s">
        <v>1084</v>
      </c>
      <c r="D907" s="236">
        <v>87.66</v>
      </c>
      <c r="E907" s="237" t="s">
        <v>997</v>
      </c>
      <c r="F907" s="237" t="s">
        <v>173</v>
      </c>
      <c r="G907" s="230" t="str">
        <f t="shared" si="17"/>
        <v>南</v>
      </c>
    </row>
    <row r="908" spans="1:7">
      <c r="A908" s="317"/>
      <c r="B908" s="317"/>
      <c r="C908" s="235" t="s">
        <v>1085</v>
      </c>
      <c r="D908" s="236">
        <v>87.66</v>
      </c>
      <c r="E908" s="237" t="s">
        <v>1008</v>
      </c>
      <c r="F908" s="237" t="s">
        <v>173</v>
      </c>
      <c r="G908" s="230" t="str">
        <f t="shared" si="17"/>
        <v>南</v>
      </c>
    </row>
    <row r="909" spans="1:7">
      <c r="A909" s="317"/>
      <c r="B909" s="317"/>
      <c r="C909" s="235" t="s">
        <v>1086</v>
      </c>
      <c r="D909" s="236">
        <v>87.71</v>
      </c>
      <c r="E909" s="237" t="s">
        <v>731</v>
      </c>
      <c r="F909" s="237" t="s">
        <v>173</v>
      </c>
      <c r="G909" s="230" t="str">
        <f t="shared" si="17"/>
        <v>南北</v>
      </c>
    </row>
    <row r="910" spans="1:7">
      <c r="A910" s="317"/>
      <c r="B910" s="317"/>
      <c r="C910" s="235" t="s">
        <v>1087</v>
      </c>
      <c r="D910" s="236">
        <v>86.64</v>
      </c>
      <c r="E910" s="237" t="s">
        <v>994</v>
      </c>
      <c r="F910" s="237" t="s">
        <v>173</v>
      </c>
      <c r="G910" s="230" t="str">
        <f t="shared" si="17"/>
        <v>南北</v>
      </c>
    </row>
    <row r="911" spans="1:7">
      <c r="A911" s="317"/>
      <c r="B911" s="317"/>
      <c r="C911" s="235" t="s">
        <v>1088</v>
      </c>
      <c r="D911" s="236">
        <v>87.66</v>
      </c>
      <c r="E911" s="237" t="s">
        <v>997</v>
      </c>
      <c r="F911" s="237" t="s">
        <v>173</v>
      </c>
      <c r="G911" s="230" t="str">
        <f t="shared" si="17"/>
        <v>南</v>
      </c>
    </row>
    <row r="912" spans="1:7">
      <c r="A912" s="317"/>
      <c r="B912" s="317"/>
      <c r="C912" s="235" t="s">
        <v>1089</v>
      </c>
      <c r="D912" s="236">
        <v>87.66</v>
      </c>
      <c r="E912" s="237" t="s">
        <v>1008</v>
      </c>
      <c r="F912" s="237" t="s">
        <v>173</v>
      </c>
      <c r="G912" s="230" t="str">
        <f t="shared" si="17"/>
        <v>南</v>
      </c>
    </row>
    <row r="913" spans="1:7">
      <c r="A913" s="317"/>
      <c r="B913" s="317"/>
      <c r="C913" s="235" t="s">
        <v>1090</v>
      </c>
      <c r="D913" s="236">
        <v>87.71</v>
      </c>
      <c r="E913" s="237" t="s">
        <v>731</v>
      </c>
      <c r="F913" s="237" t="s">
        <v>173</v>
      </c>
      <c r="G913" s="230" t="str">
        <f t="shared" si="17"/>
        <v>南北</v>
      </c>
    </row>
    <row r="914" spans="1:7">
      <c r="A914" s="317"/>
      <c r="B914" s="317"/>
      <c r="C914" s="235" t="s">
        <v>1097</v>
      </c>
      <c r="D914" s="236">
        <v>86.64</v>
      </c>
      <c r="E914" s="237" t="s">
        <v>994</v>
      </c>
      <c r="F914" s="237" t="s">
        <v>173</v>
      </c>
      <c r="G914" s="230" t="str">
        <f t="shared" si="17"/>
        <v>南北</v>
      </c>
    </row>
    <row r="915" spans="1:7">
      <c r="A915" s="317"/>
      <c r="B915" s="317"/>
      <c r="C915" s="235" t="s">
        <v>1098</v>
      </c>
      <c r="D915" s="236">
        <v>87.66</v>
      </c>
      <c r="E915" s="237" t="s">
        <v>997</v>
      </c>
      <c r="F915" s="237" t="s">
        <v>173</v>
      </c>
      <c r="G915" s="230" t="str">
        <f t="shared" si="17"/>
        <v>南</v>
      </c>
    </row>
    <row r="916" spans="1:7">
      <c r="A916" s="317"/>
      <c r="B916" s="317"/>
      <c r="C916" s="235" t="s">
        <v>1099</v>
      </c>
      <c r="D916" s="236">
        <v>87.66</v>
      </c>
      <c r="E916" s="237" t="s">
        <v>1008</v>
      </c>
      <c r="F916" s="237" t="s">
        <v>173</v>
      </c>
      <c r="G916" s="230" t="str">
        <f t="shared" si="17"/>
        <v>南</v>
      </c>
    </row>
    <row r="917" spans="1:7">
      <c r="A917" s="317"/>
      <c r="B917" s="317"/>
      <c r="C917" s="235" t="s">
        <v>1100</v>
      </c>
      <c r="D917" s="236">
        <v>87.71</v>
      </c>
      <c r="E917" s="237" t="s">
        <v>731</v>
      </c>
      <c r="F917" s="237" t="s">
        <v>173</v>
      </c>
      <c r="G917" s="230" t="str">
        <f t="shared" si="17"/>
        <v>南北</v>
      </c>
    </row>
    <row r="918" spans="1:7">
      <c r="A918" s="317"/>
      <c r="B918" s="317"/>
      <c r="C918" s="235" t="s">
        <v>1101</v>
      </c>
      <c r="D918" s="236">
        <v>86.64</v>
      </c>
      <c r="E918" s="237" t="s">
        <v>994</v>
      </c>
      <c r="F918" s="237" t="s">
        <v>173</v>
      </c>
      <c r="G918" s="230" t="str">
        <f t="shared" si="17"/>
        <v>南北</v>
      </c>
    </row>
    <row r="919" spans="1:7">
      <c r="A919" s="317"/>
      <c r="B919" s="317"/>
      <c r="C919" s="235" t="s">
        <v>1102</v>
      </c>
      <c r="D919" s="236">
        <v>87.66</v>
      </c>
      <c r="E919" s="237" t="s">
        <v>997</v>
      </c>
      <c r="F919" s="237" t="s">
        <v>173</v>
      </c>
      <c r="G919" s="230" t="str">
        <f t="shared" si="17"/>
        <v>南</v>
      </c>
    </row>
    <row r="920" spans="1:7">
      <c r="A920" s="317"/>
      <c r="B920" s="317"/>
      <c r="C920" s="235" t="s">
        <v>1103</v>
      </c>
      <c r="D920" s="236">
        <v>87.66</v>
      </c>
      <c r="E920" s="237" t="s">
        <v>1008</v>
      </c>
      <c r="F920" s="237" t="s">
        <v>173</v>
      </c>
      <c r="G920" s="230" t="str">
        <f t="shared" si="17"/>
        <v>南</v>
      </c>
    </row>
    <row r="921" spans="1:7">
      <c r="A921" s="317"/>
      <c r="B921" s="317"/>
      <c r="C921" s="235" t="s">
        <v>1104</v>
      </c>
      <c r="D921" s="236">
        <v>87.71</v>
      </c>
      <c r="E921" s="237" t="s">
        <v>731</v>
      </c>
      <c r="F921" s="237" t="s">
        <v>173</v>
      </c>
      <c r="G921" s="230" t="str">
        <f t="shared" si="17"/>
        <v>南北</v>
      </c>
    </row>
    <row r="922" spans="1:7">
      <c r="A922" s="317"/>
      <c r="B922" s="317"/>
      <c r="C922" s="235" t="s">
        <v>1105</v>
      </c>
      <c r="D922" s="236">
        <v>86.64</v>
      </c>
      <c r="E922" s="237" t="s">
        <v>994</v>
      </c>
      <c r="F922" s="237" t="s">
        <v>173</v>
      </c>
      <c r="G922" s="230" t="str">
        <f t="shared" si="17"/>
        <v>南北</v>
      </c>
    </row>
    <row r="923" spans="1:7">
      <c r="A923" s="317"/>
      <c r="B923" s="317"/>
      <c r="C923" s="235" t="s">
        <v>1106</v>
      </c>
      <c r="D923" s="236">
        <v>87.66</v>
      </c>
      <c r="E923" s="237" t="s">
        <v>997</v>
      </c>
      <c r="F923" s="237" t="s">
        <v>173</v>
      </c>
      <c r="G923" s="230" t="str">
        <f t="shared" ref="G923:G937" si="18">IF(IFERROR(FIND("A",E923),0),"南北","南")</f>
        <v>南</v>
      </c>
    </row>
    <row r="924" spans="1:7">
      <c r="A924" s="317"/>
      <c r="B924" s="317"/>
      <c r="C924" s="235" t="s">
        <v>1107</v>
      </c>
      <c r="D924" s="236">
        <v>87.66</v>
      </c>
      <c r="E924" s="237" t="s">
        <v>1008</v>
      </c>
      <c r="F924" s="237" t="s">
        <v>173</v>
      </c>
      <c r="G924" s="230" t="str">
        <f t="shared" si="18"/>
        <v>南</v>
      </c>
    </row>
    <row r="925" spans="1:7">
      <c r="A925" s="317"/>
      <c r="B925" s="317"/>
      <c r="C925" s="235" t="s">
        <v>1108</v>
      </c>
      <c r="D925" s="236">
        <v>87.71</v>
      </c>
      <c r="E925" s="237" t="s">
        <v>731</v>
      </c>
      <c r="F925" s="237" t="s">
        <v>173</v>
      </c>
      <c r="G925" s="230" t="str">
        <f t="shared" si="18"/>
        <v>南北</v>
      </c>
    </row>
    <row r="926" spans="1:7">
      <c r="A926" s="317"/>
      <c r="B926" s="317"/>
      <c r="C926" s="235" t="s">
        <v>1109</v>
      </c>
      <c r="D926" s="236">
        <v>86.64</v>
      </c>
      <c r="E926" s="237" t="s">
        <v>994</v>
      </c>
      <c r="F926" s="237" t="s">
        <v>173</v>
      </c>
      <c r="G926" s="230" t="str">
        <f t="shared" si="18"/>
        <v>南北</v>
      </c>
    </row>
    <row r="927" spans="1:7">
      <c r="A927" s="317"/>
      <c r="B927" s="317"/>
      <c r="C927" s="235" t="s">
        <v>1110</v>
      </c>
      <c r="D927" s="236">
        <v>87.66</v>
      </c>
      <c r="E927" s="237" t="s">
        <v>997</v>
      </c>
      <c r="F927" s="237" t="s">
        <v>173</v>
      </c>
      <c r="G927" s="230" t="str">
        <f t="shared" si="18"/>
        <v>南</v>
      </c>
    </row>
    <row r="928" spans="1:7">
      <c r="A928" s="317"/>
      <c r="B928" s="317"/>
      <c r="C928" s="235" t="s">
        <v>1111</v>
      </c>
      <c r="D928" s="236">
        <v>87.66</v>
      </c>
      <c r="E928" s="237" t="s">
        <v>1008</v>
      </c>
      <c r="F928" s="237" t="s">
        <v>173</v>
      </c>
      <c r="G928" s="230" t="str">
        <f t="shared" si="18"/>
        <v>南</v>
      </c>
    </row>
    <row r="929" spans="1:7">
      <c r="A929" s="317"/>
      <c r="B929" s="317"/>
      <c r="C929" s="235" t="s">
        <v>1112</v>
      </c>
      <c r="D929" s="236">
        <v>87.71</v>
      </c>
      <c r="E929" s="237" t="s">
        <v>731</v>
      </c>
      <c r="F929" s="237" t="s">
        <v>173</v>
      </c>
      <c r="G929" s="230" t="str">
        <f t="shared" si="18"/>
        <v>南北</v>
      </c>
    </row>
    <row r="930" spans="1:7">
      <c r="A930" s="317"/>
      <c r="B930" s="317"/>
      <c r="C930" s="235" t="s">
        <v>1113</v>
      </c>
      <c r="D930" s="236">
        <v>86.64</v>
      </c>
      <c r="E930" s="237" t="s">
        <v>994</v>
      </c>
      <c r="F930" s="237" t="s">
        <v>173</v>
      </c>
      <c r="G930" s="230" t="str">
        <f t="shared" si="18"/>
        <v>南北</v>
      </c>
    </row>
    <row r="931" spans="1:7">
      <c r="A931" s="317"/>
      <c r="B931" s="317"/>
      <c r="C931" s="235" t="s">
        <v>1114</v>
      </c>
      <c r="D931" s="236">
        <v>87.66</v>
      </c>
      <c r="E931" s="237" t="s">
        <v>997</v>
      </c>
      <c r="F931" s="237" t="s">
        <v>173</v>
      </c>
      <c r="G931" s="230" t="str">
        <f t="shared" si="18"/>
        <v>南</v>
      </c>
    </row>
    <row r="932" spans="1:7">
      <c r="A932" s="317"/>
      <c r="B932" s="317"/>
      <c r="C932" s="235" t="s">
        <v>1115</v>
      </c>
      <c r="D932" s="236">
        <v>87.66</v>
      </c>
      <c r="E932" s="237" t="s">
        <v>1008</v>
      </c>
      <c r="F932" s="237" t="s">
        <v>173</v>
      </c>
      <c r="G932" s="230" t="str">
        <f t="shared" si="18"/>
        <v>南</v>
      </c>
    </row>
    <row r="933" spans="1:7">
      <c r="A933" s="317"/>
      <c r="B933" s="317"/>
      <c r="C933" s="235" t="s">
        <v>1116</v>
      </c>
      <c r="D933" s="236">
        <v>87.71</v>
      </c>
      <c r="E933" s="237" t="s">
        <v>731</v>
      </c>
      <c r="F933" s="237" t="s">
        <v>173</v>
      </c>
      <c r="G933" s="230" t="str">
        <f t="shared" si="18"/>
        <v>南北</v>
      </c>
    </row>
    <row r="934" spans="1:7">
      <c r="A934" s="317"/>
      <c r="B934" s="317"/>
      <c r="C934" s="235" t="s">
        <v>1117</v>
      </c>
      <c r="D934" s="236">
        <v>86.64</v>
      </c>
      <c r="E934" s="237" t="s">
        <v>994</v>
      </c>
      <c r="F934" s="237" t="s">
        <v>173</v>
      </c>
      <c r="G934" s="230" t="str">
        <f t="shared" si="18"/>
        <v>南北</v>
      </c>
    </row>
    <row r="935" spans="1:7">
      <c r="A935" s="317"/>
      <c r="B935" s="317"/>
      <c r="C935" s="235" t="s">
        <v>1118</v>
      </c>
      <c r="D935" s="236">
        <v>87.66</v>
      </c>
      <c r="E935" s="237" t="s">
        <v>997</v>
      </c>
      <c r="F935" s="237" t="s">
        <v>173</v>
      </c>
      <c r="G935" s="230" t="str">
        <f t="shared" si="18"/>
        <v>南</v>
      </c>
    </row>
    <row r="936" spans="1:7">
      <c r="A936" s="317"/>
      <c r="B936" s="317"/>
      <c r="C936" s="235" t="s">
        <v>1119</v>
      </c>
      <c r="D936" s="236">
        <v>87.66</v>
      </c>
      <c r="E936" s="237" t="s">
        <v>1008</v>
      </c>
      <c r="F936" s="237" t="s">
        <v>173</v>
      </c>
      <c r="G936" s="230" t="str">
        <f t="shared" si="18"/>
        <v>南</v>
      </c>
    </row>
    <row r="937" spans="1:7">
      <c r="A937" s="317"/>
      <c r="B937" s="317"/>
      <c r="C937" s="235" t="s">
        <v>1120</v>
      </c>
      <c r="D937" s="236">
        <v>87.71</v>
      </c>
      <c r="E937" s="238" t="s">
        <v>731</v>
      </c>
      <c r="F937" s="237" t="s">
        <v>173</v>
      </c>
      <c r="G937" s="230" t="str">
        <f t="shared" si="18"/>
        <v>南北</v>
      </c>
    </row>
  </sheetData>
  <mergeCells count="15">
    <mergeCell ref="A730:A937"/>
    <mergeCell ref="B730:B833"/>
    <mergeCell ref="B834:B937"/>
    <mergeCell ref="A314:A521"/>
    <mergeCell ref="B314:B417"/>
    <mergeCell ref="B418:B521"/>
    <mergeCell ref="A522:A729"/>
    <mergeCell ref="B522:B625"/>
    <mergeCell ref="B626:B729"/>
    <mergeCell ref="A2:A161"/>
    <mergeCell ref="B2:B81"/>
    <mergeCell ref="B82:B161"/>
    <mergeCell ref="A162:A313"/>
    <mergeCell ref="B162:B237"/>
    <mergeCell ref="B238:B313"/>
  </mergeCells>
  <phoneticPr fontId="1"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B2" sqref="B2"/>
    </sheetView>
  </sheetViews>
  <sheetFormatPr defaultColWidth="14.6328125" defaultRowHeight="14"/>
  <cols>
    <col min="1" max="1" width="24.36328125" style="5" customWidth="1"/>
    <col min="2" max="16384" width="14.6328125" style="5"/>
  </cols>
  <sheetData>
    <row r="1" spans="1:9" ht="16.5">
      <c r="A1" s="1" t="s">
        <v>0</v>
      </c>
      <c r="B1" s="2">
        <f>测绘面积表!K14</f>
        <v>81920.129999999845</v>
      </c>
      <c r="C1" s="3"/>
      <c r="D1" s="3"/>
      <c r="E1" s="3"/>
      <c r="F1" s="3"/>
      <c r="G1" s="4"/>
    </row>
    <row r="2" spans="1:9" ht="16.5">
      <c r="A2" s="1" t="s">
        <v>1</v>
      </c>
      <c r="B2" s="1">
        <f>SUM(C14:C23)</f>
        <v>0</v>
      </c>
      <c r="C2" s="3"/>
      <c r="D2" s="3"/>
      <c r="E2" s="3"/>
      <c r="F2" s="3"/>
      <c r="G2" s="4"/>
    </row>
    <row r="3" spans="1:9" ht="16.5">
      <c r="A3" s="1" t="s">
        <v>2</v>
      </c>
      <c r="B3" s="6">
        <v>44317</v>
      </c>
      <c r="C3" s="3"/>
      <c r="D3" s="3"/>
      <c r="E3" s="3"/>
      <c r="F3" s="3"/>
      <c r="G3" s="4"/>
    </row>
    <row r="4" spans="1:9" ht="33">
      <c r="A4" s="1" t="s">
        <v>3</v>
      </c>
      <c r="B4" s="1" t="s">
        <v>4</v>
      </c>
      <c r="C4" s="1" t="s">
        <v>5</v>
      </c>
      <c r="D4" s="1" t="s">
        <v>6</v>
      </c>
      <c r="E4" s="3"/>
      <c r="F4" s="4"/>
      <c r="G4" s="4"/>
    </row>
    <row r="5" spans="1:9" ht="16.5">
      <c r="A5" s="1" t="s">
        <v>7</v>
      </c>
      <c r="B5" s="1">
        <f>SUM(D14:D23)</f>
        <v>245760.38999999952</v>
      </c>
      <c r="C5" s="1">
        <f>ROUND(B5*10000/$B$1,0)</f>
        <v>30000</v>
      </c>
      <c r="D5" s="1" t="e">
        <f>ROUND(B5*10000/$B$2,0)</f>
        <v>#DIV/0!</v>
      </c>
      <c r="E5" s="3"/>
      <c r="F5" s="4"/>
      <c r="G5" s="4"/>
    </row>
    <row r="6" spans="1:9" ht="16.5">
      <c r="A6" s="1" t="s">
        <v>8</v>
      </c>
      <c r="B6" s="1">
        <f>SUM(D14:D23)</f>
        <v>245760.38999999952</v>
      </c>
      <c r="C6" s="1">
        <f>ROUND(B6*10000/$B$1,0)</f>
        <v>30000</v>
      </c>
      <c r="D6" s="1" t="e">
        <f>ROUND(B6*10000/$B$2,0)</f>
        <v>#DIV/0!</v>
      </c>
      <c r="E6" s="3"/>
      <c r="F6" s="4"/>
      <c r="G6" s="4"/>
    </row>
    <row r="7" spans="1:9" ht="16.5">
      <c r="A7" s="1" t="s">
        <v>9</v>
      </c>
      <c r="B7" s="1">
        <f>B5</f>
        <v>245760.38999999952</v>
      </c>
      <c r="C7" s="1">
        <f>ROUND(B7*10000/$B$1,0)</f>
        <v>30000</v>
      </c>
      <c r="D7" s="1" t="e">
        <f>ROUND(B7*10000/$B$2,0)</f>
        <v>#DIV/0!</v>
      </c>
      <c r="E7" s="3"/>
      <c r="F7" s="4"/>
      <c r="G7" s="4"/>
    </row>
    <row r="8" spans="1:9" ht="16.5">
      <c r="A8" s="1" t="s">
        <v>10</v>
      </c>
      <c r="B8" s="1">
        <f>B5</f>
        <v>245760.38999999952</v>
      </c>
      <c r="C8" s="1">
        <f>ROUND(B8*10000/$B$1,0)</f>
        <v>30000</v>
      </c>
      <c r="D8" s="1" t="e">
        <f>ROUND(B8*10000/$B$2,0)</f>
        <v>#DIV/0!</v>
      </c>
      <c r="E8" s="3"/>
      <c r="F8" s="4"/>
      <c r="G8" s="4"/>
    </row>
    <row r="9" spans="1:9" ht="16.5">
      <c r="A9" s="1" t="s">
        <v>11</v>
      </c>
      <c r="B9" s="7">
        <f>B5</f>
        <v>245760.38999999952</v>
      </c>
      <c r="C9" s="3"/>
      <c r="D9" s="3"/>
      <c r="E9" s="3"/>
      <c r="F9" s="4"/>
      <c r="G9" s="4"/>
    </row>
    <row r="10" spans="1:9" ht="16.5">
      <c r="A10" s="1" t="s">
        <v>12</v>
      </c>
      <c r="B10" s="7">
        <f>B5</f>
        <v>245760.38999999952</v>
      </c>
      <c r="C10" s="3"/>
      <c r="D10" s="3"/>
      <c r="E10" s="3"/>
      <c r="F10" s="4"/>
      <c r="G10" s="4"/>
    </row>
    <row r="11" spans="1:9" ht="16.5">
      <c r="A11" s="1" t="s">
        <v>13</v>
      </c>
      <c r="B11" s="7">
        <f>B5</f>
        <v>245760.38999999952</v>
      </c>
      <c r="C11" s="3"/>
      <c r="D11" s="3"/>
      <c r="E11" s="3"/>
      <c r="F11" s="4"/>
      <c r="G11" s="4"/>
    </row>
    <row r="12" spans="1:9" ht="16.5">
      <c r="A12" s="3"/>
      <c r="B12" s="3"/>
      <c r="C12" s="3"/>
      <c r="D12" s="3"/>
      <c r="E12" s="3"/>
      <c r="F12" s="4"/>
      <c r="G12" s="4"/>
    </row>
    <row r="13" spans="1:9" ht="33">
      <c r="A13" s="8" t="s">
        <v>14</v>
      </c>
      <c r="B13" s="9" t="s">
        <v>0</v>
      </c>
      <c r="C13" s="9" t="s">
        <v>1</v>
      </c>
      <c r="D13" s="9" t="s">
        <v>15</v>
      </c>
      <c r="E13" s="1" t="s">
        <v>5</v>
      </c>
      <c r="F13" s="1" t="s">
        <v>6</v>
      </c>
      <c r="G13" s="9" t="s">
        <v>16</v>
      </c>
      <c r="H13" s="9" t="s">
        <v>17</v>
      </c>
      <c r="I13" s="9" t="s">
        <v>18</v>
      </c>
    </row>
    <row r="14" spans="1:9" ht="16.5">
      <c r="A14" s="10" t="s">
        <v>19</v>
      </c>
      <c r="B14" s="9">
        <f>B1</f>
        <v>81920.129999999845</v>
      </c>
      <c r="C14" s="9">
        <v>0</v>
      </c>
      <c r="D14" s="9">
        <f>B14*E14/10000</f>
        <v>245760.38999999952</v>
      </c>
      <c r="E14" s="9">
        <v>30000</v>
      </c>
      <c r="F14" s="9" t="e">
        <f>ROUND(D14*10000/C14,0)</f>
        <v>#DIV/0!</v>
      </c>
      <c r="G14" s="9">
        <v>0</v>
      </c>
      <c r="H14" s="9">
        <v>0</v>
      </c>
      <c r="I14" s="9">
        <v>0</v>
      </c>
    </row>
    <row r="15" spans="1:9" ht="16.5">
      <c r="A15" s="11" t="s">
        <v>20</v>
      </c>
      <c r="B15" s="12"/>
      <c r="C15" s="12"/>
      <c r="D15" s="12"/>
      <c r="E15" s="9" t="e">
        <f t="shared" ref="E15:E23" si="0">ROUND(D15*10000/B15,0)</f>
        <v>#DIV/0!</v>
      </c>
      <c r="F15" s="9" t="e">
        <f t="shared" ref="F15:F23" si="1">ROUND(D15*10000/C15,0)</f>
        <v>#DIV/0!</v>
      </c>
      <c r="G15" s="13"/>
      <c r="H15" s="13"/>
      <c r="I15" s="12"/>
    </row>
    <row r="16" spans="1:9" ht="16.5">
      <c r="A16" s="11" t="s">
        <v>21</v>
      </c>
      <c r="B16" s="12"/>
      <c r="C16" s="12"/>
      <c r="D16" s="12"/>
      <c r="E16" s="9" t="e">
        <f t="shared" si="0"/>
        <v>#DIV/0!</v>
      </c>
      <c r="F16" s="9" t="e">
        <f t="shared" si="1"/>
        <v>#DIV/0!</v>
      </c>
      <c r="G16" s="13"/>
      <c r="H16" s="13"/>
      <c r="I16" s="12"/>
    </row>
    <row r="17" spans="1:9" ht="16.5">
      <c r="A17" s="11" t="s">
        <v>22</v>
      </c>
      <c r="B17" s="12"/>
      <c r="C17" s="12"/>
      <c r="D17" s="12"/>
      <c r="E17" s="9" t="e">
        <f t="shared" si="0"/>
        <v>#DIV/0!</v>
      </c>
      <c r="F17" s="9" t="e">
        <f t="shared" si="1"/>
        <v>#DIV/0!</v>
      </c>
      <c r="G17" s="13"/>
      <c r="H17" s="13"/>
      <c r="I17" s="12"/>
    </row>
    <row r="18" spans="1:9" ht="16.5">
      <c r="A18" s="11" t="s">
        <v>23</v>
      </c>
      <c r="B18" s="12"/>
      <c r="C18" s="12"/>
      <c r="D18" s="12"/>
      <c r="E18" s="9" t="e">
        <f t="shared" si="0"/>
        <v>#DIV/0!</v>
      </c>
      <c r="F18" s="9" t="e">
        <f t="shared" si="1"/>
        <v>#DIV/0!</v>
      </c>
      <c r="G18" s="12"/>
      <c r="H18" s="12"/>
      <c r="I18" s="12"/>
    </row>
    <row r="19" spans="1:9" ht="16.5">
      <c r="A19" s="11" t="s">
        <v>24</v>
      </c>
      <c r="B19" s="12"/>
      <c r="C19" s="12"/>
      <c r="D19" s="12"/>
      <c r="E19" s="9" t="e">
        <f t="shared" si="0"/>
        <v>#DIV/0!</v>
      </c>
      <c r="F19" s="9" t="e">
        <f t="shared" si="1"/>
        <v>#DIV/0!</v>
      </c>
      <c r="G19" s="12"/>
      <c r="H19" s="12"/>
      <c r="I19" s="12"/>
    </row>
    <row r="20" spans="1:9" ht="16.5">
      <c r="A20" s="11" t="s">
        <v>25</v>
      </c>
      <c r="B20" s="12"/>
      <c r="C20" s="12"/>
      <c r="D20" s="12"/>
      <c r="E20" s="9" t="e">
        <f t="shared" si="0"/>
        <v>#DIV/0!</v>
      </c>
      <c r="F20" s="9" t="e">
        <f t="shared" si="1"/>
        <v>#DIV/0!</v>
      </c>
      <c r="G20" s="12"/>
      <c r="H20" s="12"/>
      <c r="I20" s="12"/>
    </row>
    <row r="21" spans="1:9" ht="16.5">
      <c r="A21" s="11" t="s">
        <v>26</v>
      </c>
      <c r="B21" s="12"/>
      <c r="C21" s="12"/>
      <c r="D21" s="12"/>
      <c r="E21" s="9" t="e">
        <f t="shared" si="0"/>
        <v>#DIV/0!</v>
      </c>
      <c r="F21" s="9" t="e">
        <f t="shared" si="1"/>
        <v>#DIV/0!</v>
      </c>
      <c r="G21" s="12"/>
      <c r="H21" s="12"/>
      <c r="I21" s="12"/>
    </row>
    <row r="22" spans="1:9" ht="16.5">
      <c r="A22" s="11" t="s">
        <v>27</v>
      </c>
      <c r="B22" s="12"/>
      <c r="C22" s="12"/>
      <c r="D22" s="12"/>
      <c r="E22" s="9" t="e">
        <f t="shared" si="0"/>
        <v>#DIV/0!</v>
      </c>
      <c r="F22" s="9" t="e">
        <f t="shared" si="1"/>
        <v>#DIV/0!</v>
      </c>
      <c r="G22" s="12"/>
      <c r="H22" s="12"/>
      <c r="I22" s="12"/>
    </row>
    <row r="23" spans="1:9" ht="16.5">
      <c r="A23" s="11" t="s">
        <v>28</v>
      </c>
      <c r="B23" s="12"/>
      <c r="C23" s="12"/>
      <c r="D23" s="12"/>
      <c r="E23" s="1" t="e">
        <f t="shared" si="0"/>
        <v>#DIV/0!</v>
      </c>
      <c r="F23" s="1" t="e">
        <f t="shared" si="1"/>
        <v>#DIV/0!</v>
      </c>
      <c r="G23" s="12"/>
      <c r="H23" s="12"/>
      <c r="I23" s="12"/>
    </row>
  </sheetData>
  <phoneticPr fontId="1"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N333"/>
  <sheetViews>
    <sheetView topLeftCell="A292" workbookViewId="0">
      <selection activeCell="J3" sqref="J3:J335"/>
    </sheetView>
  </sheetViews>
  <sheetFormatPr defaultColWidth="8.90625" defaultRowHeight="14"/>
  <cols>
    <col min="1" max="9" width="8.90625" style="34"/>
    <col min="10" max="10" width="14.08984375" style="34" customWidth="1"/>
    <col min="11" max="16384" width="8.90625" style="34"/>
  </cols>
  <sheetData>
    <row r="1" spans="1:14" ht="17.5">
      <c r="A1" s="319" t="s">
        <v>717</v>
      </c>
      <c r="B1" s="320"/>
      <c r="C1" s="320"/>
      <c r="D1" s="320"/>
      <c r="E1" s="320"/>
      <c r="F1" s="321"/>
      <c r="G1" s="320"/>
      <c r="H1" s="320"/>
      <c r="I1" s="320"/>
      <c r="J1" s="320"/>
      <c r="K1" s="320"/>
      <c r="L1" s="320"/>
      <c r="M1" s="320"/>
      <c r="N1" s="322"/>
    </row>
    <row r="2" spans="1:14" ht="42">
      <c r="A2" s="107" t="s">
        <v>62</v>
      </c>
      <c r="B2" s="108" t="s">
        <v>718</v>
      </c>
      <c r="C2" s="108" t="s">
        <v>719</v>
      </c>
      <c r="D2" s="108" t="s">
        <v>720</v>
      </c>
      <c r="E2" s="108" t="s">
        <v>721</v>
      </c>
      <c r="F2" s="109" t="s">
        <v>722</v>
      </c>
      <c r="G2" s="108" t="s">
        <v>723</v>
      </c>
      <c r="H2" s="108" t="s">
        <v>115</v>
      </c>
      <c r="I2" s="108" t="s">
        <v>116</v>
      </c>
      <c r="J2" s="110" t="s">
        <v>724</v>
      </c>
      <c r="K2" s="111" t="s">
        <v>725</v>
      </c>
      <c r="L2" s="110" t="s">
        <v>726</v>
      </c>
      <c r="M2" s="108" t="s">
        <v>727</v>
      </c>
      <c r="N2" s="112" t="s">
        <v>728</v>
      </c>
    </row>
    <row r="3" spans="1:14">
      <c r="A3" s="113">
        <v>1</v>
      </c>
      <c r="B3" s="106">
        <v>2</v>
      </c>
      <c r="C3" s="106">
        <v>1</v>
      </c>
      <c r="D3" s="106">
        <v>1</v>
      </c>
      <c r="E3" s="106">
        <v>102</v>
      </c>
      <c r="F3" s="114" t="s">
        <v>729</v>
      </c>
      <c r="G3" s="106" t="s">
        <v>730</v>
      </c>
      <c r="H3" s="115" t="s">
        <v>731</v>
      </c>
      <c r="I3" s="116" t="s">
        <v>732</v>
      </c>
      <c r="J3" s="117">
        <v>55.93</v>
      </c>
      <c r="K3" s="118">
        <v>44.38</v>
      </c>
      <c r="L3" s="116">
        <v>21000</v>
      </c>
      <c r="M3" s="116">
        <f>L3*J3</f>
        <v>1174530</v>
      </c>
      <c r="N3" s="113">
        <f t="shared" ref="N3:N66" si="0">M3/K3</f>
        <v>26465.299684542584</v>
      </c>
    </row>
    <row r="4" spans="1:14">
      <c r="A4" s="113">
        <v>2</v>
      </c>
      <c r="B4" s="106">
        <v>2</v>
      </c>
      <c r="C4" s="106">
        <v>1</v>
      </c>
      <c r="D4" s="106">
        <v>1</v>
      </c>
      <c r="E4" s="106">
        <v>104</v>
      </c>
      <c r="F4" s="114" t="s">
        <v>733</v>
      </c>
      <c r="G4" s="106" t="s">
        <v>730</v>
      </c>
      <c r="H4" s="115" t="s">
        <v>731</v>
      </c>
      <c r="I4" s="119" t="s">
        <v>732</v>
      </c>
      <c r="J4" s="117">
        <v>55.93</v>
      </c>
      <c r="K4" s="120">
        <v>44.38</v>
      </c>
      <c r="L4" s="116">
        <v>21000</v>
      </c>
      <c r="M4" s="116">
        <f>L4*J4</f>
        <v>1174530</v>
      </c>
      <c r="N4" s="113">
        <f t="shared" si="0"/>
        <v>26465.299684542584</v>
      </c>
    </row>
    <row r="5" spans="1:14">
      <c r="A5" s="113">
        <v>3</v>
      </c>
      <c r="B5" s="106">
        <v>2</v>
      </c>
      <c r="C5" s="106">
        <v>1</v>
      </c>
      <c r="D5" s="106">
        <v>1</v>
      </c>
      <c r="E5" s="106">
        <v>105</v>
      </c>
      <c r="F5" s="114" t="s">
        <v>734</v>
      </c>
      <c r="G5" s="106" t="s">
        <v>730</v>
      </c>
      <c r="H5" s="115" t="s">
        <v>735</v>
      </c>
      <c r="I5" s="116" t="s">
        <v>732</v>
      </c>
      <c r="J5" s="117">
        <v>56.07</v>
      </c>
      <c r="K5" s="118">
        <v>44.49</v>
      </c>
      <c r="L5" s="116">
        <v>21000</v>
      </c>
      <c r="M5" s="116">
        <f>L5*J5</f>
        <v>1177470</v>
      </c>
      <c r="N5" s="113">
        <f t="shared" si="0"/>
        <v>26465.947403910992</v>
      </c>
    </row>
    <row r="6" spans="1:14">
      <c r="A6" s="113">
        <v>4</v>
      </c>
      <c r="B6" s="106">
        <v>2</v>
      </c>
      <c r="C6" s="106">
        <v>1</v>
      </c>
      <c r="D6" s="106">
        <v>1</v>
      </c>
      <c r="E6" s="106">
        <v>202</v>
      </c>
      <c r="F6" s="114" t="s">
        <v>736</v>
      </c>
      <c r="G6" s="106" t="s">
        <v>730</v>
      </c>
      <c r="H6" s="115" t="s">
        <v>731</v>
      </c>
      <c r="I6" s="116" t="s">
        <v>732</v>
      </c>
      <c r="J6" s="117">
        <v>55.93</v>
      </c>
      <c r="K6" s="118">
        <v>44.38</v>
      </c>
      <c r="L6" s="116">
        <v>21000</v>
      </c>
      <c r="M6" s="116">
        <f t="shared" ref="M6:M69" si="1">L6*J6</f>
        <v>1174530</v>
      </c>
      <c r="N6" s="113">
        <f t="shared" si="0"/>
        <v>26465.299684542584</v>
      </c>
    </row>
    <row r="7" spans="1:14">
      <c r="A7" s="113">
        <v>5</v>
      </c>
      <c r="B7" s="106">
        <v>2</v>
      </c>
      <c r="C7" s="106">
        <v>1</v>
      </c>
      <c r="D7" s="106">
        <v>1</v>
      </c>
      <c r="E7" s="106">
        <v>203</v>
      </c>
      <c r="F7" s="114" t="s">
        <v>737</v>
      </c>
      <c r="G7" s="106" t="s">
        <v>730</v>
      </c>
      <c r="H7" s="115" t="s">
        <v>735</v>
      </c>
      <c r="I7" s="116" t="s">
        <v>732</v>
      </c>
      <c r="J7" s="117">
        <v>55.93</v>
      </c>
      <c r="K7" s="118">
        <v>44.38</v>
      </c>
      <c r="L7" s="116">
        <v>21000</v>
      </c>
      <c r="M7" s="116">
        <f t="shared" si="1"/>
        <v>1174530</v>
      </c>
      <c r="N7" s="113">
        <f t="shared" si="0"/>
        <v>26465.299684542584</v>
      </c>
    </row>
    <row r="8" spans="1:14">
      <c r="A8" s="113">
        <v>6</v>
      </c>
      <c r="B8" s="106">
        <v>2</v>
      </c>
      <c r="C8" s="106">
        <v>1</v>
      </c>
      <c r="D8" s="106">
        <v>1</v>
      </c>
      <c r="E8" s="106">
        <v>204</v>
      </c>
      <c r="F8" s="114" t="s">
        <v>738</v>
      </c>
      <c r="G8" s="106" t="s">
        <v>730</v>
      </c>
      <c r="H8" s="115" t="s">
        <v>731</v>
      </c>
      <c r="I8" s="116" t="s">
        <v>732</v>
      </c>
      <c r="J8" s="117">
        <v>55.93</v>
      </c>
      <c r="K8" s="118">
        <v>44.38</v>
      </c>
      <c r="L8" s="116">
        <v>21000</v>
      </c>
      <c r="M8" s="116">
        <f t="shared" si="1"/>
        <v>1174530</v>
      </c>
      <c r="N8" s="113">
        <f t="shared" si="0"/>
        <v>26465.299684542584</v>
      </c>
    </row>
    <row r="9" spans="1:14">
      <c r="A9" s="113">
        <v>7</v>
      </c>
      <c r="B9" s="106">
        <v>2</v>
      </c>
      <c r="C9" s="106">
        <v>1</v>
      </c>
      <c r="D9" s="106">
        <v>1</v>
      </c>
      <c r="E9" s="106">
        <v>205</v>
      </c>
      <c r="F9" s="114" t="s">
        <v>739</v>
      </c>
      <c r="G9" s="106" t="s">
        <v>730</v>
      </c>
      <c r="H9" s="115" t="s">
        <v>735</v>
      </c>
      <c r="I9" s="116" t="s">
        <v>732</v>
      </c>
      <c r="J9" s="117">
        <v>56.07</v>
      </c>
      <c r="K9" s="118">
        <v>44.49</v>
      </c>
      <c r="L9" s="116">
        <v>21000</v>
      </c>
      <c r="M9" s="116">
        <f t="shared" si="1"/>
        <v>1177470</v>
      </c>
      <c r="N9" s="113">
        <f t="shared" si="0"/>
        <v>26465.947403910992</v>
      </c>
    </row>
    <row r="10" spans="1:14">
      <c r="A10" s="113">
        <v>8</v>
      </c>
      <c r="B10" s="106">
        <v>2</v>
      </c>
      <c r="C10" s="106">
        <v>1</v>
      </c>
      <c r="D10" s="106">
        <v>1</v>
      </c>
      <c r="E10" s="106">
        <v>303</v>
      </c>
      <c r="F10" s="114" t="s">
        <v>740</v>
      </c>
      <c r="G10" s="106" t="s">
        <v>730</v>
      </c>
      <c r="H10" s="115" t="s">
        <v>735</v>
      </c>
      <c r="I10" s="116" t="s">
        <v>732</v>
      </c>
      <c r="J10" s="117">
        <v>55.93</v>
      </c>
      <c r="K10" s="118">
        <v>44.38</v>
      </c>
      <c r="L10" s="116">
        <v>21000</v>
      </c>
      <c r="M10" s="116">
        <f t="shared" si="1"/>
        <v>1174530</v>
      </c>
      <c r="N10" s="113">
        <f t="shared" si="0"/>
        <v>26465.299684542584</v>
      </c>
    </row>
    <row r="11" spans="1:14">
      <c r="A11" s="113">
        <v>9</v>
      </c>
      <c r="B11" s="106">
        <v>2</v>
      </c>
      <c r="C11" s="106">
        <v>1</v>
      </c>
      <c r="D11" s="106">
        <v>1</v>
      </c>
      <c r="E11" s="106">
        <v>304</v>
      </c>
      <c r="F11" s="114" t="s">
        <v>740</v>
      </c>
      <c r="G11" s="106" t="s">
        <v>730</v>
      </c>
      <c r="H11" s="115" t="s">
        <v>731</v>
      </c>
      <c r="I11" s="116" t="s">
        <v>732</v>
      </c>
      <c r="J11" s="117">
        <v>55.93</v>
      </c>
      <c r="K11" s="118">
        <v>44.38</v>
      </c>
      <c r="L11" s="116">
        <v>21000</v>
      </c>
      <c r="M11" s="116">
        <f t="shared" si="1"/>
        <v>1174530</v>
      </c>
      <c r="N11" s="113">
        <f t="shared" si="0"/>
        <v>26465.299684542584</v>
      </c>
    </row>
    <row r="12" spans="1:14">
      <c r="A12" s="113">
        <v>10</v>
      </c>
      <c r="B12" s="106">
        <v>2</v>
      </c>
      <c r="C12" s="106">
        <v>1</v>
      </c>
      <c r="D12" s="106">
        <v>1</v>
      </c>
      <c r="E12" s="106">
        <v>305</v>
      </c>
      <c r="F12" s="114" t="s">
        <v>741</v>
      </c>
      <c r="G12" s="106" t="s">
        <v>730</v>
      </c>
      <c r="H12" s="115" t="s">
        <v>735</v>
      </c>
      <c r="I12" s="116" t="s">
        <v>732</v>
      </c>
      <c r="J12" s="117">
        <v>56.07</v>
      </c>
      <c r="K12" s="118">
        <v>44.49</v>
      </c>
      <c r="L12" s="116">
        <v>21000</v>
      </c>
      <c r="M12" s="116">
        <f t="shared" si="1"/>
        <v>1177470</v>
      </c>
      <c r="N12" s="113">
        <f t="shared" si="0"/>
        <v>26465.947403910992</v>
      </c>
    </row>
    <row r="13" spans="1:14">
      <c r="A13" s="113">
        <v>11</v>
      </c>
      <c r="B13" s="106">
        <v>2</v>
      </c>
      <c r="C13" s="106">
        <v>1</v>
      </c>
      <c r="D13" s="106">
        <v>1</v>
      </c>
      <c r="E13" s="106">
        <v>402</v>
      </c>
      <c r="F13" s="114" t="s">
        <v>742</v>
      </c>
      <c r="G13" s="106" t="s">
        <v>730</v>
      </c>
      <c r="H13" s="115" t="s">
        <v>731</v>
      </c>
      <c r="I13" s="116" t="s">
        <v>732</v>
      </c>
      <c r="J13" s="117">
        <v>56.07</v>
      </c>
      <c r="K13" s="118">
        <v>44.49</v>
      </c>
      <c r="L13" s="116">
        <v>21000</v>
      </c>
      <c r="M13" s="116">
        <f t="shared" si="1"/>
        <v>1177470</v>
      </c>
      <c r="N13" s="113">
        <f t="shared" si="0"/>
        <v>26465.947403910992</v>
      </c>
    </row>
    <row r="14" spans="1:14">
      <c r="A14" s="113">
        <v>12</v>
      </c>
      <c r="B14" s="106">
        <v>2</v>
      </c>
      <c r="C14" s="106">
        <v>1</v>
      </c>
      <c r="D14" s="106">
        <v>1</v>
      </c>
      <c r="E14" s="106">
        <v>403</v>
      </c>
      <c r="F14" s="114" t="s">
        <v>743</v>
      </c>
      <c r="G14" s="106" t="s">
        <v>730</v>
      </c>
      <c r="H14" s="115" t="s">
        <v>735</v>
      </c>
      <c r="I14" s="116" t="s">
        <v>732</v>
      </c>
      <c r="J14" s="117">
        <v>56.09</v>
      </c>
      <c r="K14" s="118">
        <v>44.51</v>
      </c>
      <c r="L14" s="116">
        <v>21000</v>
      </c>
      <c r="M14" s="116">
        <f t="shared" si="1"/>
        <v>1177890</v>
      </c>
      <c r="N14" s="113">
        <f t="shared" si="0"/>
        <v>26463.491350258369</v>
      </c>
    </row>
    <row r="15" spans="1:14">
      <c r="A15" s="113">
        <v>13</v>
      </c>
      <c r="B15" s="106">
        <v>2</v>
      </c>
      <c r="C15" s="106">
        <v>1</v>
      </c>
      <c r="D15" s="106">
        <v>1</v>
      </c>
      <c r="E15" s="106">
        <v>404</v>
      </c>
      <c r="F15" s="114" t="s">
        <v>744</v>
      </c>
      <c r="G15" s="106" t="s">
        <v>730</v>
      </c>
      <c r="H15" s="115" t="s">
        <v>731</v>
      </c>
      <c r="I15" s="116" t="s">
        <v>732</v>
      </c>
      <c r="J15" s="117">
        <v>56.09</v>
      </c>
      <c r="K15" s="118">
        <v>44.51</v>
      </c>
      <c r="L15" s="116">
        <v>21000</v>
      </c>
      <c r="M15" s="116">
        <f t="shared" si="1"/>
        <v>1177890</v>
      </c>
      <c r="N15" s="113">
        <f t="shared" si="0"/>
        <v>26463.491350258369</v>
      </c>
    </row>
    <row r="16" spans="1:14">
      <c r="A16" s="113">
        <v>14</v>
      </c>
      <c r="B16" s="106">
        <v>2</v>
      </c>
      <c r="C16" s="106">
        <v>1</v>
      </c>
      <c r="D16" s="106">
        <v>1</v>
      </c>
      <c r="E16" s="106">
        <v>502</v>
      </c>
      <c r="F16" s="114" t="s">
        <v>745</v>
      </c>
      <c r="G16" s="106" t="s">
        <v>730</v>
      </c>
      <c r="H16" s="115" t="s">
        <v>731</v>
      </c>
      <c r="I16" s="116" t="s">
        <v>732</v>
      </c>
      <c r="J16" s="117">
        <v>56.07</v>
      </c>
      <c r="K16" s="118">
        <v>44.49</v>
      </c>
      <c r="L16" s="116">
        <v>21000</v>
      </c>
      <c r="M16" s="116">
        <f t="shared" si="1"/>
        <v>1177470</v>
      </c>
      <c r="N16" s="113">
        <f t="shared" si="0"/>
        <v>26465.947403910992</v>
      </c>
    </row>
    <row r="17" spans="1:14">
      <c r="A17" s="113">
        <v>15</v>
      </c>
      <c r="B17" s="106">
        <v>2</v>
      </c>
      <c r="C17" s="106">
        <v>1</v>
      </c>
      <c r="D17" s="106">
        <v>1</v>
      </c>
      <c r="E17" s="106">
        <v>504</v>
      </c>
      <c r="F17" s="114" t="s">
        <v>745</v>
      </c>
      <c r="G17" s="106" t="s">
        <v>730</v>
      </c>
      <c r="H17" s="115" t="s">
        <v>731</v>
      </c>
      <c r="I17" s="116" t="s">
        <v>732</v>
      </c>
      <c r="J17" s="117">
        <v>56.09</v>
      </c>
      <c r="K17" s="118">
        <v>44.51</v>
      </c>
      <c r="L17" s="116">
        <v>21000</v>
      </c>
      <c r="M17" s="116">
        <f t="shared" si="1"/>
        <v>1177890</v>
      </c>
      <c r="N17" s="113">
        <f t="shared" si="0"/>
        <v>26463.491350258369</v>
      </c>
    </row>
    <row r="18" spans="1:14">
      <c r="A18" s="113">
        <v>16</v>
      </c>
      <c r="B18" s="106">
        <v>2</v>
      </c>
      <c r="C18" s="106">
        <v>1</v>
      </c>
      <c r="D18" s="106">
        <v>1</v>
      </c>
      <c r="E18" s="106">
        <v>505</v>
      </c>
      <c r="F18" s="114" t="s">
        <v>745</v>
      </c>
      <c r="G18" s="106" t="s">
        <v>730</v>
      </c>
      <c r="H18" s="115" t="s">
        <v>735</v>
      </c>
      <c r="I18" s="116" t="s">
        <v>732</v>
      </c>
      <c r="J18" s="117">
        <v>56.37</v>
      </c>
      <c r="K18" s="118">
        <v>44.73</v>
      </c>
      <c r="L18" s="116">
        <v>21000</v>
      </c>
      <c r="M18" s="116">
        <f t="shared" si="1"/>
        <v>1183770</v>
      </c>
      <c r="N18" s="113">
        <f t="shared" si="0"/>
        <v>26464.788732394369</v>
      </c>
    </row>
    <row r="19" spans="1:14">
      <c r="A19" s="113">
        <v>17</v>
      </c>
      <c r="B19" s="106">
        <v>2</v>
      </c>
      <c r="C19" s="106">
        <v>1</v>
      </c>
      <c r="D19" s="106">
        <v>1</v>
      </c>
      <c r="E19" s="106">
        <v>602</v>
      </c>
      <c r="F19" s="114" t="s">
        <v>746</v>
      </c>
      <c r="G19" s="106" t="s">
        <v>730</v>
      </c>
      <c r="H19" s="115" t="s">
        <v>731</v>
      </c>
      <c r="I19" s="116" t="s">
        <v>732</v>
      </c>
      <c r="J19" s="117">
        <v>56.07</v>
      </c>
      <c r="K19" s="118">
        <v>44.49</v>
      </c>
      <c r="L19" s="116">
        <v>21000</v>
      </c>
      <c r="M19" s="116">
        <f t="shared" si="1"/>
        <v>1177470</v>
      </c>
      <c r="N19" s="113">
        <f t="shared" si="0"/>
        <v>26465.947403910992</v>
      </c>
    </row>
    <row r="20" spans="1:14">
      <c r="A20" s="113">
        <v>18</v>
      </c>
      <c r="B20" s="106">
        <v>2</v>
      </c>
      <c r="C20" s="106">
        <v>1</v>
      </c>
      <c r="D20" s="106">
        <v>1</v>
      </c>
      <c r="E20" s="106">
        <v>603</v>
      </c>
      <c r="F20" s="114" t="s">
        <v>747</v>
      </c>
      <c r="G20" s="106" t="s">
        <v>730</v>
      </c>
      <c r="H20" s="115" t="s">
        <v>735</v>
      </c>
      <c r="I20" s="116" t="s">
        <v>732</v>
      </c>
      <c r="J20" s="117">
        <v>56.09</v>
      </c>
      <c r="K20" s="118">
        <v>44.51</v>
      </c>
      <c r="L20" s="116">
        <v>21000</v>
      </c>
      <c r="M20" s="116">
        <f t="shared" si="1"/>
        <v>1177890</v>
      </c>
      <c r="N20" s="113">
        <f t="shared" si="0"/>
        <v>26463.491350258369</v>
      </c>
    </row>
    <row r="21" spans="1:14">
      <c r="A21" s="113">
        <v>19</v>
      </c>
      <c r="B21" s="106">
        <v>2</v>
      </c>
      <c r="C21" s="106">
        <v>1</v>
      </c>
      <c r="D21" s="106">
        <v>1</v>
      </c>
      <c r="E21" s="106">
        <v>604</v>
      </c>
      <c r="F21" s="114" t="s">
        <v>748</v>
      </c>
      <c r="G21" s="106" t="s">
        <v>730</v>
      </c>
      <c r="H21" s="115" t="s">
        <v>731</v>
      </c>
      <c r="I21" s="116" t="s">
        <v>732</v>
      </c>
      <c r="J21" s="117">
        <v>56.09</v>
      </c>
      <c r="K21" s="118">
        <v>44.51</v>
      </c>
      <c r="L21" s="116">
        <v>21000</v>
      </c>
      <c r="M21" s="116">
        <f t="shared" si="1"/>
        <v>1177890</v>
      </c>
      <c r="N21" s="113">
        <f t="shared" si="0"/>
        <v>26463.491350258369</v>
      </c>
    </row>
    <row r="22" spans="1:14">
      <c r="A22" s="113">
        <v>20</v>
      </c>
      <c r="B22" s="106">
        <v>2</v>
      </c>
      <c r="C22" s="106">
        <v>1</v>
      </c>
      <c r="D22" s="106">
        <v>1</v>
      </c>
      <c r="E22" s="106">
        <v>605</v>
      </c>
      <c r="F22" s="114" t="s">
        <v>746</v>
      </c>
      <c r="G22" s="106" t="s">
        <v>730</v>
      </c>
      <c r="H22" s="115" t="s">
        <v>735</v>
      </c>
      <c r="I22" s="116" t="s">
        <v>732</v>
      </c>
      <c r="J22" s="117">
        <v>56.37</v>
      </c>
      <c r="K22" s="118">
        <v>44.73</v>
      </c>
      <c r="L22" s="116">
        <v>21000</v>
      </c>
      <c r="M22" s="116">
        <f t="shared" si="1"/>
        <v>1183770</v>
      </c>
      <c r="N22" s="113">
        <f t="shared" si="0"/>
        <v>26464.788732394369</v>
      </c>
    </row>
    <row r="23" spans="1:14" s="129" customFormat="1" hidden="1">
      <c r="A23" s="123">
        <v>21</v>
      </c>
      <c r="B23" s="124">
        <v>2</v>
      </c>
      <c r="C23" s="124">
        <v>1</v>
      </c>
      <c r="D23" s="124">
        <v>1</v>
      </c>
      <c r="E23" s="124">
        <v>606</v>
      </c>
      <c r="F23" s="125" t="s">
        <v>746</v>
      </c>
      <c r="G23" s="124" t="s">
        <v>749</v>
      </c>
      <c r="H23" s="126" t="s">
        <v>750</v>
      </c>
      <c r="I23" s="130" t="s">
        <v>124</v>
      </c>
      <c r="J23" s="128">
        <v>89.58</v>
      </c>
      <c r="K23" s="131">
        <v>71.08</v>
      </c>
      <c r="L23" s="127">
        <v>21000</v>
      </c>
      <c r="M23" s="127">
        <f>L23*J23</f>
        <v>1881180</v>
      </c>
      <c r="N23" s="123">
        <f t="shared" si="0"/>
        <v>26465.67248171075</v>
      </c>
    </row>
    <row r="24" spans="1:14">
      <c r="A24" s="113">
        <v>22</v>
      </c>
      <c r="B24" s="106">
        <v>2</v>
      </c>
      <c r="C24" s="106">
        <v>1</v>
      </c>
      <c r="D24" s="106">
        <v>1</v>
      </c>
      <c r="E24" s="106">
        <v>703</v>
      </c>
      <c r="F24" s="114" t="s">
        <v>751</v>
      </c>
      <c r="G24" s="106" t="s">
        <v>730</v>
      </c>
      <c r="H24" s="115" t="s">
        <v>735</v>
      </c>
      <c r="I24" s="116" t="s">
        <v>732</v>
      </c>
      <c r="J24" s="117">
        <v>56.09</v>
      </c>
      <c r="K24" s="118">
        <v>44.51</v>
      </c>
      <c r="L24" s="116">
        <v>21000</v>
      </c>
      <c r="M24" s="116">
        <f t="shared" si="1"/>
        <v>1177890</v>
      </c>
      <c r="N24" s="113">
        <f t="shared" si="0"/>
        <v>26463.491350258369</v>
      </c>
    </row>
    <row r="25" spans="1:14">
      <c r="A25" s="113">
        <v>23</v>
      </c>
      <c r="B25" s="106">
        <v>2</v>
      </c>
      <c r="C25" s="106">
        <v>1</v>
      </c>
      <c r="D25" s="106">
        <v>1</v>
      </c>
      <c r="E25" s="106">
        <v>704</v>
      </c>
      <c r="F25" s="114" t="s">
        <v>751</v>
      </c>
      <c r="G25" s="106" t="s">
        <v>730</v>
      </c>
      <c r="H25" s="115" t="s">
        <v>731</v>
      </c>
      <c r="I25" s="116" t="s">
        <v>732</v>
      </c>
      <c r="J25" s="117">
        <v>56.09</v>
      </c>
      <c r="K25" s="118">
        <v>44.51</v>
      </c>
      <c r="L25" s="116">
        <v>21000</v>
      </c>
      <c r="M25" s="116">
        <f t="shared" si="1"/>
        <v>1177890</v>
      </c>
      <c r="N25" s="113">
        <f t="shared" si="0"/>
        <v>26463.491350258369</v>
      </c>
    </row>
    <row r="26" spans="1:14">
      <c r="A26" s="113">
        <v>24</v>
      </c>
      <c r="B26" s="106">
        <v>2</v>
      </c>
      <c r="C26" s="106">
        <v>1</v>
      </c>
      <c r="D26" s="106">
        <v>1</v>
      </c>
      <c r="E26" s="106">
        <v>705</v>
      </c>
      <c r="F26" s="114" t="s">
        <v>751</v>
      </c>
      <c r="G26" s="106" t="s">
        <v>730</v>
      </c>
      <c r="H26" s="115" t="s">
        <v>735</v>
      </c>
      <c r="I26" s="116" t="s">
        <v>732</v>
      </c>
      <c r="J26" s="117">
        <v>56.37</v>
      </c>
      <c r="K26" s="118">
        <v>44.73</v>
      </c>
      <c r="L26" s="116">
        <v>21000</v>
      </c>
      <c r="M26" s="116">
        <f t="shared" si="1"/>
        <v>1183770</v>
      </c>
      <c r="N26" s="113">
        <f t="shared" si="0"/>
        <v>26464.788732394369</v>
      </c>
    </row>
    <row r="27" spans="1:14">
      <c r="A27" s="113">
        <v>25</v>
      </c>
      <c r="B27" s="106">
        <v>2</v>
      </c>
      <c r="C27" s="106">
        <v>1</v>
      </c>
      <c r="D27" s="106">
        <v>1</v>
      </c>
      <c r="E27" s="106">
        <v>802</v>
      </c>
      <c r="F27" s="114" t="s">
        <v>752</v>
      </c>
      <c r="G27" s="106" t="s">
        <v>730</v>
      </c>
      <c r="H27" s="115" t="s">
        <v>731</v>
      </c>
      <c r="I27" s="116" t="s">
        <v>732</v>
      </c>
      <c r="J27" s="117">
        <v>56.07</v>
      </c>
      <c r="K27" s="118">
        <v>44.49</v>
      </c>
      <c r="L27" s="116">
        <v>21000</v>
      </c>
      <c r="M27" s="116">
        <f t="shared" si="1"/>
        <v>1177470</v>
      </c>
      <c r="N27" s="113">
        <f t="shared" si="0"/>
        <v>26465.947403910992</v>
      </c>
    </row>
    <row r="28" spans="1:14">
      <c r="A28" s="113">
        <v>26</v>
      </c>
      <c r="B28" s="106">
        <v>2</v>
      </c>
      <c r="C28" s="106">
        <v>1</v>
      </c>
      <c r="D28" s="106">
        <v>1</v>
      </c>
      <c r="E28" s="106">
        <v>804</v>
      </c>
      <c r="F28" s="114" t="s">
        <v>752</v>
      </c>
      <c r="G28" s="106" t="s">
        <v>730</v>
      </c>
      <c r="H28" s="115" t="s">
        <v>731</v>
      </c>
      <c r="I28" s="116" t="s">
        <v>732</v>
      </c>
      <c r="J28" s="117">
        <v>56.09</v>
      </c>
      <c r="K28" s="118">
        <v>44.51</v>
      </c>
      <c r="L28" s="116">
        <v>21000</v>
      </c>
      <c r="M28" s="116">
        <f t="shared" si="1"/>
        <v>1177890</v>
      </c>
      <c r="N28" s="113">
        <f t="shared" si="0"/>
        <v>26463.491350258369</v>
      </c>
    </row>
    <row r="29" spans="1:14">
      <c r="A29" s="113">
        <v>27</v>
      </c>
      <c r="B29" s="106">
        <v>2</v>
      </c>
      <c r="C29" s="106">
        <v>1</v>
      </c>
      <c r="D29" s="106">
        <v>1</v>
      </c>
      <c r="E29" s="106">
        <v>902</v>
      </c>
      <c r="F29" s="114" t="s">
        <v>753</v>
      </c>
      <c r="G29" s="106" t="s">
        <v>730</v>
      </c>
      <c r="H29" s="115" t="s">
        <v>731</v>
      </c>
      <c r="I29" s="116" t="s">
        <v>732</v>
      </c>
      <c r="J29" s="117">
        <v>56.07</v>
      </c>
      <c r="K29" s="118">
        <v>44.49</v>
      </c>
      <c r="L29" s="116">
        <v>21000</v>
      </c>
      <c r="M29" s="116">
        <f t="shared" si="1"/>
        <v>1177470</v>
      </c>
      <c r="N29" s="113">
        <f t="shared" si="0"/>
        <v>26465.947403910992</v>
      </c>
    </row>
    <row r="30" spans="1:14">
      <c r="A30" s="113">
        <v>28</v>
      </c>
      <c r="B30" s="106">
        <v>2</v>
      </c>
      <c r="C30" s="106">
        <v>1</v>
      </c>
      <c r="D30" s="106">
        <v>1</v>
      </c>
      <c r="E30" s="106">
        <v>904</v>
      </c>
      <c r="F30" s="114" t="s">
        <v>754</v>
      </c>
      <c r="G30" s="106" t="s">
        <v>730</v>
      </c>
      <c r="H30" s="115" t="s">
        <v>731</v>
      </c>
      <c r="I30" s="116" t="s">
        <v>732</v>
      </c>
      <c r="J30" s="117">
        <v>56.09</v>
      </c>
      <c r="K30" s="118">
        <v>44.51</v>
      </c>
      <c r="L30" s="116">
        <v>21000</v>
      </c>
      <c r="M30" s="116">
        <f t="shared" si="1"/>
        <v>1177890</v>
      </c>
      <c r="N30" s="113">
        <f t="shared" si="0"/>
        <v>26463.491350258369</v>
      </c>
    </row>
    <row r="31" spans="1:14">
      <c r="A31" s="113">
        <v>29</v>
      </c>
      <c r="B31" s="106">
        <v>2</v>
      </c>
      <c r="C31" s="106">
        <v>1</v>
      </c>
      <c r="D31" s="106">
        <v>1</v>
      </c>
      <c r="E31" s="106">
        <v>1004</v>
      </c>
      <c r="F31" s="114" t="s">
        <v>755</v>
      </c>
      <c r="G31" s="106" t="s">
        <v>730</v>
      </c>
      <c r="H31" s="115" t="s">
        <v>731</v>
      </c>
      <c r="I31" s="116" t="s">
        <v>732</v>
      </c>
      <c r="J31" s="117">
        <v>56.09</v>
      </c>
      <c r="K31" s="118">
        <v>44.51</v>
      </c>
      <c r="L31" s="116">
        <v>21000</v>
      </c>
      <c r="M31" s="116">
        <f t="shared" si="1"/>
        <v>1177890</v>
      </c>
      <c r="N31" s="113">
        <f t="shared" si="0"/>
        <v>26463.491350258369</v>
      </c>
    </row>
    <row r="32" spans="1:14">
      <c r="A32" s="113">
        <v>30</v>
      </c>
      <c r="B32" s="106">
        <v>2</v>
      </c>
      <c r="C32" s="106">
        <v>1</v>
      </c>
      <c r="D32" s="106">
        <v>1</v>
      </c>
      <c r="E32" s="106">
        <v>1103</v>
      </c>
      <c r="F32" s="114" t="s">
        <v>756</v>
      </c>
      <c r="G32" s="106" t="s">
        <v>730</v>
      </c>
      <c r="H32" s="115" t="s">
        <v>735</v>
      </c>
      <c r="I32" s="116" t="s">
        <v>732</v>
      </c>
      <c r="J32" s="117">
        <v>56.09</v>
      </c>
      <c r="K32" s="118">
        <v>44.51</v>
      </c>
      <c r="L32" s="116">
        <v>21000</v>
      </c>
      <c r="M32" s="116">
        <f t="shared" si="1"/>
        <v>1177890</v>
      </c>
      <c r="N32" s="113">
        <f t="shared" si="0"/>
        <v>26463.491350258369</v>
      </c>
    </row>
    <row r="33" spans="1:14">
      <c r="A33" s="113">
        <v>31</v>
      </c>
      <c r="B33" s="106">
        <v>2</v>
      </c>
      <c r="C33" s="106">
        <v>1</v>
      </c>
      <c r="D33" s="106">
        <v>1</v>
      </c>
      <c r="E33" s="106">
        <v>1104</v>
      </c>
      <c r="F33" s="114" t="s">
        <v>756</v>
      </c>
      <c r="G33" s="106" t="s">
        <v>730</v>
      </c>
      <c r="H33" s="115" t="s">
        <v>731</v>
      </c>
      <c r="I33" s="116" t="s">
        <v>732</v>
      </c>
      <c r="J33" s="117">
        <v>56.09</v>
      </c>
      <c r="K33" s="118">
        <v>44.51</v>
      </c>
      <c r="L33" s="116">
        <v>21000</v>
      </c>
      <c r="M33" s="116">
        <f t="shared" si="1"/>
        <v>1177890</v>
      </c>
      <c r="N33" s="113">
        <f t="shared" si="0"/>
        <v>26463.491350258369</v>
      </c>
    </row>
    <row r="34" spans="1:14">
      <c r="A34" s="113">
        <v>32</v>
      </c>
      <c r="B34" s="106">
        <v>2</v>
      </c>
      <c r="C34" s="106">
        <v>1</v>
      </c>
      <c r="D34" s="106">
        <v>1</v>
      </c>
      <c r="E34" s="106">
        <v>1204</v>
      </c>
      <c r="F34" s="114" t="s">
        <v>757</v>
      </c>
      <c r="G34" s="106" t="s">
        <v>730</v>
      </c>
      <c r="H34" s="115" t="s">
        <v>731</v>
      </c>
      <c r="I34" s="116" t="s">
        <v>732</v>
      </c>
      <c r="J34" s="117">
        <v>56.09</v>
      </c>
      <c r="K34" s="118">
        <v>44.51</v>
      </c>
      <c r="L34" s="116">
        <v>21000</v>
      </c>
      <c r="M34" s="116">
        <f t="shared" si="1"/>
        <v>1177890</v>
      </c>
      <c r="N34" s="113">
        <f t="shared" si="0"/>
        <v>26463.491350258369</v>
      </c>
    </row>
    <row r="35" spans="1:14">
      <c r="A35" s="113">
        <v>33</v>
      </c>
      <c r="B35" s="106">
        <v>2</v>
      </c>
      <c r="C35" s="106">
        <v>1</v>
      </c>
      <c r="D35" s="106">
        <v>1</v>
      </c>
      <c r="E35" s="106">
        <v>1303</v>
      </c>
      <c r="F35" s="114" t="s">
        <v>758</v>
      </c>
      <c r="G35" s="106" t="s">
        <v>730</v>
      </c>
      <c r="H35" s="115" t="s">
        <v>735</v>
      </c>
      <c r="I35" s="116" t="s">
        <v>732</v>
      </c>
      <c r="J35" s="117">
        <v>56.09</v>
      </c>
      <c r="K35" s="118">
        <v>44.51</v>
      </c>
      <c r="L35" s="116">
        <v>21000</v>
      </c>
      <c r="M35" s="116">
        <f t="shared" si="1"/>
        <v>1177890</v>
      </c>
      <c r="N35" s="113">
        <f t="shared" si="0"/>
        <v>26463.491350258369</v>
      </c>
    </row>
    <row r="36" spans="1:14">
      <c r="A36" s="113">
        <v>34</v>
      </c>
      <c r="B36" s="106">
        <v>2</v>
      </c>
      <c r="C36" s="106">
        <v>1</v>
      </c>
      <c r="D36" s="106">
        <v>1</v>
      </c>
      <c r="E36" s="106">
        <v>1304</v>
      </c>
      <c r="F36" s="114" t="s">
        <v>759</v>
      </c>
      <c r="G36" s="106" t="s">
        <v>730</v>
      </c>
      <c r="H36" s="115" t="s">
        <v>731</v>
      </c>
      <c r="I36" s="116" t="s">
        <v>732</v>
      </c>
      <c r="J36" s="117">
        <v>56.09</v>
      </c>
      <c r="K36" s="118">
        <v>44.51</v>
      </c>
      <c r="L36" s="116">
        <v>21000</v>
      </c>
      <c r="M36" s="116">
        <f t="shared" si="1"/>
        <v>1177890</v>
      </c>
      <c r="N36" s="113">
        <f t="shared" si="0"/>
        <v>26463.491350258369</v>
      </c>
    </row>
    <row r="37" spans="1:14">
      <c r="A37" s="113">
        <v>35</v>
      </c>
      <c r="B37" s="106">
        <v>2</v>
      </c>
      <c r="C37" s="106">
        <v>1</v>
      </c>
      <c r="D37" s="106">
        <v>1</v>
      </c>
      <c r="E37" s="106">
        <v>1402</v>
      </c>
      <c r="F37" s="114" t="s">
        <v>760</v>
      </c>
      <c r="G37" s="106" t="s">
        <v>730</v>
      </c>
      <c r="H37" s="115" t="s">
        <v>731</v>
      </c>
      <c r="I37" s="116" t="s">
        <v>732</v>
      </c>
      <c r="J37" s="117">
        <v>56.07</v>
      </c>
      <c r="K37" s="118">
        <v>44.49</v>
      </c>
      <c r="L37" s="116">
        <v>21000</v>
      </c>
      <c r="M37" s="116">
        <f t="shared" si="1"/>
        <v>1177470</v>
      </c>
      <c r="N37" s="113">
        <f t="shared" si="0"/>
        <v>26465.947403910992</v>
      </c>
    </row>
    <row r="38" spans="1:14">
      <c r="A38" s="113">
        <v>36</v>
      </c>
      <c r="B38" s="106">
        <v>2</v>
      </c>
      <c r="C38" s="106">
        <v>1</v>
      </c>
      <c r="D38" s="106">
        <v>1</v>
      </c>
      <c r="E38" s="106">
        <v>1403</v>
      </c>
      <c r="F38" s="114" t="s">
        <v>760</v>
      </c>
      <c r="G38" s="106" t="s">
        <v>730</v>
      </c>
      <c r="H38" s="115" t="s">
        <v>735</v>
      </c>
      <c r="I38" s="116" t="s">
        <v>732</v>
      </c>
      <c r="J38" s="117">
        <v>56.09</v>
      </c>
      <c r="K38" s="118">
        <v>44.51</v>
      </c>
      <c r="L38" s="116">
        <v>21000</v>
      </c>
      <c r="M38" s="116">
        <f t="shared" si="1"/>
        <v>1177890</v>
      </c>
      <c r="N38" s="113">
        <f t="shared" si="0"/>
        <v>26463.491350258369</v>
      </c>
    </row>
    <row r="39" spans="1:14">
      <c r="A39" s="113">
        <v>37</v>
      </c>
      <c r="B39" s="106">
        <v>2</v>
      </c>
      <c r="C39" s="106">
        <v>1</v>
      </c>
      <c r="D39" s="106">
        <v>1</v>
      </c>
      <c r="E39" s="106">
        <v>1404</v>
      </c>
      <c r="F39" s="114" t="s">
        <v>760</v>
      </c>
      <c r="G39" s="106" t="s">
        <v>730</v>
      </c>
      <c r="H39" s="115" t="s">
        <v>731</v>
      </c>
      <c r="I39" s="116" t="s">
        <v>732</v>
      </c>
      <c r="J39" s="117">
        <v>56.09</v>
      </c>
      <c r="K39" s="118">
        <v>44.51</v>
      </c>
      <c r="L39" s="116">
        <v>21000</v>
      </c>
      <c r="M39" s="116">
        <f t="shared" si="1"/>
        <v>1177890</v>
      </c>
      <c r="N39" s="113">
        <f t="shared" si="0"/>
        <v>26463.491350258369</v>
      </c>
    </row>
    <row r="40" spans="1:14">
      <c r="A40" s="113">
        <v>38</v>
      </c>
      <c r="B40" s="106">
        <v>2</v>
      </c>
      <c r="C40" s="106">
        <v>1</v>
      </c>
      <c r="D40" s="106">
        <v>1</v>
      </c>
      <c r="E40" s="106">
        <v>1502</v>
      </c>
      <c r="F40" s="114" t="s">
        <v>761</v>
      </c>
      <c r="G40" s="106" t="s">
        <v>730</v>
      </c>
      <c r="H40" s="115" t="s">
        <v>731</v>
      </c>
      <c r="I40" s="116" t="s">
        <v>732</v>
      </c>
      <c r="J40" s="117">
        <v>56.07</v>
      </c>
      <c r="K40" s="118">
        <v>44.49</v>
      </c>
      <c r="L40" s="116">
        <v>21000</v>
      </c>
      <c r="M40" s="116">
        <f t="shared" si="1"/>
        <v>1177470</v>
      </c>
      <c r="N40" s="113">
        <f t="shared" si="0"/>
        <v>26465.947403910992</v>
      </c>
    </row>
    <row r="41" spans="1:14">
      <c r="A41" s="113">
        <v>39</v>
      </c>
      <c r="B41" s="106">
        <v>2</v>
      </c>
      <c r="C41" s="106">
        <v>1</v>
      </c>
      <c r="D41" s="106">
        <v>1</v>
      </c>
      <c r="E41" s="106">
        <v>1503</v>
      </c>
      <c r="F41" s="114" t="s">
        <v>761</v>
      </c>
      <c r="G41" s="106" t="s">
        <v>730</v>
      </c>
      <c r="H41" s="115" t="s">
        <v>735</v>
      </c>
      <c r="I41" s="116" t="s">
        <v>732</v>
      </c>
      <c r="J41" s="117">
        <v>56.09</v>
      </c>
      <c r="K41" s="118">
        <v>44.51</v>
      </c>
      <c r="L41" s="116">
        <v>21000</v>
      </c>
      <c r="M41" s="116">
        <f t="shared" si="1"/>
        <v>1177890</v>
      </c>
      <c r="N41" s="113">
        <f t="shared" si="0"/>
        <v>26463.491350258369</v>
      </c>
    </row>
    <row r="42" spans="1:14">
      <c r="A42" s="113">
        <v>40</v>
      </c>
      <c r="B42" s="106">
        <v>2</v>
      </c>
      <c r="C42" s="106">
        <v>1</v>
      </c>
      <c r="D42" s="106">
        <v>1</v>
      </c>
      <c r="E42" s="106">
        <v>1504</v>
      </c>
      <c r="F42" s="114" t="s">
        <v>761</v>
      </c>
      <c r="G42" s="106" t="s">
        <v>730</v>
      </c>
      <c r="H42" s="115" t="s">
        <v>731</v>
      </c>
      <c r="I42" s="116" t="s">
        <v>732</v>
      </c>
      <c r="J42" s="117">
        <v>56.09</v>
      </c>
      <c r="K42" s="118">
        <v>44.51</v>
      </c>
      <c r="L42" s="116">
        <v>21000</v>
      </c>
      <c r="M42" s="116">
        <f t="shared" si="1"/>
        <v>1177890</v>
      </c>
      <c r="N42" s="113">
        <f t="shared" si="0"/>
        <v>26463.491350258369</v>
      </c>
    </row>
    <row r="43" spans="1:14">
      <c r="A43" s="113">
        <v>41</v>
      </c>
      <c r="B43" s="106">
        <v>2</v>
      </c>
      <c r="C43" s="106">
        <v>1</v>
      </c>
      <c r="D43" s="106">
        <v>1</v>
      </c>
      <c r="E43" s="106">
        <v>1505</v>
      </c>
      <c r="F43" s="114" t="s">
        <v>761</v>
      </c>
      <c r="G43" s="106" t="s">
        <v>730</v>
      </c>
      <c r="H43" s="115" t="s">
        <v>735</v>
      </c>
      <c r="I43" s="116" t="s">
        <v>732</v>
      </c>
      <c r="J43" s="117">
        <v>56.37</v>
      </c>
      <c r="K43" s="118">
        <v>44.73</v>
      </c>
      <c r="L43" s="116">
        <v>21000</v>
      </c>
      <c r="M43" s="116">
        <f t="shared" si="1"/>
        <v>1183770</v>
      </c>
      <c r="N43" s="113">
        <f t="shared" si="0"/>
        <v>26464.788732394369</v>
      </c>
    </row>
    <row r="44" spans="1:14">
      <c r="A44" s="113">
        <v>42</v>
      </c>
      <c r="B44" s="106">
        <v>2</v>
      </c>
      <c r="C44" s="106">
        <v>1</v>
      </c>
      <c r="D44" s="106">
        <v>2</v>
      </c>
      <c r="E44" s="106">
        <v>103</v>
      </c>
      <c r="F44" s="114" t="s">
        <v>762</v>
      </c>
      <c r="G44" s="106" t="s">
        <v>730</v>
      </c>
      <c r="H44" s="115" t="s">
        <v>735</v>
      </c>
      <c r="I44" s="116" t="s">
        <v>732</v>
      </c>
      <c r="J44" s="117">
        <v>55.93</v>
      </c>
      <c r="K44" s="118">
        <v>44.38</v>
      </c>
      <c r="L44" s="116">
        <v>21000</v>
      </c>
      <c r="M44" s="116">
        <f t="shared" si="1"/>
        <v>1174530</v>
      </c>
      <c r="N44" s="113">
        <f t="shared" si="0"/>
        <v>26465.299684542584</v>
      </c>
    </row>
    <row r="45" spans="1:14">
      <c r="A45" s="113">
        <v>43</v>
      </c>
      <c r="B45" s="106">
        <v>2</v>
      </c>
      <c r="C45" s="106">
        <v>1</v>
      </c>
      <c r="D45" s="106">
        <v>2</v>
      </c>
      <c r="E45" s="106">
        <v>104</v>
      </c>
      <c r="F45" s="114" t="s">
        <v>762</v>
      </c>
      <c r="G45" s="106" t="s">
        <v>730</v>
      </c>
      <c r="H45" s="115" t="s">
        <v>731</v>
      </c>
      <c r="I45" s="116" t="s">
        <v>732</v>
      </c>
      <c r="J45" s="117">
        <v>55.93</v>
      </c>
      <c r="K45" s="118">
        <v>44.38</v>
      </c>
      <c r="L45" s="116">
        <v>21000</v>
      </c>
      <c r="M45" s="116">
        <f t="shared" si="1"/>
        <v>1174530</v>
      </c>
      <c r="N45" s="113">
        <f t="shared" si="0"/>
        <v>26465.299684542584</v>
      </c>
    </row>
    <row r="46" spans="1:14">
      <c r="A46" s="113">
        <v>44</v>
      </c>
      <c r="B46" s="106">
        <v>2</v>
      </c>
      <c r="C46" s="106">
        <v>1</v>
      </c>
      <c r="D46" s="106">
        <v>2</v>
      </c>
      <c r="E46" s="106">
        <v>202</v>
      </c>
      <c r="F46" s="114" t="s">
        <v>763</v>
      </c>
      <c r="G46" s="106" t="s">
        <v>730</v>
      </c>
      <c r="H46" s="115" t="s">
        <v>731</v>
      </c>
      <c r="I46" s="116" t="s">
        <v>732</v>
      </c>
      <c r="J46" s="117">
        <v>56.07</v>
      </c>
      <c r="K46" s="118">
        <v>44.49</v>
      </c>
      <c r="L46" s="116">
        <v>21000</v>
      </c>
      <c r="M46" s="116">
        <f t="shared" si="1"/>
        <v>1177470</v>
      </c>
      <c r="N46" s="113">
        <f t="shared" si="0"/>
        <v>26465.947403910992</v>
      </c>
    </row>
    <row r="47" spans="1:14">
      <c r="A47" s="113">
        <v>45</v>
      </c>
      <c r="B47" s="106">
        <v>2</v>
      </c>
      <c r="C47" s="106">
        <v>1</v>
      </c>
      <c r="D47" s="106">
        <v>2</v>
      </c>
      <c r="E47" s="106">
        <v>203</v>
      </c>
      <c r="F47" s="114" t="s">
        <v>763</v>
      </c>
      <c r="G47" s="106" t="s">
        <v>730</v>
      </c>
      <c r="H47" s="115" t="s">
        <v>735</v>
      </c>
      <c r="I47" s="116" t="s">
        <v>732</v>
      </c>
      <c r="J47" s="117">
        <v>55.93</v>
      </c>
      <c r="K47" s="118">
        <v>44.38</v>
      </c>
      <c r="L47" s="116">
        <v>21000</v>
      </c>
      <c r="M47" s="116">
        <f t="shared" si="1"/>
        <v>1174530</v>
      </c>
      <c r="N47" s="113">
        <f t="shared" si="0"/>
        <v>26465.299684542584</v>
      </c>
    </row>
    <row r="48" spans="1:14">
      <c r="A48" s="113">
        <v>46</v>
      </c>
      <c r="B48" s="106">
        <v>2</v>
      </c>
      <c r="C48" s="106">
        <v>1</v>
      </c>
      <c r="D48" s="106">
        <v>2</v>
      </c>
      <c r="E48" s="106">
        <v>204</v>
      </c>
      <c r="F48" s="114" t="s">
        <v>763</v>
      </c>
      <c r="G48" s="106" t="s">
        <v>730</v>
      </c>
      <c r="H48" s="115" t="s">
        <v>731</v>
      </c>
      <c r="I48" s="116" t="s">
        <v>732</v>
      </c>
      <c r="J48" s="117">
        <v>55.93</v>
      </c>
      <c r="K48" s="118">
        <v>44.38</v>
      </c>
      <c r="L48" s="116">
        <v>21000</v>
      </c>
      <c r="M48" s="116">
        <f t="shared" si="1"/>
        <v>1174530</v>
      </c>
      <c r="N48" s="113">
        <f t="shared" si="0"/>
        <v>26465.299684542584</v>
      </c>
    </row>
    <row r="49" spans="1:14">
      <c r="A49" s="113">
        <v>47</v>
      </c>
      <c r="B49" s="106">
        <v>2</v>
      </c>
      <c r="C49" s="106">
        <v>1</v>
      </c>
      <c r="D49" s="106">
        <v>2</v>
      </c>
      <c r="E49" s="106">
        <v>205</v>
      </c>
      <c r="F49" s="114" t="s">
        <v>763</v>
      </c>
      <c r="G49" s="106" t="s">
        <v>730</v>
      </c>
      <c r="H49" s="115" t="s">
        <v>735</v>
      </c>
      <c r="I49" s="116" t="s">
        <v>732</v>
      </c>
      <c r="J49" s="117">
        <v>55.93</v>
      </c>
      <c r="K49" s="118">
        <v>44.38</v>
      </c>
      <c r="L49" s="116">
        <v>21000</v>
      </c>
      <c r="M49" s="116">
        <f t="shared" si="1"/>
        <v>1174530</v>
      </c>
      <c r="N49" s="113">
        <f t="shared" si="0"/>
        <v>26465.299684542584</v>
      </c>
    </row>
    <row r="50" spans="1:14">
      <c r="A50" s="113">
        <v>48</v>
      </c>
      <c r="B50" s="106">
        <v>2</v>
      </c>
      <c r="C50" s="106">
        <v>1</v>
      </c>
      <c r="D50" s="106">
        <v>2</v>
      </c>
      <c r="E50" s="106">
        <v>303</v>
      </c>
      <c r="F50" s="114" t="s">
        <v>741</v>
      </c>
      <c r="G50" s="106" t="s">
        <v>730</v>
      </c>
      <c r="H50" s="115" t="s">
        <v>735</v>
      </c>
      <c r="I50" s="116" t="s">
        <v>732</v>
      </c>
      <c r="J50" s="117">
        <v>55.93</v>
      </c>
      <c r="K50" s="118">
        <v>44.38</v>
      </c>
      <c r="L50" s="116">
        <v>21000</v>
      </c>
      <c r="M50" s="116">
        <f t="shared" si="1"/>
        <v>1174530</v>
      </c>
      <c r="N50" s="113">
        <f t="shared" si="0"/>
        <v>26465.299684542584</v>
      </c>
    </row>
    <row r="51" spans="1:14">
      <c r="A51" s="113">
        <v>49</v>
      </c>
      <c r="B51" s="106">
        <v>2</v>
      </c>
      <c r="C51" s="106">
        <v>1</v>
      </c>
      <c r="D51" s="106">
        <v>2</v>
      </c>
      <c r="E51" s="106">
        <v>304</v>
      </c>
      <c r="F51" s="114" t="s">
        <v>741</v>
      </c>
      <c r="G51" s="106" t="s">
        <v>730</v>
      </c>
      <c r="H51" s="115" t="s">
        <v>731</v>
      </c>
      <c r="I51" s="116" t="s">
        <v>732</v>
      </c>
      <c r="J51" s="117">
        <v>55.93</v>
      </c>
      <c r="K51" s="118">
        <v>44.38</v>
      </c>
      <c r="L51" s="116">
        <v>21000</v>
      </c>
      <c r="M51" s="116">
        <f t="shared" si="1"/>
        <v>1174530</v>
      </c>
      <c r="N51" s="113">
        <f t="shared" si="0"/>
        <v>26465.299684542584</v>
      </c>
    </row>
    <row r="52" spans="1:14">
      <c r="A52" s="113">
        <v>50</v>
      </c>
      <c r="B52" s="106">
        <v>2</v>
      </c>
      <c r="C52" s="106">
        <v>1</v>
      </c>
      <c r="D52" s="106">
        <v>2</v>
      </c>
      <c r="E52" s="106">
        <v>305</v>
      </c>
      <c r="F52" s="114" t="s">
        <v>741</v>
      </c>
      <c r="G52" s="106" t="s">
        <v>730</v>
      </c>
      <c r="H52" s="115" t="s">
        <v>735</v>
      </c>
      <c r="I52" s="116" t="s">
        <v>732</v>
      </c>
      <c r="J52" s="117">
        <v>55.93</v>
      </c>
      <c r="K52" s="118">
        <v>44.38</v>
      </c>
      <c r="L52" s="116">
        <v>21000</v>
      </c>
      <c r="M52" s="116">
        <f t="shared" si="1"/>
        <v>1174530</v>
      </c>
      <c r="N52" s="113">
        <f t="shared" si="0"/>
        <v>26465.299684542584</v>
      </c>
    </row>
    <row r="53" spans="1:14">
      <c r="A53" s="113">
        <v>51</v>
      </c>
      <c r="B53" s="106">
        <v>2</v>
      </c>
      <c r="C53" s="106">
        <v>1</v>
      </c>
      <c r="D53" s="106">
        <v>2</v>
      </c>
      <c r="E53" s="106">
        <v>402</v>
      </c>
      <c r="F53" s="114" t="s">
        <v>764</v>
      </c>
      <c r="G53" s="106" t="s">
        <v>730</v>
      </c>
      <c r="H53" s="115" t="s">
        <v>731</v>
      </c>
      <c r="I53" s="116" t="s">
        <v>732</v>
      </c>
      <c r="J53" s="117">
        <v>56.37</v>
      </c>
      <c r="K53" s="118">
        <v>44.73</v>
      </c>
      <c r="L53" s="116">
        <v>21000</v>
      </c>
      <c r="M53" s="116">
        <f t="shared" si="1"/>
        <v>1183770</v>
      </c>
      <c r="N53" s="113">
        <f t="shared" si="0"/>
        <v>26464.788732394369</v>
      </c>
    </row>
    <row r="54" spans="1:14">
      <c r="A54" s="113">
        <v>52</v>
      </c>
      <c r="B54" s="106">
        <v>2</v>
      </c>
      <c r="C54" s="106">
        <v>1</v>
      </c>
      <c r="D54" s="106">
        <v>2</v>
      </c>
      <c r="E54" s="106">
        <v>403</v>
      </c>
      <c r="F54" s="114" t="s">
        <v>764</v>
      </c>
      <c r="G54" s="106" t="s">
        <v>730</v>
      </c>
      <c r="H54" s="115" t="s">
        <v>735</v>
      </c>
      <c r="I54" s="116" t="s">
        <v>732</v>
      </c>
      <c r="J54" s="117">
        <v>56.09</v>
      </c>
      <c r="K54" s="118">
        <v>44.51</v>
      </c>
      <c r="L54" s="116">
        <v>21000</v>
      </c>
      <c r="M54" s="116">
        <f t="shared" si="1"/>
        <v>1177890</v>
      </c>
      <c r="N54" s="113">
        <f t="shared" si="0"/>
        <v>26463.491350258369</v>
      </c>
    </row>
    <row r="55" spans="1:14">
      <c r="A55" s="113">
        <v>53</v>
      </c>
      <c r="B55" s="106">
        <v>2</v>
      </c>
      <c r="C55" s="106">
        <v>1</v>
      </c>
      <c r="D55" s="106">
        <v>2</v>
      </c>
      <c r="E55" s="106">
        <v>404</v>
      </c>
      <c r="F55" s="114" t="s">
        <v>764</v>
      </c>
      <c r="G55" s="106" t="s">
        <v>730</v>
      </c>
      <c r="H55" s="115" t="s">
        <v>731</v>
      </c>
      <c r="I55" s="116" t="s">
        <v>732</v>
      </c>
      <c r="J55" s="117">
        <v>56.09</v>
      </c>
      <c r="K55" s="118">
        <v>44.51</v>
      </c>
      <c r="L55" s="116">
        <v>21000</v>
      </c>
      <c r="M55" s="116">
        <f t="shared" si="1"/>
        <v>1177890</v>
      </c>
      <c r="N55" s="113">
        <f t="shared" si="0"/>
        <v>26463.491350258369</v>
      </c>
    </row>
    <row r="56" spans="1:14">
      <c r="A56" s="113">
        <v>54</v>
      </c>
      <c r="B56" s="106">
        <v>2</v>
      </c>
      <c r="C56" s="106">
        <v>1</v>
      </c>
      <c r="D56" s="106">
        <v>2</v>
      </c>
      <c r="E56" s="106">
        <v>405</v>
      </c>
      <c r="F56" s="114" t="s">
        <v>764</v>
      </c>
      <c r="G56" s="106" t="s">
        <v>730</v>
      </c>
      <c r="H56" s="115" t="s">
        <v>735</v>
      </c>
      <c r="I56" s="116" t="s">
        <v>732</v>
      </c>
      <c r="J56" s="117">
        <v>56.07</v>
      </c>
      <c r="K56" s="118">
        <v>44.49</v>
      </c>
      <c r="L56" s="116">
        <v>21000</v>
      </c>
      <c r="M56" s="116">
        <f t="shared" si="1"/>
        <v>1177470</v>
      </c>
      <c r="N56" s="113">
        <f t="shared" si="0"/>
        <v>26465.947403910992</v>
      </c>
    </row>
    <row r="57" spans="1:14">
      <c r="A57" s="113">
        <v>55</v>
      </c>
      <c r="B57" s="106">
        <v>2</v>
      </c>
      <c r="C57" s="106">
        <v>1</v>
      </c>
      <c r="D57" s="106">
        <v>2</v>
      </c>
      <c r="E57" s="106">
        <v>504</v>
      </c>
      <c r="F57" s="114" t="s">
        <v>765</v>
      </c>
      <c r="G57" s="106" t="s">
        <v>730</v>
      </c>
      <c r="H57" s="115" t="s">
        <v>731</v>
      </c>
      <c r="I57" s="116" t="s">
        <v>732</v>
      </c>
      <c r="J57" s="117">
        <v>56.09</v>
      </c>
      <c r="K57" s="118">
        <v>44.51</v>
      </c>
      <c r="L57" s="116">
        <v>21000</v>
      </c>
      <c r="M57" s="116">
        <f t="shared" si="1"/>
        <v>1177890</v>
      </c>
      <c r="N57" s="113">
        <f t="shared" si="0"/>
        <v>26463.491350258369</v>
      </c>
    </row>
    <row r="58" spans="1:14">
      <c r="A58" s="113">
        <v>56</v>
      </c>
      <c r="B58" s="106">
        <v>2</v>
      </c>
      <c r="C58" s="106">
        <v>1</v>
      </c>
      <c r="D58" s="106">
        <v>2</v>
      </c>
      <c r="E58" s="106">
        <v>505</v>
      </c>
      <c r="F58" s="114" t="s">
        <v>765</v>
      </c>
      <c r="G58" s="106" t="s">
        <v>730</v>
      </c>
      <c r="H58" s="115" t="s">
        <v>735</v>
      </c>
      <c r="I58" s="116" t="s">
        <v>732</v>
      </c>
      <c r="J58" s="117">
        <v>56.07</v>
      </c>
      <c r="K58" s="118">
        <v>44.49</v>
      </c>
      <c r="L58" s="116">
        <v>21000</v>
      </c>
      <c r="M58" s="116">
        <f t="shared" si="1"/>
        <v>1177470</v>
      </c>
      <c r="N58" s="113">
        <f t="shared" si="0"/>
        <v>26465.947403910992</v>
      </c>
    </row>
    <row r="59" spans="1:14">
      <c r="A59" s="113">
        <v>57</v>
      </c>
      <c r="B59" s="106">
        <v>2</v>
      </c>
      <c r="C59" s="106">
        <v>1</v>
      </c>
      <c r="D59" s="106">
        <v>2</v>
      </c>
      <c r="E59" s="106">
        <v>604</v>
      </c>
      <c r="F59" s="114" t="s">
        <v>766</v>
      </c>
      <c r="G59" s="106" t="s">
        <v>730</v>
      </c>
      <c r="H59" s="115" t="s">
        <v>731</v>
      </c>
      <c r="I59" s="116" t="s">
        <v>732</v>
      </c>
      <c r="J59" s="117">
        <v>56.09</v>
      </c>
      <c r="K59" s="118">
        <v>44.51</v>
      </c>
      <c r="L59" s="116">
        <v>21000</v>
      </c>
      <c r="M59" s="116">
        <f t="shared" si="1"/>
        <v>1177890</v>
      </c>
      <c r="N59" s="113">
        <f t="shared" si="0"/>
        <v>26463.491350258369</v>
      </c>
    </row>
    <row r="60" spans="1:14">
      <c r="A60" s="113">
        <v>58</v>
      </c>
      <c r="B60" s="106">
        <v>2</v>
      </c>
      <c r="C60" s="106">
        <v>1</v>
      </c>
      <c r="D60" s="106">
        <v>2</v>
      </c>
      <c r="E60" s="106">
        <v>703</v>
      </c>
      <c r="F60" s="114" t="s">
        <v>751</v>
      </c>
      <c r="G60" s="106" t="s">
        <v>730</v>
      </c>
      <c r="H60" s="115" t="s">
        <v>735</v>
      </c>
      <c r="I60" s="116" t="s">
        <v>732</v>
      </c>
      <c r="J60" s="117">
        <v>56.09</v>
      </c>
      <c r="K60" s="118">
        <v>44.51</v>
      </c>
      <c r="L60" s="116">
        <v>21000</v>
      </c>
      <c r="M60" s="116">
        <f t="shared" si="1"/>
        <v>1177890</v>
      </c>
      <c r="N60" s="113">
        <f t="shared" si="0"/>
        <v>26463.491350258369</v>
      </c>
    </row>
    <row r="61" spans="1:14">
      <c r="A61" s="113">
        <v>59</v>
      </c>
      <c r="B61" s="106">
        <v>2</v>
      </c>
      <c r="C61" s="106">
        <v>1</v>
      </c>
      <c r="D61" s="106">
        <v>2</v>
      </c>
      <c r="E61" s="106">
        <v>704</v>
      </c>
      <c r="F61" s="114" t="s">
        <v>751</v>
      </c>
      <c r="G61" s="106" t="s">
        <v>730</v>
      </c>
      <c r="H61" s="115" t="s">
        <v>731</v>
      </c>
      <c r="I61" s="116" t="s">
        <v>732</v>
      </c>
      <c r="J61" s="117">
        <v>56.09</v>
      </c>
      <c r="K61" s="118">
        <v>44.51</v>
      </c>
      <c r="L61" s="116">
        <v>21000</v>
      </c>
      <c r="M61" s="116">
        <f t="shared" si="1"/>
        <v>1177890</v>
      </c>
      <c r="N61" s="113">
        <f t="shared" si="0"/>
        <v>26463.491350258369</v>
      </c>
    </row>
    <row r="62" spans="1:14">
      <c r="A62" s="113">
        <v>60</v>
      </c>
      <c r="B62" s="106">
        <v>2</v>
      </c>
      <c r="C62" s="106">
        <v>1</v>
      </c>
      <c r="D62" s="106">
        <v>2</v>
      </c>
      <c r="E62" s="106">
        <v>802</v>
      </c>
      <c r="F62" s="114" t="s">
        <v>752</v>
      </c>
      <c r="G62" s="106" t="s">
        <v>730</v>
      </c>
      <c r="H62" s="115" t="s">
        <v>731</v>
      </c>
      <c r="I62" s="119" t="s">
        <v>732</v>
      </c>
      <c r="J62" s="117">
        <v>56.37</v>
      </c>
      <c r="K62" s="120">
        <v>44.73</v>
      </c>
      <c r="L62" s="116">
        <v>21000</v>
      </c>
      <c r="M62" s="116">
        <f>L62*J62</f>
        <v>1183770</v>
      </c>
      <c r="N62" s="113">
        <f t="shared" si="0"/>
        <v>26464.788732394369</v>
      </c>
    </row>
    <row r="63" spans="1:14">
      <c r="A63" s="113">
        <v>61</v>
      </c>
      <c r="B63" s="106">
        <v>2</v>
      </c>
      <c r="C63" s="106">
        <v>1</v>
      </c>
      <c r="D63" s="106">
        <v>2</v>
      </c>
      <c r="E63" s="106">
        <v>803</v>
      </c>
      <c r="F63" s="114" t="s">
        <v>752</v>
      </c>
      <c r="G63" s="106" t="s">
        <v>730</v>
      </c>
      <c r="H63" s="115" t="s">
        <v>735</v>
      </c>
      <c r="I63" s="116" t="s">
        <v>732</v>
      </c>
      <c r="J63" s="117">
        <v>56.09</v>
      </c>
      <c r="K63" s="118">
        <v>44.51</v>
      </c>
      <c r="L63" s="116">
        <v>21000</v>
      </c>
      <c r="M63" s="116">
        <f t="shared" si="1"/>
        <v>1177890</v>
      </c>
      <c r="N63" s="113">
        <f t="shared" si="0"/>
        <v>26463.491350258369</v>
      </c>
    </row>
    <row r="64" spans="1:14">
      <c r="A64" s="113">
        <v>62</v>
      </c>
      <c r="B64" s="106">
        <v>2</v>
      </c>
      <c r="C64" s="106">
        <v>1</v>
      </c>
      <c r="D64" s="106">
        <v>2</v>
      </c>
      <c r="E64" s="106">
        <v>804</v>
      </c>
      <c r="F64" s="114" t="s">
        <v>752</v>
      </c>
      <c r="G64" s="106" t="s">
        <v>730</v>
      </c>
      <c r="H64" s="115" t="s">
        <v>731</v>
      </c>
      <c r="I64" s="116" t="s">
        <v>732</v>
      </c>
      <c r="J64" s="117">
        <v>56.09</v>
      </c>
      <c r="K64" s="118">
        <v>44.51</v>
      </c>
      <c r="L64" s="116">
        <v>21000</v>
      </c>
      <c r="M64" s="116">
        <f t="shared" si="1"/>
        <v>1177890</v>
      </c>
      <c r="N64" s="113">
        <f t="shared" si="0"/>
        <v>26463.491350258369</v>
      </c>
    </row>
    <row r="65" spans="1:14">
      <c r="A65" s="113">
        <v>63</v>
      </c>
      <c r="B65" s="106">
        <v>2</v>
      </c>
      <c r="C65" s="106">
        <v>1</v>
      </c>
      <c r="D65" s="106">
        <v>2</v>
      </c>
      <c r="E65" s="106">
        <v>904</v>
      </c>
      <c r="F65" s="114" t="s">
        <v>754</v>
      </c>
      <c r="G65" s="106" t="s">
        <v>730</v>
      </c>
      <c r="H65" s="115" t="s">
        <v>731</v>
      </c>
      <c r="I65" s="116" t="s">
        <v>732</v>
      </c>
      <c r="J65" s="117">
        <v>56.09</v>
      </c>
      <c r="K65" s="118">
        <v>44.51</v>
      </c>
      <c r="L65" s="116">
        <v>21000</v>
      </c>
      <c r="M65" s="116">
        <f t="shared" si="1"/>
        <v>1177890</v>
      </c>
      <c r="N65" s="113">
        <f t="shared" si="0"/>
        <v>26463.491350258369</v>
      </c>
    </row>
    <row r="66" spans="1:14">
      <c r="A66" s="113">
        <v>64</v>
      </c>
      <c r="B66" s="106">
        <v>2</v>
      </c>
      <c r="C66" s="106">
        <v>1</v>
      </c>
      <c r="D66" s="106">
        <v>2</v>
      </c>
      <c r="E66" s="106">
        <v>1004</v>
      </c>
      <c r="F66" s="114" t="s">
        <v>755</v>
      </c>
      <c r="G66" s="106" t="s">
        <v>730</v>
      </c>
      <c r="H66" s="115" t="s">
        <v>731</v>
      </c>
      <c r="I66" s="116" t="s">
        <v>732</v>
      </c>
      <c r="J66" s="117">
        <v>56.09</v>
      </c>
      <c r="K66" s="118">
        <v>44.51</v>
      </c>
      <c r="L66" s="116">
        <v>21000</v>
      </c>
      <c r="M66" s="116">
        <f t="shared" si="1"/>
        <v>1177890</v>
      </c>
      <c r="N66" s="113">
        <f t="shared" si="0"/>
        <v>26463.491350258369</v>
      </c>
    </row>
    <row r="67" spans="1:14">
      <c r="A67" s="113">
        <v>65</v>
      </c>
      <c r="B67" s="106">
        <v>2</v>
      </c>
      <c r="C67" s="106">
        <v>1</v>
      </c>
      <c r="D67" s="106">
        <v>2</v>
      </c>
      <c r="E67" s="106">
        <v>1104</v>
      </c>
      <c r="F67" s="114" t="s">
        <v>756</v>
      </c>
      <c r="G67" s="106" t="s">
        <v>730</v>
      </c>
      <c r="H67" s="115" t="s">
        <v>731</v>
      </c>
      <c r="I67" s="116" t="s">
        <v>732</v>
      </c>
      <c r="J67" s="117">
        <v>56.09</v>
      </c>
      <c r="K67" s="118">
        <v>44.51</v>
      </c>
      <c r="L67" s="116">
        <v>21000</v>
      </c>
      <c r="M67" s="116">
        <f t="shared" si="1"/>
        <v>1177890</v>
      </c>
      <c r="N67" s="113">
        <f t="shared" ref="N67:N130" si="2">M67/K67</f>
        <v>26463.491350258369</v>
      </c>
    </row>
    <row r="68" spans="1:14">
      <c r="A68" s="113">
        <v>66</v>
      </c>
      <c r="B68" s="106">
        <v>2</v>
      </c>
      <c r="C68" s="106">
        <v>1</v>
      </c>
      <c r="D68" s="106">
        <v>2</v>
      </c>
      <c r="E68" s="106">
        <v>1303</v>
      </c>
      <c r="F68" s="114" t="s">
        <v>767</v>
      </c>
      <c r="G68" s="106" t="s">
        <v>730</v>
      </c>
      <c r="H68" s="115" t="s">
        <v>735</v>
      </c>
      <c r="I68" s="116" t="s">
        <v>732</v>
      </c>
      <c r="J68" s="117">
        <v>56.09</v>
      </c>
      <c r="K68" s="118">
        <v>44.51</v>
      </c>
      <c r="L68" s="116">
        <v>21000</v>
      </c>
      <c r="M68" s="116">
        <f t="shared" si="1"/>
        <v>1177890</v>
      </c>
      <c r="N68" s="113">
        <f t="shared" si="2"/>
        <v>26463.491350258369</v>
      </c>
    </row>
    <row r="69" spans="1:14">
      <c r="A69" s="113">
        <v>67</v>
      </c>
      <c r="B69" s="106">
        <v>2</v>
      </c>
      <c r="C69" s="106">
        <v>1</v>
      </c>
      <c r="D69" s="106">
        <v>2</v>
      </c>
      <c r="E69" s="106">
        <v>1304</v>
      </c>
      <c r="F69" s="114" t="s">
        <v>767</v>
      </c>
      <c r="G69" s="106" t="s">
        <v>730</v>
      </c>
      <c r="H69" s="115" t="s">
        <v>731</v>
      </c>
      <c r="I69" s="116" t="s">
        <v>732</v>
      </c>
      <c r="J69" s="117">
        <v>56.09</v>
      </c>
      <c r="K69" s="118">
        <v>44.51</v>
      </c>
      <c r="L69" s="116">
        <v>21000</v>
      </c>
      <c r="M69" s="116">
        <f t="shared" si="1"/>
        <v>1177890</v>
      </c>
      <c r="N69" s="113">
        <f t="shared" si="2"/>
        <v>26463.491350258369</v>
      </c>
    </row>
    <row r="70" spans="1:14">
      <c r="A70" s="113">
        <v>68</v>
      </c>
      <c r="B70" s="106">
        <v>2</v>
      </c>
      <c r="C70" s="106">
        <v>1</v>
      </c>
      <c r="D70" s="106">
        <v>2</v>
      </c>
      <c r="E70" s="106">
        <v>1403</v>
      </c>
      <c r="F70" s="114" t="s">
        <v>768</v>
      </c>
      <c r="G70" s="106" t="s">
        <v>730</v>
      </c>
      <c r="H70" s="115" t="s">
        <v>735</v>
      </c>
      <c r="I70" s="116" t="s">
        <v>732</v>
      </c>
      <c r="J70" s="117">
        <v>56.09</v>
      </c>
      <c r="K70" s="118">
        <v>44.51</v>
      </c>
      <c r="L70" s="116">
        <v>21000</v>
      </c>
      <c r="M70" s="116">
        <f t="shared" ref="M70:M133" si="3">L70*J70</f>
        <v>1177890</v>
      </c>
      <c r="N70" s="113">
        <f t="shared" si="2"/>
        <v>26463.491350258369</v>
      </c>
    </row>
    <row r="71" spans="1:14">
      <c r="A71" s="113">
        <v>69</v>
      </c>
      <c r="B71" s="106">
        <v>2</v>
      </c>
      <c r="C71" s="106">
        <v>1</v>
      </c>
      <c r="D71" s="106">
        <v>2</v>
      </c>
      <c r="E71" s="106">
        <v>1404</v>
      </c>
      <c r="F71" s="114" t="s">
        <v>768</v>
      </c>
      <c r="G71" s="106" t="s">
        <v>730</v>
      </c>
      <c r="H71" s="115" t="s">
        <v>731</v>
      </c>
      <c r="I71" s="116" t="s">
        <v>732</v>
      </c>
      <c r="J71" s="117">
        <v>56.09</v>
      </c>
      <c r="K71" s="118">
        <v>44.51</v>
      </c>
      <c r="L71" s="116">
        <v>21000</v>
      </c>
      <c r="M71" s="116">
        <f t="shared" si="3"/>
        <v>1177890</v>
      </c>
      <c r="N71" s="113">
        <f t="shared" si="2"/>
        <v>26463.491350258369</v>
      </c>
    </row>
    <row r="72" spans="1:14">
      <c r="A72" s="113">
        <v>70</v>
      </c>
      <c r="B72" s="106">
        <v>2</v>
      </c>
      <c r="C72" s="106">
        <v>1</v>
      </c>
      <c r="D72" s="106">
        <v>2</v>
      </c>
      <c r="E72" s="106">
        <v>1405</v>
      </c>
      <c r="F72" s="114" t="s">
        <v>768</v>
      </c>
      <c r="G72" s="106" t="s">
        <v>730</v>
      </c>
      <c r="H72" s="115" t="s">
        <v>735</v>
      </c>
      <c r="I72" s="116" t="s">
        <v>732</v>
      </c>
      <c r="J72" s="117">
        <v>56.07</v>
      </c>
      <c r="K72" s="118">
        <v>44.49</v>
      </c>
      <c r="L72" s="116">
        <v>21000</v>
      </c>
      <c r="M72" s="116">
        <f t="shared" si="3"/>
        <v>1177470</v>
      </c>
      <c r="N72" s="113">
        <f t="shared" si="2"/>
        <v>26465.947403910992</v>
      </c>
    </row>
    <row r="73" spans="1:14">
      <c r="A73" s="113">
        <v>71</v>
      </c>
      <c r="B73" s="106">
        <v>2</v>
      </c>
      <c r="C73" s="106">
        <v>1</v>
      </c>
      <c r="D73" s="106">
        <v>2</v>
      </c>
      <c r="E73" s="106">
        <v>1502</v>
      </c>
      <c r="F73" s="114" t="s">
        <v>769</v>
      </c>
      <c r="G73" s="106" t="s">
        <v>730</v>
      </c>
      <c r="H73" s="115" t="s">
        <v>731</v>
      </c>
      <c r="I73" s="116" t="s">
        <v>732</v>
      </c>
      <c r="J73" s="117">
        <v>56.37</v>
      </c>
      <c r="K73" s="118">
        <v>44.73</v>
      </c>
      <c r="L73" s="116">
        <v>21000</v>
      </c>
      <c r="M73" s="116">
        <f t="shared" si="3"/>
        <v>1183770</v>
      </c>
      <c r="N73" s="113">
        <f t="shared" si="2"/>
        <v>26464.788732394369</v>
      </c>
    </row>
    <row r="74" spans="1:14">
      <c r="A74" s="113">
        <v>72</v>
      </c>
      <c r="B74" s="106">
        <v>2</v>
      </c>
      <c r="C74" s="106">
        <v>1</v>
      </c>
      <c r="D74" s="106">
        <v>2</v>
      </c>
      <c r="E74" s="106">
        <v>1503</v>
      </c>
      <c r="F74" s="114" t="s">
        <v>769</v>
      </c>
      <c r="G74" s="106" t="s">
        <v>730</v>
      </c>
      <c r="H74" s="115" t="s">
        <v>735</v>
      </c>
      <c r="I74" s="116" t="s">
        <v>732</v>
      </c>
      <c r="J74" s="117">
        <v>56.09</v>
      </c>
      <c r="K74" s="118">
        <v>44.51</v>
      </c>
      <c r="L74" s="116">
        <v>21000</v>
      </c>
      <c r="M74" s="116">
        <f t="shared" si="3"/>
        <v>1177890</v>
      </c>
      <c r="N74" s="113">
        <f t="shared" si="2"/>
        <v>26463.491350258369</v>
      </c>
    </row>
    <row r="75" spans="1:14">
      <c r="A75" s="113">
        <v>73</v>
      </c>
      <c r="B75" s="106">
        <v>2</v>
      </c>
      <c r="C75" s="106">
        <v>1</v>
      </c>
      <c r="D75" s="106">
        <v>2</v>
      </c>
      <c r="E75" s="106">
        <v>1504</v>
      </c>
      <c r="F75" s="114" t="s">
        <v>769</v>
      </c>
      <c r="G75" s="106" t="s">
        <v>730</v>
      </c>
      <c r="H75" s="115" t="s">
        <v>731</v>
      </c>
      <c r="I75" s="116" t="s">
        <v>732</v>
      </c>
      <c r="J75" s="117">
        <v>56.09</v>
      </c>
      <c r="K75" s="118">
        <v>44.51</v>
      </c>
      <c r="L75" s="116">
        <v>21000</v>
      </c>
      <c r="M75" s="116">
        <f t="shared" si="3"/>
        <v>1177890</v>
      </c>
      <c r="N75" s="113">
        <f t="shared" si="2"/>
        <v>26463.491350258369</v>
      </c>
    </row>
    <row r="76" spans="1:14">
      <c r="A76" s="113">
        <v>74</v>
      </c>
      <c r="B76" s="106">
        <v>2</v>
      </c>
      <c r="C76" s="106">
        <v>1</v>
      </c>
      <c r="D76" s="106">
        <v>2</v>
      </c>
      <c r="E76" s="106">
        <v>1505</v>
      </c>
      <c r="F76" s="114" t="s">
        <v>769</v>
      </c>
      <c r="G76" s="106" t="s">
        <v>730</v>
      </c>
      <c r="H76" s="115" t="s">
        <v>735</v>
      </c>
      <c r="I76" s="116" t="s">
        <v>732</v>
      </c>
      <c r="J76" s="117">
        <v>56.07</v>
      </c>
      <c r="K76" s="118">
        <v>44.49</v>
      </c>
      <c r="L76" s="116">
        <v>21000</v>
      </c>
      <c r="M76" s="116">
        <f t="shared" si="3"/>
        <v>1177470</v>
      </c>
      <c r="N76" s="113">
        <f t="shared" si="2"/>
        <v>26465.947403910992</v>
      </c>
    </row>
    <row r="77" spans="1:14">
      <c r="A77" s="113">
        <v>75</v>
      </c>
      <c r="B77" s="106">
        <v>2</v>
      </c>
      <c r="C77" s="106">
        <v>2</v>
      </c>
      <c r="D77" s="106">
        <v>1</v>
      </c>
      <c r="E77" s="106">
        <v>102</v>
      </c>
      <c r="F77" s="114" t="s">
        <v>770</v>
      </c>
      <c r="G77" s="106" t="s">
        <v>730</v>
      </c>
      <c r="H77" s="115" t="s">
        <v>731</v>
      </c>
      <c r="I77" s="116" t="s">
        <v>732</v>
      </c>
      <c r="J77" s="117">
        <v>55.97</v>
      </c>
      <c r="K77" s="118">
        <v>44.38</v>
      </c>
      <c r="L77" s="116">
        <v>21000</v>
      </c>
      <c r="M77" s="116">
        <f t="shared" si="3"/>
        <v>1175370</v>
      </c>
      <c r="N77" s="113">
        <f t="shared" si="2"/>
        <v>26484.227129337538</v>
      </c>
    </row>
    <row r="78" spans="1:14">
      <c r="A78" s="113">
        <v>76</v>
      </c>
      <c r="B78" s="106">
        <v>2</v>
      </c>
      <c r="C78" s="106">
        <v>2</v>
      </c>
      <c r="D78" s="106">
        <v>1</v>
      </c>
      <c r="E78" s="106">
        <v>103</v>
      </c>
      <c r="F78" s="114" t="s">
        <v>770</v>
      </c>
      <c r="G78" s="106" t="s">
        <v>730</v>
      </c>
      <c r="H78" s="115" t="s">
        <v>735</v>
      </c>
      <c r="I78" s="116" t="s">
        <v>732</v>
      </c>
      <c r="J78" s="117">
        <v>55.97</v>
      </c>
      <c r="K78" s="118">
        <v>44.38</v>
      </c>
      <c r="L78" s="116">
        <v>21000</v>
      </c>
      <c r="M78" s="116">
        <f t="shared" si="3"/>
        <v>1175370</v>
      </c>
      <c r="N78" s="113">
        <f t="shared" si="2"/>
        <v>26484.227129337538</v>
      </c>
    </row>
    <row r="79" spans="1:14">
      <c r="A79" s="113">
        <v>77</v>
      </c>
      <c r="B79" s="106">
        <v>2</v>
      </c>
      <c r="C79" s="106">
        <v>2</v>
      </c>
      <c r="D79" s="106">
        <v>1</v>
      </c>
      <c r="E79" s="106">
        <v>104</v>
      </c>
      <c r="F79" s="114" t="s">
        <v>770</v>
      </c>
      <c r="G79" s="106" t="s">
        <v>730</v>
      </c>
      <c r="H79" s="115" t="s">
        <v>731</v>
      </c>
      <c r="I79" s="116" t="s">
        <v>732</v>
      </c>
      <c r="J79" s="117">
        <v>55.97</v>
      </c>
      <c r="K79" s="118">
        <v>44.38</v>
      </c>
      <c r="L79" s="116">
        <v>21000</v>
      </c>
      <c r="M79" s="116">
        <f t="shared" si="3"/>
        <v>1175370</v>
      </c>
      <c r="N79" s="113">
        <f t="shared" si="2"/>
        <v>26484.227129337538</v>
      </c>
    </row>
    <row r="80" spans="1:14">
      <c r="A80" s="113">
        <v>78</v>
      </c>
      <c r="B80" s="106">
        <v>2</v>
      </c>
      <c r="C80" s="106">
        <v>2</v>
      </c>
      <c r="D80" s="106">
        <v>1</v>
      </c>
      <c r="E80" s="106">
        <v>105</v>
      </c>
      <c r="F80" s="114" t="s">
        <v>770</v>
      </c>
      <c r="G80" s="106" t="s">
        <v>730</v>
      </c>
      <c r="H80" s="115" t="s">
        <v>735</v>
      </c>
      <c r="I80" s="119" t="s">
        <v>732</v>
      </c>
      <c r="J80" s="117">
        <v>56.11</v>
      </c>
      <c r="K80" s="120">
        <v>44.49</v>
      </c>
      <c r="L80" s="116">
        <v>21000</v>
      </c>
      <c r="M80" s="116">
        <f>L80*J80</f>
        <v>1178310</v>
      </c>
      <c r="N80" s="113">
        <f t="shared" si="2"/>
        <v>26484.82805124747</v>
      </c>
    </row>
    <row r="81" spans="1:14">
      <c r="A81" s="113">
        <v>79</v>
      </c>
      <c r="B81" s="106">
        <v>2</v>
      </c>
      <c r="C81" s="106">
        <v>2</v>
      </c>
      <c r="D81" s="106">
        <v>1</v>
      </c>
      <c r="E81" s="106">
        <v>202</v>
      </c>
      <c r="F81" s="114" t="s">
        <v>771</v>
      </c>
      <c r="G81" s="106" t="s">
        <v>730</v>
      </c>
      <c r="H81" s="115" t="s">
        <v>731</v>
      </c>
      <c r="I81" s="116" t="s">
        <v>732</v>
      </c>
      <c r="J81" s="117">
        <v>55.97</v>
      </c>
      <c r="K81" s="118">
        <v>44.38</v>
      </c>
      <c r="L81" s="116">
        <v>21000</v>
      </c>
      <c r="M81" s="116">
        <f t="shared" si="3"/>
        <v>1175370</v>
      </c>
      <c r="N81" s="113">
        <f t="shared" si="2"/>
        <v>26484.227129337538</v>
      </c>
    </row>
    <row r="82" spans="1:14">
      <c r="A82" s="113">
        <v>80</v>
      </c>
      <c r="B82" s="106">
        <v>2</v>
      </c>
      <c r="C82" s="106">
        <v>2</v>
      </c>
      <c r="D82" s="106">
        <v>1</v>
      </c>
      <c r="E82" s="106">
        <v>203</v>
      </c>
      <c r="F82" s="114" t="s">
        <v>771</v>
      </c>
      <c r="G82" s="106" t="s">
        <v>730</v>
      </c>
      <c r="H82" s="115" t="s">
        <v>735</v>
      </c>
      <c r="I82" s="116" t="s">
        <v>732</v>
      </c>
      <c r="J82" s="117">
        <v>55.97</v>
      </c>
      <c r="K82" s="118">
        <v>44.38</v>
      </c>
      <c r="L82" s="116">
        <v>21000</v>
      </c>
      <c r="M82" s="116">
        <f t="shared" si="3"/>
        <v>1175370</v>
      </c>
      <c r="N82" s="113">
        <f t="shared" si="2"/>
        <v>26484.227129337538</v>
      </c>
    </row>
    <row r="83" spans="1:14">
      <c r="A83" s="113">
        <v>81</v>
      </c>
      <c r="B83" s="106">
        <v>2</v>
      </c>
      <c r="C83" s="106">
        <v>2</v>
      </c>
      <c r="D83" s="106">
        <v>1</v>
      </c>
      <c r="E83" s="106">
        <v>204</v>
      </c>
      <c r="F83" s="114" t="s">
        <v>771</v>
      </c>
      <c r="G83" s="106" t="s">
        <v>730</v>
      </c>
      <c r="H83" s="115" t="s">
        <v>731</v>
      </c>
      <c r="I83" s="116" t="s">
        <v>732</v>
      </c>
      <c r="J83" s="117">
        <v>55.97</v>
      </c>
      <c r="K83" s="118">
        <v>44.38</v>
      </c>
      <c r="L83" s="116">
        <v>21000</v>
      </c>
      <c r="M83" s="116">
        <f t="shared" si="3"/>
        <v>1175370</v>
      </c>
      <c r="N83" s="113">
        <f t="shared" si="2"/>
        <v>26484.227129337538</v>
      </c>
    </row>
    <row r="84" spans="1:14">
      <c r="A84" s="113">
        <v>82</v>
      </c>
      <c r="B84" s="106">
        <v>2</v>
      </c>
      <c r="C84" s="106">
        <v>2</v>
      </c>
      <c r="D84" s="106">
        <v>1</v>
      </c>
      <c r="E84" s="106">
        <v>303</v>
      </c>
      <c r="F84" s="114" t="s">
        <v>772</v>
      </c>
      <c r="G84" s="106" t="s">
        <v>730</v>
      </c>
      <c r="H84" s="115" t="s">
        <v>735</v>
      </c>
      <c r="I84" s="116" t="s">
        <v>732</v>
      </c>
      <c r="J84" s="117">
        <v>55.97</v>
      </c>
      <c r="K84" s="118">
        <v>44.38</v>
      </c>
      <c r="L84" s="116">
        <v>21000</v>
      </c>
      <c r="M84" s="116">
        <f t="shared" si="3"/>
        <v>1175370</v>
      </c>
      <c r="N84" s="113">
        <f t="shared" si="2"/>
        <v>26484.227129337538</v>
      </c>
    </row>
    <row r="85" spans="1:14">
      <c r="A85" s="113">
        <v>83</v>
      </c>
      <c r="B85" s="106">
        <v>2</v>
      </c>
      <c r="C85" s="106">
        <v>2</v>
      </c>
      <c r="D85" s="106">
        <v>1</v>
      </c>
      <c r="E85" s="106">
        <v>304</v>
      </c>
      <c r="F85" s="114" t="s">
        <v>772</v>
      </c>
      <c r="G85" s="106" t="s">
        <v>730</v>
      </c>
      <c r="H85" s="115" t="s">
        <v>731</v>
      </c>
      <c r="I85" s="116" t="s">
        <v>732</v>
      </c>
      <c r="J85" s="117">
        <v>55.97</v>
      </c>
      <c r="K85" s="118">
        <v>44.38</v>
      </c>
      <c r="L85" s="116">
        <v>21000</v>
      </c>
      <c r="M85" s="116">
        <f t="shared" si="3"/>
        <v>1175370</v>
      </c>
      <c r="N85" s="113">
        <f t="shared" si="2"/>
        <v>26484.227129337538</v>
      </c>
    </row>
    <row r="86" spans="1:14">
      <c r="A86" s="113">
        <v>84</v>
      </c>
      <c r="B86" s="106">
        <v>2</v>
      </c>
      <c r="C86" s="106">
        <v>2</v>
      </c>
      <c r="D86" s="106">
        <v>1</v>
      </c>
      <c r="E86" s="106">
        <v>403</v>
      </c>
      <c r="F86" s="114" t="s">
        <v>773</v>
      </c>
      <c r="G86" s="106" t="s">
        <v>730</v>
      </c>
      <c r="H86" s="115" t="s">
        <v>735</v>
      </c>
      <c r="I86" s="116" t="s">
        <v>732</v>
      </c>
      <c r="J86" s="117">
        <v>56.14</v>
      </c>
      <c r="K86" s="118">
        <v>44.51</v>
      </c>
      <c r="L86" s="116">
        <v>21000</v>
      </c>
      <c r="M86" s="116">
        <f t="shared" si="3"/>
        <v>1178940</v>
      </c>
      <c r="N86" s="113">
        <f t="shared" si="2"/>
        <v>26487.081554706809</v>
      </c>
    </row>
    <row r="87" spans="1:14">
      <c r="A87" s="113">
        <v>85</v>
      </c>
      <c r="B87" s="106">
        <v>2</v>
      </c>
      <c r="C87" s="106">
        <v>2</v>
      </c>
      <c r="D87" s="106">
        <v>1</v>
      </c>
      <c r="E87" s="106">
        <v>404</v>
      </c>
      <c r="F87" s="114" t="s">
        <v>773</v>
      </c>
      <c r="G87" s="106" t="s">
        <v>730</v>
      </c>
      <c r="H87" s="115" t="s">
        <v>731</v>
      </c>
      <c r="I87" s="116" t="s">
        <v>732</v>
      </c>
      <c r="J87" s="117">
        <v>56.14</v>
      </c>
      <c r="K87" s="118">
        <v>44.51</v>
      </c>
      <c r="L87" s="116">
        <v>21000</v>
      </c>
      <c r="M87" s="116">
        <f t="shared" si="3"/>
        <v>1178940</v>
      </c>
      <c r="N87" s="113">
        <f t="shared" si="2"/>
        <v>26487.081554706809</v>
      </c>
    </row>
    <row r="88" spans="1:14">
      <c r="A88" s="113">
        <v>86</v>
      </c>
      <c r="B88" s="106">
        <v>2</v>
      </c>
      <c r="C88" s="106">
        <v>2</v>
      </c>
      <c r="D88" s="106">
        <v>1</v>
      </c>
      <c r="E88" s="106">
        <v>405</v>
      </c>
      <c r="F88" s="114" t="s">
        <v>773</v>
      </c>
      <c r="G88" s="106" t="s">
        <v>730</v>
      </c>
      <c r="H88" s="115" t="s">
        <v>735</v>
      </c>
      <c r="I88" s="116" t="s">
        <v>732</v>
      </c>
      <c r="J88" s="117">
        <v>56.42</v>
      </c>
      <c r="K88" s="118">
        <v>44.73</v>
      </c>
      <c r="L88" s="116">
        <v>21000</v>
      </c>
      <c r="M88" s="116">
        <f t="shared" si="3"/>
        <v>1184820</v>
      </c>
      <c r="N88" s="113">
        <f t="shared" si="2"/>
        <v>26488.262910798123</v>
      </c>
    </row>
    <row r="89" spans="1:14">
      <c r="A89" s="113">
        <v>87</v>
      </c>
      <c r="B89" s="106">
        <v>2</v>
      </c>
      <c r="C89" s="106">
        <v>2</v>
      </c>
      <c r="D89" s="106">
        <v>1</v>
      </c>
      <c r="E89" s="106">
        <v>503</v>
      </c>
      <c r="F89" s="114" t="s">
        <v>774</v>
      </c>
      <c r="G89" s="106" t="s">
        <v>730</v>
      </c>
      <c r="H89" s="115" t="s">
        <v>735</v>
      </c>
      <c r="I89" s="116" t="s">
        <v>732</v>
      </c>
      <c r="J89" s="117">
        <v>56.14</v>
      </c>
      <c r="K89" s="118">
        <v>44.51</v>
      </c>
      <c r="L89" s="116">
        <v>21000</v>
      </c>
      <c r="M89" s="116">
        <f t="shared" si="3"/>
        <v>1178940</v>
      </c>
      <c r="N89" s="113">
        <f t="shared" si="2"/>
        <v>26487.081554706809</v>
      </c>
    </row>
    <row r="90" spans="1:14">
      <c r="A90" s="113">
        <v>88</v>
      </c>
      <c r="B90" s="106">
        <v>2</v>
      </c>
      <c r="C90" s="106">
        <v>2</v>
      </c>
      <c r="D90" s="106">
        <v>1</v>
      </c>
      <c r="E90" s="106">
        <v>504</v>
      </c>
      <c r="F90" s="114" t="s">
        <v>774</v>
      </c>
      <c r="G90" s="106" t="s">
        <v>730</v>
      </c>
      <c r="H90" s="115" t="s">
        <v>731</v>
      </c>
      <c r="I90" s="116" t="s">
        <v>732</v>
      </c>
      <c r="J90" s="117">
        <v>56.14</v>
      </c>
      <c r="K90" s="118">
        <v>44.51</v>
      </c>
      <c r="L90" s="116">
        <v>21000</v>
      </c>
      <c r="M90" s="116">
        <f t="shared" si="3"/>
        <v>1178940</v>
      </c>
      <c r="N90" s="113">
        <f t="shared" si="2"/>
        <v>26487.081554706809</v>
      </c>
    </row>
    <row r="91" spans="1:14">
      <c r="A91" s="113">
        <v>89</v>
      </c>
      <c r="B91" s="106">
        <v>2</v>
      </c>
      <c r="C91" s="106">
        <v>2</v>
      </c>
      <c r="D91" s="106">
        <v>1</v>
      </c>
      <c r="E91" s="106">
        <v>604</v>
      </c>
      <c r="F91" s="114" t="s">
        <v>775</v>
      </c>
      <c r="G91" s="106" t="s">
        <v>730</v>
      </c>
      <c r="H91" s="115" t="s">
        <v>731</v>
      </c>
      <c r="I91" s="116" t="s">
        <v>732</v>
      </c>
      <c r="J91" s="117">
        <v>56.14</v>
      </c>
      <c r="K91" s="118">
        <v>44.51</v>
      </c>
      <c r="L91" s="116">
        <v>21000</v>
      </c>
      <c r="M91" s="116">
        <f t="shared" si="3"/>
        <v>1178940</v>
      </c>
      <c r="N91" s="113">
        <f t="shared" si="2"/>
        <v>26487.081554706809</v>
      </c>
    </row>
    <row r="92" spans="1:14" s="129" customFormat="1" hidden="1">
      <c r="A92" s="123">
        <v>90</v>
      </c>
      <c r="B92" s="124">
        <v>2</v>
      </c>
      <c r="C92" s="124">
        <v>2</v>
      </c>
      <c r="D92" s="124">
        <v>1</v>
      </c>
      <c r="E92" s="124">
        <v>701</v>
      </c>
      <c r="F92" s="125" t="s">
        <v>776</v>
      </c>
      <c r="G92" s="124" t="s">
        <v>749</v>
      </c>
      <c r="H92" s="126" t="s">
        <v>777</v>
      </c>
      <c r="I92" s="130" t="s">
        <v>778</v>
      </c>
      <c r="J92" s="128">
        <v>89.78</v>
      </c>
      <c r="K92" s="131">
        <v>71.180000000000007</v>
      </c>
      <c r="L92" s="127">
        <v>21000</v>
      </c>
      <c r="M92" s="127">
        <f>L92*J92</f>
        <v>1885380</v>
      </c>
      <c r="N92" s="123">
        <f t="shared" si="2"/>
        <v>26487.496487777462</v>
      </c>
    </row>
    <row r="93" spans="1:14">
      <c r="A93" s="113">
        <v>91</v>
      </c>
      <c r="B93" s="106">
        <v>2</v>
      </c>
      <c r="C93" s="106">
        <v>2</v>
      </c>
      <c r="D93" s="106">
        <v>1</v>
      </c>
      <c r="E93" s="106">
        <v>704</v>
      </c>
      <c r="F93" s="114" t="s">
        <v>776</v>
      </c>
      <c r="G93" s="106" t="s">
        <v>730</v>
      </c>
      <c r="H93" s="115" t="s">
        <v>731</v>
      </c>
      <c r="I93" s="116" t="s">
        <v>732</v>
      </c>
      <c r="J93" s="117">
        <v>56.14</v>
      </c>
      <c r="K93" s="118">
        <v>44.51</v>
      </c>
      <c r="L93" s="116">
        <v>21000</v>
      </c>
      <c r="M93" s="116">
        <f t="shared" si="3"/>
        <v>1178940</v>
      </c>
      <c r="N93" s="113">
        <f t="shared" si="2"/>
        <v>26487.081554706809</v>
      </c>
    </row>
    <row r="94" spans="1:14" s="129" customFormat="1" hidden="1">
      <c r="A94" s="123">
        <v>92</v>
      </c>
      <c r="B94" s="124">
        <v>2</v>
      </c>
      <c r="C94" s="124">
        <v>2</v>
      </c>
      <c r="D94" s="124">
        <v>1</v>
      </c>
      <c r="E94" s="124">
        <v>906</v>
      </c>
      <c r="F94" s="125" t="s">
        <v>779</v>
      </c>
      <c r="G94" s="124" t="s">
        <v>749</v>
      </c>
      <c r="H94" s="126" t="s">
        <v>750</v>
      </c>
      <c r="I94" s="130" t="s">
        <v>124</v>
      </c>
      <c r="J94" s="128">
        <v>89.65</v>
      </c>
      <c r="K94" s="131">
        <v>71.08</v>
      </c>
      <c r="L94" s="127">
        <v>21000</v>
      </c>
      <c r="M94" s="127">
        <f>L94*J94</f>
        <v>1882650.0000000002</v>
      </c>
      <c r="N94" s="123">
        <f t="shared" si="2"/>
        <v>26486.353404614521</v>
      </c>
    </row>
    <row r="95" spans="1:14">
      <c r="A95" s="113">
        <v>93</v>
      </c>
      <c r="B95" s="106">
        <v>2</v>
      </c>
      <c r="C95" s="106">
        <v>2</v>
      </c>
      <c r="D95" s="106">
        <v>1</v>
      </c>
      <c r="E95" s="106">
        <v>1304</v>
      </c>
      <c r="F95" s="114" t="s">
        <v>767</v>
      </c>
      <c r="G95" s="106" t="s">
        <v>730</v>
      </c>
      <c r="H95" s="115" t="s">
        <v>731</v>
      </c>
      <c r="I95" s="116" t="s">
        <v>732</v>
      </c>
      <c r="J95" s="117">
        <v>56.14</v>
      </c>
      <c r="K95" s="118">
        <v>44.51</v>
      </c>
      <c r="L95" s="116">
        <v>21000</v>
      </c>
      <c r="M95" s="116">
        <f t="shared" si="3"/>
        <v>1178940</v>
      </c>
      <c r="N95" s="113">
        <f t="shared" si="2"/>
        <v>26487.081554706809</v>
      </c>
    </row>
    <row r="96" spans="1:14">
      <c r="A96" s="113">
        <v>94</v>
      </c>
      <c r="B96" s="106">
        <v>2</v>
      </c>
      <c r="C96" s="106">
        <v>2</v>
      </c>
      <c r="D96" s="106">
        <v>1</v>
      </c>
      <c r="E96" s="106">
        <v>1404</v>
      </c>
      <c r="F96" s="114" t="s">
        <v>768</v>
      </c>
      <c r="G96" s="106" t="s">
        <v>730</v>
      </c>
      <c r="H96" s="115" t="s">
        <v>731</v>
      </c>
      <c r="I96" s="116" t="s">
        <v>732</v>
      </c>
      <c r="J96" s="117">
        <v>56.14</v>
      </c>
      <c r="K96" s="118">
        <v>44.51</v>
      </c>
      <c r="L96" s="116">
        <v>21000</v>
      </c>
      <c r="M96" s="116">
        <f t="shared" si="3"/>
        <v>1178940</v>
      </c>
      <c r="N96" s="113">
        <f t="shared" si="2"/>
        <v>26487.081554706809</v>
      </c>
    </row>
    <row r="97" spans="1:14">
      <c r="A97" s="113">
        <v>95</v>
      </c>
      <c r="B97" s="106">
        <v>2</v>
      </c>
      <c r="C97" s="106">
        <v>2</v>
      </c>
      <c r="D97" s="106">
        <v>1</v>
      </c>
      <c r="E97" s="106">
        <v>1502</v>
      </c>
      <c r="F97" s="114" t="s">
        <v>769</v>
      </c>
      <c r="G97" s="106" t="s">
        <v>730</v>
      </c>
      <c r="H97" s="115" t="s">
        <v>731</v>
      </c>
      <c r="I97" s="116" t="s">
        <v>732</v>
      </c>
      <c r="J97" s="117">
        <v>56.14</v>
      </c>
      <c r="K97" s="118">
        <v>44.51</v>
      </c>
      <c r="L97" s="116">
        <v>21000</v>
      </c>
      <c r="M97" s="116">
        <f t="shared" si="3"/>
        <v>1178940</v>
      </c>
      <c r="N97" s="113">
        <f t="shared" si="2"/>
        <v>26487.081554706809</v>
      </c>
    </row>
    <row r="98" spans="1:14">
      <c r="A98" s="113">
        <v>96</v>
      </c>
      <c r="B98" s="106">
        <v>2</v>
      </c>
      <c r="C98" s="106">
        <v>2</v>
      </c>
      <c r="D98" s="106">
        <v>1</v>
      </c>
      <c r="E98" s="106">
        <v>1503</v>
      </c>
      <c r="F98" s="114" t="s">
        <v>769</v>
      </c>
      <c r="G98" s="106" t="s">
        <v>730</v>
      </c>
      <c r="H98" s="115" t="s">
        <v>735</v>
      </c>
      <c r="I98" s="116" t="s">
        <v>732</v>
      </c>
      <c r="J98" s="117">
        <v>56.14</v>
      </c>
      <c r="K98" s="118">
        <v>44.51</v>
      </c>
      <c r="L98" s="116">
        <v>21000</v>
      </c>
      <c r="M98" s="116">
        <f t="shared" si="3"/>
        <v>1178940</v>
      </c>
      <c r="N98" s="113">
        <f t="shared" si="2"/>
        <v>26487.081554706809</v>
      </c>
    </row>
    <row r="99" spans="1:14">
      <c r="A99" s="113">
        <v>97</v>
      </c>
      <c r="B99" s="106">
        <v>2</v>
      </c>
      <c r="C99" s="106">
        <v>2</v>
      </c>
      <c r="D99" s="106">
        <v>1</v>
      </c>
      <c r="E99" s="106">
        <v>1504</v>
      </c>
      <c r="F99" s="114" t="s">
        <v>780</v>
      </c>
      <c r="G99" s="106" t="s">
        <v>730</v>
      </c>
      <c r="H99" s="115" t="s">
        <v>731</v>
      </c>
      <c r="I99" s="116" t="s">
        <v>732</v>
      </c>
      <c r="J99" s="117">
        <v>56.14</v>
      </c>
      <c r="K99" s="118">
        <v>44.51</v>
      </c>
      <c r="L99" s="116">
        <v>21000</v>
      </c>
      <c r="M99" s="116">
        <f t="shared" si="3"/>
        <v>1178940</v>
      </c>
      <c r="N99" s="113">
        <f t="shared" si="2"/>
        <v>26487.081554706809</v>
      </c>
    </row>
    <row r="100" spans="1:14">
      <c r="A100" s="113">
        <v>98</v>
      </c>
      <c r="B100" s="106">
        <v>2</v>
      </c>
      <c r="C100" s="106">
        <v>2</v>
      </c>
      <c r="D100" s="106">
        <v>1</v>
      </c>
      <c r="E100" s="106">
        <v>1505</v>
      </c>
      <c r="F100" s="114" t="s">
        <v>780</v>
      </c>
      <c r="G100" s="106" t="s">
        <v>730</v>
      </c>
      <c r="H100" s="115" t="s">
        <v>735</v>
      </c>
      <c r="I100" s="116" t="s">
        <v>732</v>
      </c>
      <c r="J100" s="117">
        <v>56.42</v>
      </c>
      <c r="K100" s="118">
        <v>44.73</v>
      </c>
      <c r="L100" s="116">
        <v>21000</v>
      </c>
      <c r="M100" s="116">
        <f t="shared" si="3"/>
        <v>1184820</v>
      </c>
      <c r="N100" s="113">
        <f t="shared" si="2"/>
        <v>26488.262910798123</v>
      </c>
    </row>
    <row r="101" spans="1:14">
      <c r="A101" s="113">
        <v>99</v>
      </c>
      <c r="B101" s="106">
        <v>2</v>
      </c>
      <c r="C101" s="106">
        <v>2</v>
      </c>
      <c r="D101" s="106">
        <v>2</v>
      </c>
      <c r="E101" s="106">
        <v>103</v>
      </c>
      <c r="F101" s="114" t="s">
        <v>770</v>
      </c>
      <c r="G101" s="106" t="s">
        <v>730</v>
      </c>
      <c r="H101" s="115" t="s">
        <v>735</v>
      </c>
      <c r="I101" s="116" t="s">
        <v>732</v>
      </c>
      <c r="J101" s="117">
        <v>55.97</v>
      </c>
      <c r="K101" s="118">
        <v>44.38</v>
      </c>
      <c r="L101" s="116">
        <v>21000</v>
      </c>
      <c r="M101" s="116">
        <f t="shared" si="3"/>
        <v>1175370</v>
      </c>
      <c r="N101" s="113">
        <f t="shared" si="2"/>
        <v>26484.227129337538</v>
      </c>
    </row>
    <row r="102" spans="1:14">
      <c r="A102" s="113">
        <v>100</v>
      </c>
      <c r="B102" s="106">
        <v>2</v>
      </c>
      <c r="C102" s="106">
        <v>2</v>
      </c>
      <c r="D102" s="106">
        <v>2</v>
      </c>
      <c r="E102" s="106">
        <v>104</v>
      </c>
      <c r="F102" s="114" t="s">
        <v>770</v>
      </c>
      <c r="G102" s="106" t="s">
        <v>730</v>
      </c>
      <c r="H102" s="115" t="s">
        <v>731</v>
      </c>
      <c r="I102" s="116" t="s">
        <v>732</v>
      </c>
      <c r="J102" s="117">
        <v>55.97</v>
      </c>
      <c r="K102" s="118">
        <v>44.38</v>
      </c>
      <c r="L102" s="116">
        <v>21000</v>
      </c>
      <c r="M102" s="116">
        <f t="shared" si="3"/>
        <v>1175370</v>
      </c>
      <c r="N102" s="113">
        <f t="shared" si="2"/>
        <v>26484.227129337538</v>
      </c>
    </row>
    <row r="103" spans="1:14">
      <c r="A103" s="113">
        <v>101</v>
      </c>
      <c r="B103" s="106">
        <v>2</v>
      </c>
      <c r="C103" s="106">
        <v>2</v>
      </c>
      <c r="D103" s="106">
        <v>2</v>
      </c>
      <c r="E103" s="106">
        <v>105</v>
      </c>
      <c r="F103" s="114" t="s">
        <v>770</v>
      </c>
      <c r="G103" s="106" t="s">
        <v>730</v>
      </c>
      <c r="H103" s="115" t="s">
        <v>735</v>
      </c>
      <c r="I103" s="116" t="s">
        <v>732</v>
      </c>
      <c r="J103" s="117">
        <v>55.97</v>
      </c>
      <c r="K103" s="118">
        <v>44.38</v>
      </c>
      <c r="L103" s="116">
        <v>21000</v>
      </c>
      <c r="M103" s="116">
        <f t="shared" si="3"/>
        <v>1175370</v>
      </c>
      <c r="N103" s="113">
        <f t="shared" si="2"/>
        <v>26484.227129337538</v>
      </c>
    </row>
    <row r="104" spans="1:14" s="129" customFormat="1" hidden="1">
      <c r="A104" s="123">
        <v>102</v>
      </c>
      <c r="B104" s="124">
        <v>2</v>
      </c>
      <c r="C104" s="124">
        <v>2</v>
      </c>
      <c r="D104" s="124">
        <v>2</v>
      </c>
      <c r="E104" s="124">
        <v>201</v>
      </c>
      <c r="F104" s="125" t="s">
        <v>771</v>
      </c>
      <c r="G104" s="124" t="s">
        <v>749</v>
      </c>
      <c r="H104" s="126" t="s">
        <v>781</v>
      </c>
      <c r="I104" s="130" t="s">
        <v>124</v>
      </c>
      <c r="J104" s="128">
        <v>89.51</v>
      </c>
      <c r="K104" s="131">
        <v>70.97</v>
      </c>
      <c r="L104" s="127">
        <v>21000</v>
      </c>
      <c r="M104" s="127">
        <f>L104*J104</f>
        <v>1879710</v>
      </c>
      <c r="N104" s="123">
        <f t="shared" si="2"/>
        <v>26485.979991545722</v>
      </c>
    </row>
    <row r="105" spans="1:14">
      <c r="A105" s="113">
        <v>103</v>
      </c>
      <c r="B105" s="106">
        <v>2</v>
      </c>
      <c r="C105" s="106">
        <v>2</v>
      </c>
      <c r="D105" s="106">
        <v>2</v>
      </c>
      <c r="E105" s="106">
        <v>203</v>
      </c>
      <c r="F105" s="114" t="s">
        <v>771</v>
      </c>
      <c r="G105" s="106" t="s">
        <v>730</v>
      </c>
      <c r="H105" s="115" t="s">
        <v>735</v>
      </c>
      <c r="I105" s="116" t="s">
        <v>732</v>
      </c>
      <c r="J105" s="117">
        <v>55.97</v>
      </c>
      <c r="K105" s="118">
        <v>44.38</v>
      </c>
      <c r="L105" s="116">
        <v>21000</v>
      </c>
      <c r="M105" s="116">
        <f t="shared" si="3"/>
        <v>1175370</v>
      </c>
      <c r="N105" s="113">
        <f t="shared" si="2"/>
        <v>26484.227129337538</v>
      </c>
    </row>
    <row r="106" spans="1:14">
      <c r="A106" s="113">
        <v>104</v>
      </c>
      <c r="B106" s="106">
        <v>2</v>
      </c>
      <c r="C106" s="106">
        <v>2</v>
      </c>
      <c r="D106" s="106">
        <v>2</v>
      </c>
      <c r="E106" s="106">
        <v>204</v>
      </c>
      <c r="F106" s="114" t="s">
        <v>771</v>
      </c>
      <c r="G106" s="106" t="s">
        <v>730</v>
      </c>
      <c r="H106" s="115" t="s">
        <v>731</v>
      </c>
      <c r="I106" s="116" t="s">
        <v>732</v>
      </c>
      <c r="J106" s="117">
        <v>55.97</v>
      </c>
      <c r="K106" s="118">
        <v>44.38</v>
      </c>
      <c r="L106" s="116">
        <v>21000</v>
      </c>
      <c r="M106" s="116">
        <f t="shared" si="3"/>
        <v>1175370</v>
      </c>
      <c r="N106" s="113">
        <f t="shared" si="2"/>
        <v>26484.227129337538</v>
      </c>
    </row>
    <row r="107" spans="1:14">
      <c r="A107" s="113">
        <v>105</v>
      </c>
      <c r="B107" s="106">
        <v>2</v>
      </c>
      <c r="C107" s="106">
        <v>2</v>
      </c>
      <c r="D107" s="106">
        <v>2</v>
      </c>
      <c r="E107" s="106">
        <v>205</v>
      </c>
      <c r="F107" s="114" t="s">
        <v>771</v>
      </c>
      <c r="G107" s="106" t="s">
        <v>730</v>
      </c>
      <c r="H107" s="115" t="s">
        <v>735</v>
      </c>
      <c r="I107" s="116" t="s">
        <v>732</v>
      </c>
      <c r="J107" s="117">
        <v>55.97</v>
      </c>
      <c r="K107" s="118">
        <v>44.38</v>
      </c>
      <c r="L107" s="116">
        <v>21000</v>
      </c>
      <c r="M107" s="116">
        <f t="shared" si="3"/>
        <v>1175370</v>
      </c>
      <c r="N107" s="113">
        <f t="shared" si="2"/>
        <v>26484.227129337538</v>
      </c>
    </row>
    <row r="108" spans="1:14">
      <c r="A108" s="113">
        <v>106</v>
      </c>
      <c r="B108" s="106">
        <v>2</v>
      </c>
      <c r="C108" s="106">
        <v>2</v>
      </c>
      <c r="D108" s="106">
        <v>2</v>
      </c>
      <c r="E108" s="106">
        <v>302</v>
      </c>
      <c r="F108" s="114" t="s">
        <v>772</v>
      </c>
      <c r="G108" s="106" t="s">
        <v>730</v>
      </c>
      <c r="H108" s="115" t="s">
        <v>731</v>
      </c>
      <c r="I108" s="116" t="s">
        <v>732</v>
      </c>
      <c r="J108" s="117">
        <v>56.11</v>
      </c>
      <c r="K108" s="118">
        <v>44.49</v>
      </c>
      <c r="L108" s="116">
        <v>21000</v>
      </c>
      <c r="M108" s="116">
        <f t="shared" si="3"/>
        <v>1178310</v>
      </c>
      <c r="N108" s="113">
        <f t="shared" si="2"/>
        <v>26484.82805124747</v>
      </c>
    </row>
    <row r="109" spans="1:14">
      <c r="A109" s="113">
        <v>107</v>
      </c>
      <c r="B109" s="106">
        <v>2</v>
      </c>
      <c r="C109" s="106">
        <v>2</v>
      </c>
      <c r="D109" s="106">
        <v>2</v>
      </c>
      <c r="E109" s="106">
        <v>303</v>
      </c>
      <c r="F109" s="114" t="s">
        <v>772</v>
      </c>
      <c r="G109" s="106" t="s">
        <v>730</v>
      </c>
      <c r="H109" s="115" t="s">
        <v>735</v>
      </c>
      <c r="I109" s="116" t="s">
        <v>732</v>
      </c>
      <c r="J109" s="117">
        <v>55.97</v>
      </c>
      <c r="K109" s="118">
        <v>44.38</v>
      </c>
      <c r="L109" s="116">
        <v>21000</v>
      </c>
      <c r="M109" s="116">
        <f t="shared" si="3"/>
        <v>1175370</v>
      </c>
      <c r="N109" s="113">
        <f t="shared" si="2"/>
        <v>26484.227129337538</v>
      </c>
    </row>
    <row r="110" spans="1:14">
      <c r="A110" s="113">
        <v>108</v>
      </c>
      <c r="B110" s="106">
        <v>2</v>
      </c>
      <c r="C110" s="106">
        <v>2</v>
      </c>
      <c r="D110" s="106">
        <v>2</v>
      </c>
      <c r="E110" s="106">
        <v>304</v>
      </c>
      <c r="F110" s="114" t="s">
        <v>772</v>
      </c>
      <c r="G110" s="106" t="s">
        <v>730</v>
      </c>
      <c r="H110" s="115" t="s">
        <v>731</v>
      </c>
      <c r="I110" s="116" t="s">
        <v>732</v>
      </c>
      <c r="J110" s="117">
        <v>55.97</v>
      </c>
      <c r="K110" s="118">
        <v>44.38</v>
      </c>
      <c r="L110" s="116">
        <v>21000</v>
      </c>
      <c r="M110" s="116">
        <f t="shared" si="3"/>
        <v>1175370</v>
      </c>
      <c r="N110" s="113">
        <f t="shared" si="2"/>
        <v>26484.227129337538</v>
      </c>
    </row>
    <row r="111" spans="1:14">
      <c r="A111" s="113">
        <v>109</v>
      </c>
      <c r="B111" s="106">
        <v>2</v>
      </c>
      <c r="C111" s="106">
        <v>2</v>
      </c>
      <c r="D111" s="106">
        <v>2</v>
      </c>
      <c r="E111" s="106">
        <v>402</v>
      </c>
      <c r="F111" s="114" t="s">
        <v>773</v>
      </c>
      <c r="G111" s="106" t="s">
        <v>730</v>
      </c>
      <c r="H111" s="115" t="s">
        <v>731</v>
      </c>
      <c r="I111" s="116" t="s">
        <v>732</v>
      </c>
      <c r="J111" s="117">
        <v>56.42</v>
      </c>
      <c r="K111" s="118">
        <v>44.73</v>
      </c>
      <c r="L111" s="116">
        <v>21000</v>
      </c>
      <c r="M111" s="116">
        <f t="shared" si="3"/>
        <v>1184820</v>
      </c>
      <c r="N111" s="113">
        <f t="shared" si="2"/>
        <v>26488.262910798123</v>
      </c>
    </row>
    <row r="112" spans="1:14">
      <c r="A112" s="113">
        <v>110</v>
      </c>
      <c r="B112" s="106">
        <v>2</v>
      </c>
      <c r="C112" s="106">
        <v>2</v>
      </c>
      <c r="D112" s="106">
        <v>2</v>
      </c>
      <c r="E112" s="106">
        <v>403</v>
      </c>
      <c r="F112" s="114" t="s">
        <v>773</v>
      </c>
      <c r="G112" s="106" t="s">
        <v>730</v>
      </c>
      <c r="H112" s="115" t="s">
        <v>735</v>
      </c>
      <c r="I112" s="116" t="s">
        <v>732</v>
      </c>
      <c r="J112" s="117">
        <v>56.14</v>
      </c>
      <c r="K112" s="118">
        <v>44.51</v>
      </c>
      <c r="L112" s="116">
        <v>21000</v>
      </c>
      <c r="M112" s="116">
        <f t="shared" si="3"/>
        <v>1178940</v>
      </c>
      <c r="N112" s="113">
        <f t="shared" si="2"/>
        <v>26487.081554706809</v>
      </c>
    </row>
    <row r="113" spans="1:14">
      <c r="A113" s="113">
        <v>111</v>
      </c>
      <c r="B113" s="106">
        <v>2</v>
      </c>
      <c r="C113" s="106">
        <v>2</v>
      </c>
      <c r="D113" s="106">
        <v>2</v>
      </c>
      <c r="E113" s="106">
        <v>404</v>
      </c>
      <c r="F113" s="114" t="s">
        <v>773</v>
      </c>
      <c r="G113" s="106" t="s">
        <v>730</v>
      </c>
      <c r="H113" s="115" t="s">
        <v>731</v>
      </c>
      <c r="I113" s="116" t="s">
        <v>732</v>
      </c>
      <c r="J113" s="117">
        <v>56.14</v>
      </c>
      <c r="K113" s="118">
        <v>44.51</v>
      </c>
      <c r="L113" s="116">
        <v>21000</v>
      </c>
      <c r="M113" s="116">
        <f t="shared" si="3"/>
        <v>1178940</v>
      </c>
      <c r="N113" s="113">
        <f t="shared" si="2"/>
        <v>26487.081554706809</v>
      </c>
    </row>
    <row r="114" spans="1:14">
      <c r="A114" s="113">
        <v>112</v>
      </c>
      <c r="B114" s="106">
        <v>2</v>
      </c>
      <c r="C114" s="106">
        <v>2</v>
      </c>
      <c r="D114" s="106">
        <v>2</v>
      </c>
      <c r="E114" s="106">
        <v>405</v>
      </c>
      <c r="F114" s="114" t="s">
        <v>773</v>
      </c>
      <c r="G114" s="106" t="s">
        <v>730</v>
      </c>
      <c r="H114" s="115" t="s">
        <v>735</v>
      </c>
      <c r="I114" s="116" t="s">
        <v>732</v>
      </c>
      <c r="J114" s="117">
        <v>56.14</v>
      </c>
      <c r="K114" s="118">
        <v>44.51</v>
      </c>
      <c r="L114" s="116">
        <v>21000</v>
      </c>
      <c r="M114" s="116">
        <f t="shared" si="3"/>
        <v>1178940</v>
      </c>
      <c r="N114" s="113">
        <f t="shared" si="2"/>
        <v>26487.081554706809</v>
      </c>
    </row>
    <row r="115" spans="1:14">
      <c r="A115" s="113">
        <v>113</v>
      </c>
      <c r="B115" s="106">
        <v>2</v>
      </c>
      <c r="C115" s="106">
        <v>2</v>
      </c>
      <c r="D115" s="106">
        <v>2</v>
      </c>
      <c r="E115" s="106">
        <v>504</v>
      </c>
      <c r="F115" s="114" t="s">
        <v>774</v>
      </c>
      <c r="G115" s="106" t="s">
        <v>730</v>
      </c>
      <c r="H115" s="115" t="s">
        <v>731</v>
      </c>
      <c r="I115" s="116" t="s">
        <v>732</v>
      </c>
      <c r="J115" s="117">
        <v>56.14</v>
      </c>
      <c r="K115" s="118">
        <v>44.51</v>
      </c>
      <c r="L115" s="116">
        <v>21000</v>
      </c>
      <c r="M115" s="116">
        <f t="shared" si="3"/>
        <v>1178940</v>
      </c>
      <c r="N115" s="113">
        <f t="shared" si="2"/>
        <v>26487.081554706809</v>
      </c>
    </row>
    <row r="116" spans="1:14">
      <c r="A116" s="113">
        <v>114</v>
      </c>
      <c r="B116" s="106">
        <v>2</v>
      </c>
      <c r="C116" s="106">
        <v>2</v>
      </c>
      <c r="D116" s="106">
        <v>2</v>
      </c>
      <c r="E116" s="106">
        <v>604</v>
      </c>
      <c r="F116" s="114" t="s">
        <v>775</v>
      </c>
      <c r="G116" s="106" t="s">
        <v>730</v>
      </c>
      <c r="H116" s="115" t="s">
        <v>731</v>
      </c>
      <c r="I116" s="116" t="s">
        <v>732</v>
      </c>
      <c r="J116" s="117">
        <v>56.14</v>
      </c>
      <c r="K116" s="118">
        <v>44.51</v>
      </c>
      <c r="L116" s="116">
        <v>21000</v>
      </c>
      <c r="M116" s="116">
        <f t="shared" si="3"/>
        <v>1178940</v>
      </c>
      <c r="N116" s="113">
        <f t="shared" si="2"/>
        <v>26487.081554706809</v>
      </c>
    </row>
    <row r="117" spans="1:14">
      <c r="A117" s="113">
        <v>115</v>
      </c>
      <c r="B117" s="106">
        <v>2</v>
      </c>
      <c r="C117" s="106">
        <v>2</v>
      </c>
      <c r="D117" s="106">
        <v>2</v>
      </c>
      <c r="E117" s="106">
        <v>1005</v>
      </c>
      <c r="F117" s="114" t="s">
        <v>782</v>
      </c>
      <c r="G117" s="106" t="s">
        <v>730</v>
      </c>
      <c r="H117" s="115" t="s">
        <v>735</v>
      </c>
      <c r="I117" s="119" t="s">
        <v>732</v>
      </c>
      <c r="J117" s="117">
        <v>56.14</v>
      </c>
      <c r="K117" s="120">
        <v>44.51</v>
      </c>
      <c r="L117" s="116">
        <v>21000</v>
      </c>
      <c r="M117" s="116">
        <f>L117*J117</f>
        <v>1178940</v>
      </c>
      <c r="N117" s="113">
        <f t="shared" si="2"/>
        <v>26487.081554706809</v>
      </c>
    </row>
    <row r="118" spans="1:14">
      <c r="A118" s="113">
        <v>116</v>
      </c>
      <c r="B118" s="106">
        <v>2</v>
      </c>
      <c r="C118" s="106">
        <v>2</v>
      </c>
      <c r="D118" s="106">
        <v>2</v>
      </c>
      <c r="E118" s="106">
        <v>1203</v>
      </c>
      <c r="F118" s="114" t="s">
        <v>783</v>
      </c>
      <c r="G118" s="106" t="s">
        <v>730</v>
      </c>
      <c r="H118" s="115" t="s">
        <v>735</v>
      </c>
      <c r="I118" s="119" t="s">
        <v>732</v>
      </c>
      <c r="J118" s="117">
        <v>56.14</v>
      </c>
      <c r="K118" s="120">
        <v>44.51</v>
      </c>
      <c r="L118" s="116">
        <v>21000</v>
      </c>
      <c r="M118" s="116">
        <f>L118*J118</f>
        <v>1178940</v>
      </c>
      <c r="N118" s="113">
        <f t="shared" si="2"/>
        <v>26487.081554706809</v>
      </c>
    </row>
    <row r="119" spans="1:14">
      <c r="A119" s="113">
        <v>117</v>
      </c>
      <c r="B119" s="106">
        <v>2</v>
      </c>
      <c r="C119" s="106">
        <v>2</v>
      </c>
      <c r="D119" s="106">
        <v>2</v>
      </c>
      <c r="E119" s="106">
        <v>1304</v>
      </c>
      <c r="F119" s="114" t="s">
        <v>767</v>
      </c>
      <c r="G119" s="106" t="s">
        <v>730</v>
      </c>
      <c r="H119" s="115" t="s">
        <v>731</v>
      </c>
      <c r="I119" s="116" t="s">
        <v>732</v>
      </c>
      <c r="J119" s="117">
        <v>56.14</v>
      </c>
      <c r="K119" s="118">
        <v>44.51</v>
      </c>
      <c r="L119" s="116">
        <v>21000</v>
      </c>
      <c r="M119" s="116">
        <f t="shared" si="3"/>
        <v>1178940</v>
      </c>
      <c r="N119" s="113">
        <f t="shared" si="2"/>
        <v>26487.081554706809</v>
      </c>
    </row>
    <row r="120" spans="1:14">
      <c r="A120" s="113">
        <v>118</v>
      </c>
      <c r="B120" s="106">
        <v>2</v>
      </c>
      <c r="C120" s="106">
        <v>2</v>
      </c>
      <c r="D120" s="106">
        <v>2</v>
      </c>
      <c r="E120" s="106">
        <v>1403</v>
      </c>
      <c r="F120" s="114" t="s">
        <v>768</v>
      </c>
      <c r="G120" s="106" t="s">
        <v>730</v>
      </c>
      <c r="H120" s="115" t="s">
        <v>735</v>
      </c>
      <c r="I120" s="116" t="s">
        <v>732</v>
      </c>
      <c r="J120" s="117">
        <v>56.14</v>
      </c>
      <c r="K120" s="118">
        <v>44.51</v>
      </c>
      <c r="L120" s="116">
        <v>21000</v>
      </c>
      <c r="M120" s="116">
        <f t="shared" si="3"/>
        <v>1178940</v>
      </c>
      <c r="N120" s="113">
        <f t="shared" si="2"/>
        <v>26487.081554706809</v>
      </c>
    </row>
    <row r="121" spans="1:14">
      <c r="A121" s="113">
        <v>119</v>
      </c>
      <c r="B121" s="106">
        <v>2</v>
      </c>
      <c r="C121" s="106">
        <v>2</v>
      </c>
      <c r="D121" s="106">
        <v>2</v>
      </c>
      <c r="E121" s="106">
        <v>1404</v>
      </c>
      <c r="F121" s="114" t="s">
        <v>768</v>
      </c>
      <c r="G121" s="106" t="s">
        <v>730</v>
      </c>
      <c r="H121" s="115" t="s">
        <v>731</v>
      </c>
      <c r="I121" s="116" t="s">
        <v>732</v>
      </c>
      <c r="J121" s="117">
        <v>56.14</v>
      </c>
      <c r="K121" s="118">
        <v>44.51</v>
      </c>
      <c r="L121" s="116">
        <v>21000</v>
      </c>
      <c r="M121" s="116">
        <f t="shared" si="3"/>
        <v>1178940</v>
      </c>
      <c r="N121" s="113">
        <f t="shared" si="2"/>
        <v>26487.081554706809</v>
      </c>
    </row>
    <row r="122" spans="1:14">
      <c r="A122" s="113">
        <v>120</v>
      </c>
      <c r="B122" s="106">
        <v>2</v>
      </c>
      <c r="C122" s="106">
        <v>2</v>
      </c>
      <c r="D122" s="106">
        <v>2</v>
      </c>
      <c r="E122" s="106">
        <v>1503</v>
      </c>
      <c r="F122" s="114" t="s">
        <v>769</v>
      </c>
      <c r="G122" s="106" t="s">
        <v>730</v>
      </c>
      <c r="H122" s="115" t="s">
        <v>735</v>
      </c>
      <c r="I122" s="116" t="s">
        <v>732</v>
      </c>
      <c r="J122" s="117">
        <v>56.14</v>
      </c>
      <c r="K122" s="118">
        <v>44.51</v>
      </c>
      <c r="L122" s="116">
        <v>21000</v>
      </c>
      <c r="M122" s="116">
        <f t="shared" si="3"/>
        <v>1178940</v>
      </c>
      <c r="N122" s="113">
        <f t="shared" si="2"/>
        <v>26487.081554706809</v>
      </c>
    </row>
    <row r="123" spans="1:14">
      <c r="A123" s="113">
        <v>121</v>
      </c>
      <c r="B123" s="106">
        <v>2</v>
      </c>
      <c r="C123" s="106">
        <v>2</v>
      </c>
      <c r="D123" s="106">
        <v>2</v>
      </c>
      <c r="E123" s="106">
        <v>1504</v>
      </c>
      <c r="F123" s="114" t="s">
        <v>769</v>
      </c>
      <c r="G123" s="106" t="s">
        <v>730</v>
      </c>
      <c r="H123" s="115" t="s">
        <v>731</v>
      </c>
      <c r="I123" s="116" t="s">
        <v>732</v>
      </c>
      <c r="J123" s="117">
        <v>56.14</v>
      </c>
      <c r="K123" s="118">
        <v>44.51</v>
      </c>
      <c r="L123" s="116">
        <v>21000</v>
      </c>
      <c r="M123" s="116">
        <f t="shared" si="3"/>
        <v>1178940</v>
      </c>
      <c r="N123" s="113">
        <f t="shared" si="2"/>
        <v>26487.081554706809</v>
      </c>
    </row>
    <row r="124" spans="1:14">
      <c r="A124" s="113">
        <v>122</v>
      </c>
      <c r="B124" s="106">
        <v>2</v>
      </c>
      <c r="C124" s="106">
        <v>2</v>
      </c>
      <c r="D124" s="106">
        <v>2</v>
      </c>
      <c r="E124" s="106">
        <v>1505</v>
      </c>
      <c r="F124" s="114" t="s">
        <v>769</v>
      </c>
      <c r="G124" s="106" t="s">
        <v>730</v>
      </c>
      <c r="H124" s="115" t="s">
        <v>735</v>
      </c>
      <c r="I124" s="116" t="s">
        <v>732</v>
      </c>
      <c r="J124" s="117">
        <v>56.14</v>
      </c>
      <c r="K124" s="118">
        <v>44.51</v>
      </c>
      <c r="L124" s="116">
        <v>21000</v>
      </c>
      <c r="M124" s="116">
        <f t="shared" si="3"/>
        <v>1178940</v>
      </c>
      <c r="N124" s="113">
        <f t="shared" si="2"/>
        <v>26487.081554706809</v>
      </c>
    </row>
    <row r="125" spans="1:14">
      <c r="A125" s="113">
        <v>123</v>
      </c>
      <c r="B125" s="106">
        <v>2</v>
      </c>
      <c r="C125" s="106">
        <v>3</v>
      </c>
      <c r="D125" s="106">
        <v>1</v>
      </c>
      <c r="E125" s="106">
        <v>102</v>
      </c>
      <c r="F125" s="114" t="s">
        <v>784</v>
      </c>
      <c r="G125" s="106" t="s">
        <v>730</v>
      </c>
      <c r="H125" s="115" t="s">
        <v>785</v>
      </c>
      <c r="I125" s="116" t="s">
        <v>786</v>
      </c>
      <c r="J125" s="117">
        <v>59.3</v>
      </c>
      <c r="K125" s="118">
        <v>44.99</v>
      </c>
      <c r="L125" s="116">
        <v>21000</v>
      </c>
      <c r="M125" s="116">
        <f t="shared" si="3"/>
        <v>1245300</v>
      </c>
      <c r="N125" s="113">
        <f t="shared" si="2"/>
        <v>27679.484329851075</v>
      </c>
    </row>
    <row r="126" spans="1:14">
      <c r="A126" s="113">
        <v>124</v>
      </c>
      <c r="B126" s="106">
        <v>2</v>
      </c>
      <c r="C126" s="106">
        <v>3</v>
      </c>
      <c r="D126" s="106">
        <v>1</v>
      </c>
      <c r="E126" s="106">
        <v>103</v>
      </c>
      <c r="F126" s="114" t="s">
        <v>784</v>
      </c>
      <c r="G126" s="106" t="s">
        <v>730</v>
      </c>
      <c r="H126" s="115" t="s">
        <v>787</v>
      </c>
      <c r="I126" s="116" t="s">
        <v>786</v>
      </c>
      <c r="J126" s="117">
        <v>59.3</v>
      </c>
      <c r="K126" s="118">
        <v>44.99</v>
      </c>
      <c r="L126" s="116">
        <v>21000</v>
      </c>
      <c r="M126" s="116">
        <f t="shared" si="3"/>
        <v>1245300</v>
      </c>
      <c r="N126" s="113">
        <f t="shared" si="2"/>
        <v>27679.484329851075</v>
      </c>
    </row>
    <row r="127" spans="1:14">
      <c r="A127" s="113">
        <v>125</v>
      </c>
      <c r="B127" s="106">
        <v>2</v>
      </c>
      <c r="C127" s="106">
        <v>3</v>
      </c>
      <c r="D127" s="106">
        <v>1</v>
      </c>
      <c r="E127" s="106">
        <v>104</v>
      </c>
      <c r="F127" s="114" t="s">
        <v>784</v>
      </c>
      <c r="G127" s="106" t="s">
        <v>730</v>
      </c>
      <c r="H127" s="115" t="s">
        <v>785</v>
      </c>
      <c r="I127" s="116" t="s">
        <v>786</v>
      </c>
      <c r="J127" s="117">
        <v>59.3</v>
      </c>
      <c r="K127" s="118">
        <v>44.99</v>
      </c>
      <c r="L127" s="116">
        <v>21000</v>
      </c>
      <c r="M127" s="116">
        <f t="shared" si="3"/>
        <v>1245300</v>
      </c>
      <c r="N127" s="113">
        <f t="shared" si="2"/>
        <v>27679.484329851075</v>
      </c>
    </row>
    <row r="128" spans="1:14">
      <c r="A128" s="113">
        <v>126</v>
      </c>
      <c r="B128" s="106">
        <v>2</v>
      </c>
      <c r="C128" s="106">
        <v>3</v>
      </c>
      <c r="D128" s="106">
        <v>1</v>
      </c>
      <c r="E128" s="106">
        <v>105</v>
      </c>
      <c r="F128" s="114" t="s">
        <v>784</v>
      </c>
      <c r="G128" s="106" t="s">
        <v>730</v>
      </c>
      <c r="H128" s="115" t="s">
        <v>787</v>
      </c>
      <c r="I128" s="116" t="s">
        <v>786</v>
      </c>
      <c r="J128" s="117">
        <v>59.47</v>
      </c>
      <c r="K128" s="118">
        <v>45.12</v>
      </c>
      <c r="L128" s="116">
        <v>21000</v>
      </c>
      <c r="M128" s="116">
        <f t="shared" si="3"/>
        <v>1248870</v>
      </c>
      <c r="N128" s="113">
        <f t="shared" si="2"/>
        <v>27678.856382978724</v>
      </c>
    </row>
    <row r="129" spans="1:14">
      <c r="A129" s="113">
        <v>127</v>
      </c>
      <c r="B129" s="106">
        <v>2</v>
      </c>
      <c r="C129" s="106">
        <v>3</v>
      </c>
      <c r="D129" s="106">
        <v>1</v>
      </c>
      <c r="E129" s="106">
        <v>202</v>
      </c>
      <c r="F129" s="114" t="s">
        <v>788</v>
      </c>
      <c r="G129" s="106" t="s">
        <v>730</v>
      </c>
      <c r="H129" s="115" t="s">
        <v>785</v>
      </c>
      <c r="I129" s="116" t="s">
        <v>786</v>
      </c>
      <c r="J129" s="117">
        <v>59.3</v>
      </c>
      <c r="K129" s="118">
        <v>44.99</v>
      </c>
      <c r="L129" s="116">
        <v>21000</v>
      </c>
      <c r="M129" s="116">
        <f t="shared" si="3"/>
        <v>1245300</v>
      </c>
      <c r="N129" s="113">
        <f t="shared" si="2"/>
        <v>27679.484329851075</v>
      </c>
    </row>
    <row r="130" spans="1:14">
      <c r="A130" s="113">
        <v>128</v>
      </c>
      <c r="B130" s="106">
        <v>2</v>
      </c>
      <c r="C130" s="106">
        <v>3</v>
      </c>
      <c r="D130" s="106">
        <v>1</v>
      </c>
      <c r="E130" s="106">
        <v>203</v>
      </c>
      <c r="F130" s="114" t="s">
        <v>788</v>
      </c>
      <c r="G130" s="106" t="s">
        <v>730</v>
      </c>
      <c r="H130" s="115" t="s">
        <v>787</v>
      </c>
      <c r="I130" s="116" t="s">
        <v>786</v>
      </c>
      <c r="J130" s="117">
        <v>59.3</v>
      </c>
      <c r="K130" s="118">
        <v>44.99</v>
      </c>
      <c r="L130" s="116">
        <v>21000</v>
      </c>
      <c r="M130" s="116">
        <f t="shared" si="3"/>
        <v>1245300</v>
      </c>
      <c r="N130" s="113">
        <f t="shared" si="2"/>
        <v>27679.484329851075</v>
      </c>
    </row>
    <row r="131" spans="1:14">
      <c r="A131" s="113">
        <v>129</v>
      </c>
      <c r="B131" s="106">
        <v>2</v>
      </c>
      <c r="C131" s="106">
        <v>3</v>
      </c>
      <c r="D131" s="106">
        <v>1</v>
      </c>
      <c r="E131" s="106">
        <v>204</v>
      </c>
      <c r="F131" s="114" t="s">
        <v>788</v>
      </c>
      <c r="G131" s="106" t="s">
        <v>730</v>
      </c>
      <c r="H131" s="115" t="s">
        <v>785</v>
      </c>
      <c r="I131" s="116" t="s">
        <v>786</v>
      </c>
      <c r="J131" s="117">
        <v>59.3</v>
      </c>
      <c r="K131" s="118">
        <v>44.99</v>
      </c>
      <c r="L131" s="116">
        <v>21000</v>
      </c>
      <c r="M131" s="116">
        <f t="shared" si="3"/>
        <v>1245300</v>
      </c>
      <c r="N131" s="113">
        <f t="shared" ref="N131:N178" si="4">M131/K131</f>
        <v>27679.484329851075</v>
      </c>
    </row>
    <row r="132" spans="1:14">
      <c r="A132" s="113">
        <v>130</v>
      </c>
      <c r="B132" s="106">
        <v>2</v>
      </c>
      <c r="C132" s="106">
        <v>3</v>
      </c>
      <c r="D132" s="106">
        <v>1</v>
      </c>
      <c r="E132" s="106">
        <v>205</v>
      </c>
      <c r="F132" s="114" t="s">
        <v>788</v>
      </c>
      <c r="G132" s="106" t="s">
        <v>730</v>
      </c>
      <c r="H132" s="115" t="s">
        <v>787</v>
      </c>
      <c r="I132" s="116" t="s">
        <v>786</v>
      </c>
      <c r="J132" s="117">
        <v>59.47</v>
      </c>
      <c r="K132" s="118">
        <v>45.12</v>
      </c>
      <c r="L132" s="116">
        <v>21000</v>
      </c>
      <c r="M132" s="116">
        <f t="shared" si="3"/>
        <v>1248870</v>
      </c>
      <c r="N132" s="113">
        <f t="shared" si="4"/>
        <v>27678.856382978724</v>
      </c>
    </row>
    <row r="133" spans="1:14">
      <c r="A133" s="113">
        <v>131</v>
      </c>
      <c r="B133" s="106">
        <v>2</v>
      </c>
      <c r="C133" s="106">
        <v>3</v>
      </c>
      <c r="D133" s="106">
        <v>1</v>
      </c>
      <c r="E133" s="106">
        <v>303</v>
      </c>
      <c r="F133" s="114" t="s">
        <v>789</v>
      </c>
      <c r="G133" s="106" t="s">
        <v>730</v>
      </c>
      <c r="H133" s="115" t="s">
        <v>787</v>
      </c>
      <c r="I133" s="116" t="s">
        <v>786</v>
      </c>
      <c r="J133" s="117">
        <v>59.3</v>
      </c>
      <c r="K133" s="118">
        <v>44.99</v>
      </c>
      <c r="L133" s="116">
        <v>21000</v>
      </c>
      <c r="M133" s="116">
        <f t="shared" si="3"/>
        <v>1245300</v>
      </c>
      <c r="N133" s="113">
        <f t="shared" si="4"/>
        <v>27679.484329851075</v>
      </c>
    </row>
    <row r="134" spans="1:14">
      <c r="A134" s="113">
        <v>132</v>
      </c>
      <c r="B134" s="106">
        <v>2</v>
      </c>
      <c r="C134" s="106">
        <v>3</v>
      </c>
      <c r="D134" s="106">
        <v>1</v>
      </c>
      <c r="E134" s="106">
        <v>304</v>
      </c>
      <c r="F134" s="114" t="s">
        <v>789</v>
      </c>
      <c r="G134" s="106" t="s">
        <v>730</v>
      </c>
      <c r="H134" s="115" t="s">
        <v>785</v>
      </c>
      <c r="I134" s="116" t="s">
        <v>786</v>
      </c>
      <c r="J134" s="117">
        <v>59.3</v>
      </c>
      <c r="K134" s="118">
        <v>44.99</v>
      </c>
      <c r="L134" s="116">
        <v>21000</v>
      </c>
      <c r="M134" s="116">
        <f t="shared" ref="M134:M178" si="5">L134*J134</f>
        <v>1245300</v>
      </c>
      <c r="N134" s="113">
        <f t="shared" si="4"/>
        <v>27679.484329851075</v>
      </c>
    </row>
    <row r="135" spans="1:14">
      <c r="A135" s="113">
        <v>133</v>
      </c>
      <c r="B135" s="106">
        <v>2</v>
      </c>
      <c r="C135" s="106">
        <v>3</v>
      </c>
      <c r="D135" s="106">
        <v>1</v>
      </c>
      <c r="E135" s="106">
        <v>305</v>
      </c>
      <c r="F135" s="114" t="s">
        <v>789</v>
      </c>
      <c r="G135" s="106" t="s">
        <v>730</v>
      </c>
      <c r="H135" s="115" t="s">
        <v>787</v>
      </c>
      <c r="I135" s="116" t="s">
        <v>786</v>
      </c>
      <c r="J135" s="117">
        <v>59.47</v>
      </c>
      <c r="K135" s="118">
        <v>45.12</v>
      </c>
      <c r="L135" s="116">
        <v>21000</v>
      </c>
      <c r="M135" s="116">
        <f t="shared" si="5"/>
        <v>1248870</v>
      </c>
      <c r="N135" s="113">
        <f t="shared" si="4"/>
        <v>27678.856382978724</v>
      </c>
    </row>
    <row r="136" spans="1:14">
      <c r="A136" s="113">
        <v>134</v>
      </c>
      <c r="B136" s="106">
        <v>2</v>
      </c>
      <c r="C136" s="106">
        <v>3</v>
      </c>
      <c r="D136" s="106">
        <v>1</v>
      </c>
      <c r="E136" s="106">
        <v>402</v>
      </c>
      <c r="F136" s="114" t="s">
        <v>790</v>
      </c>
      <c r="G136" s="106" t="s">
        <v>730</v>
      </c>
      <c r="H136" s="115" t="s">
        <v>785</v>
      </c>
      <c r="I136" s="116" t="s">
        <v>786</v>
      </c>
      <c r="J136" s="117">
        <v>59.46</v>
      </c>
      <c r="K136" s="118">
        <v>45.11</v>
      </c>
      <c r="L136" s="116">
        <v>21000</v>
      </c>
      <c r="M136" s="116">
        <f t="shared" si="5"/>
        <v>1248660</v>
      </c>
      <c r="N136" s="113">
        <f t="shared" si="4"/>
        <v>27680.336954112172</v>
      </c>
    </row>
    <row r="137" spans="1:14">
      <c r="A137" s="113">
        <v>135</v>
      </c>
      <c r="B137" s="106">
        <v>2</v>
      </c>
      <c r="C137" s="106">
        <v>3</v>
      </c>
      <c r="D137" s="106">
        <v>1</v>
      </c>
      <c r="E137" s="106">
        <v>403</v>
      </c>
      <c r="F137" s="114" t="s">
        <v>790</v>
      </c>
      <c r="G137" s="106" t="s">
        <v>730</v>
      </c>
      <c r="H137" s="115" t="s">
        <v>787</v>
      </c>
      <c r="I137" s="116" t="s">
        <v>786</v>
      </c>
      <c r="J137" s="117">
        <v>59.46</v>
      </c>
      <c r="K137" s="118">
        <v>45.11</v>
      </c>
      <c r="L137" s="116">
        <v>21000</v>
      </c>
      <c r="M137" s="116">
        <f t="shared" si="5"/>
        <v>1248660</v>
      </c>
      <c r="N137" s="113">
        <f t="shared" si="4"/>
        <v>27680.336954112172</v>
      </c>
    </row>
    <row r="138" spans="1:14">
      <c r="A138" s="113">
        <v>136</v>
      </c>
      <c r="B138" s="106">
        <v>2</v>
      </c>
      <c r="C138" s="106">
        <v>3</v>
      </c>
      <c r="D138" s="106">
        <v>1</v>
      </c>
      <c r="E138" s="106">
        <v>404</v>
      </c>
      <c r="F138" s="114" t="s">
        <v>790</v>
      </c>
      <c r="G138" s="106" t="s">
        <v>730</v>
      </c>
      <c r="H138" s="115" t="s">
        <v>785</v>
      </c>
      <c r="I138" s="116" t="s">
        <v>786</v>
      </c>
      <c r="J138" s="117">
        <v>59.46</v>
      </c>
      <c r="K138" s="118">
        <v>45.11</v>
      </c>
      <c r="L138" s="116">
        <v>21000</v>
      </c>
      <c r="M138" s="116">
        <f t="shared" si="5"/>
        <v>1248660</v>
      </c>
      <c r="N138" s="113">
        <f t="shared" si="4"/>
        <v>27680.336954112172</v>
      </c>
    </row>
    <row r="139" spans="1:14">
      <c r="A139" s="113">
        <v>137</v>
      </c>
      <c r="B139" s="106">
        <v>2</v>
      </c>
      <c r="C139" s="106">
        <v>3</v>
      </c>
      <c r="D139" s="106">
        <v>1</v>
      </c>
      <c r="E139" s="106">
        <v>405</v>
      </c>
      <c r="F139" s="114" t="s">
        <v>790</v>
      </c>
      <c r="G139" s="106" t="s">
        <v>730</v>
      </c>
      <c r="H139" s="115" t="s">
        <v>787</v>
      </c>
      <c r="I139" s="116" t="s">
        <v>786</v>
      </c>
      <c r="J139" s="117">
        <v>59.79</v>
      </c>
      <c r="K139" s="118">
        <v>45.36</v>
      </c>
      <c r="L139" s="116">
        <v>21000</v>
      </c>
      <c r="M139" s="116">
        <f t="shared" si="5"/>
        <v>1255590</v>
      </c>
      <c r="N139" s="113">
        <f t="shared" si="4"/>
        <v>27680.555555555555</v>
      </c>
    </row>
    <row r="140" spans="1:14">
      <c r="A140" s="113">
        <v>138</v>
      </c>
      <c r="B140" s="106">
        <v>2</v>
      </c>
      <c r="C140" s="106">
        <v>3</v>
      </c>
      <c r="D140" s="106">
        <v>1</v>
      </c>
      <c r="E140" s="106">
        <v>502</v>
      </c>
      <c r="F140" s="114" t="s">
        <v>791</v>
      </c>
      <c r="G140" s="106" t="s">
        <v>730</v>
      </c>
      <c r="H140" s="115" t="s">
        <v>785</v>
      </c>
      <c r="I140" s="116" t="s">
        <v>786</v>
      </c>
      <c r="J140" s="117">
        <v>59.46</v>
      </c>
      <c r="K140" s="118">
        <v>45.11</v>
      </c>
      <c r="L140" s="116">
        <v>21000</v>
      </c>
      <c r="M140" s="116">
        <f t="shared" si="5"/>
        <v>1248660</v>
      </c>
      <c r="N140" s="113">
        <f t="shared" si="4"/>
        <v>27680.336954112172</v>
      </c>
    </row>
    <row r="141" spans="1:14">
      <c r="A141" s="113">
        <v>139</v>
      </c>
      <c r="B141" s="106">
        <v>2</v>
      </c>
      <c r="C141" s="106">
        <v>3</v>
      </c>
      <c r="D141" s="106">
        <v>1</v>
      </c>
      <c r="E141" s="106">
        <v>503</v>
      </c>
      <c r="F141" s="114" t="s">
        <v>791</v>
      </c>
      <c r="G141" s="106" t="s">
        <v>730</v>
      </c>
      <c r="H141" s="115" t="s">
        <v>787</v>
      </c>
      <c r="I141" s="116" t="s">
        <v>786</v>
      </c>
      <c r="J141" s="117">
        <v>59.46</v>
      </c>
      <c r="K141" s="118">
        <v>45.11</v>
      </c>
      <c r="L141" s="116">
        <v>21000</v>
      </c>
      <c r="M141" s="116">
        <f t="shared" si="5"/>
        <v>1248660</v>
      </c>
      <c r="N141" s="113">
        <f t="shared" si="4"/>
        <v>27680.336954112172</v>
      </c>
    </row>
    <row r="142" spans="1:14">
      <c r="A142" s="113">
        <v>140</v>
      </c>
      <c r="B142" s="106">
        <v>2</v>
      </c>
      <c r="C142" s="106">
        <v>3</v>
      </c>
      <c r="D142" s="106">
        <v>1</v>
      </c>
      <c r="E142" s="106">
        <v>504</v>
      </c>
      <c r="F142" s="114" t="s">
        <v>791</v>
      </c>
      <c r="G142" s="106" t="s">
        <v>730</v>
      </c>
      <c r="H142" s="115" t="s">
        <v>785</v>
      </c>
      <c r="I142" s="116" t="s">
        <v>786</v>
      </c>
      <c r="J142" s="117">
        <v>59.46</v>
      </c>
      <c r="K142" s="118">
        <v>45.11</v>
      </c>
      <c r="L142" s="116">
        <v>21000</v>
      </c>
      <c r="M142" s="116">
        <f t="shared" si="5"/>
        <v>1248660</v>
      </c>
      <c r="N142" s="113">
        <f t="shared" si="4"/>
        <v>27680.336954112172</v>
      </c>
    </row>
    <row r="143" spans="1:14">
      <c r="A143" s="113">
        <v>141</v>
      </c>
      <c r="B143" s="106">
        <v>2</v>
      </c>
      <c r="C143" s="106">
        <v>3</v>
      </c>
      <c r="D143" s="106">
        <v>1</v>
      </c>
      <c r="E143" s="106">
        <v>505</v>
      </c>
      <c r="F143" s="114" t="s">
        <v>791</v>
      </c>
      <c r="G143" s="106" t="s">
        <v>730</v>
      </c>
      <c r="H143" s="115" t="s">
        <v>787</v>
      </c>
      <c r="I143" s="116" t="s">
        <v>786</v>
      </c>
      <c r="J143" s="117">
        <v>59.79</v>
      </c>
      <c r="K143" s="118">
        <v>45.36</v>
      </c>
      <c r="L143" s="116">
        <v>21000</v>
      </c>
      <c r="M143" s="116">
        <f t="shared" si="5"/>
        <v>1255590</v>
      </c>
      <c r="N143" s="113">
        <f t="shared" si="4"/>
        <v>27680.555555555555</v>
      </c>
    </row>
    <row r="144" spans="1:14">
      <c r="A144" s="113">
        <v>142</v>
      </c>
      <c r="B144" s="106">
        <v>2</v>
      </c>
      <c r="C144" s="106">
        <v>3</v>
      </c>
      <c r="D144" s="106">
        <v>1</v>
      </c>
      <c r="E144" s="106">
        <v>602</v>
      </c>
      <c r="F144" s="114" t="s">
        <v>792</v>
      </c>
      <c r="G144" s="106" t="s">
        <v>730</v>
      </c>
      <c r="H144" s="115" t="s">
        <v>785</v>
      </c>
      <c r="I144" s="116" t="s">
        <v>786</v>
      </c>
      <c r="J144" s="117">
        <v>59.46</v>
      </c>
      <c r="K144" s="118">
        <v>45.11</v>
      </c>
      <c r="L144" s="116">
        <v>21000</v>
      </c>
      <c r="M144" s="116">
        <f t="shared" si="5"/>
        <v>1248660</v>
      </c>
      <c r="N144" s="113">
        <f t="shared" si="4"/>
        <v>27680.336954112172</v>
      </c>
    </row>
    <row r="145" spans="1:14">
      <c r="A145" s="113">
        <v>143</v>
      </c>
      <c r="B145" s="106">
        <v>2</v>
      </c>
      <c r="C145" s="106">
        <v>3</v>
      </c>
      <c r="D145" s="106">
        <v>1</v>
      </c>
      <c r="E145" s="106">
        <v>603</v>
      </c>
      <c r="F145" s="114" t="s">
        <v>792</v>
      </c>
      <c r="G145" s="106" t="s">
        <v>730</v>
      </c>
      <c r="H145" s="115" t="s">
        <v>787</v>
      </c>
      <c r="I145" s="116" t="s">
        <v>786</v>
      </c>
      <c r="J145" s="117">
        <v>59.46</v>
      </c>
      <c r="K145" s="118">
        <v>45.11</v>
      </c>
      <c r="L145" s="116">
        <v>21000</v>
      </c>
      <c r="M145" s="116">
        <f t="shared" si="5"/>
        <v>1248660</v>
      </c>
      <c r="N145" s="113">
        <f t="shared" si="4"/>
        <v>27680.336954112172</v>
      </c>
    </row>
    <row r="146" spans="1:14">
      <c r="A146" s="113">
        <v>144</v>
      </c>
      <c r="B146" s="106">
        <v>2</v>
      </c>
      <c r="C146" s="106">
        <v>3</v>
      </c>
      <c r="D146" s="106">
        <v>1</v>
      </c>
      <c r="E146" s="106">
        <v>604</v>
      </c>
      <c r="F146" s="114" t="s">
        <v>792</v>
      </c>
      <c r="G146" s="106" t="s">
        <v>730</v>
      </c>
      <c r="H146" s="115" t="s">
        <v>785</v>
      </c>
      <c r="I146" s="116" t="s">
        <v>786</v>
      </c>
      <c r="J146" s="117">
        <v>59.46</v>
      </c>
      <c r="K146" s="118">
        <v>45.11</v>
      </c>
      <c r="L146" s="116">
        <v>21000</v>
      </c>
      <c r="M146" s="116">
        <f t="shared" si="5"/>
        <v>1248660</v>
      </c>
      <c r="N146" s="113">
        <f t="shared" si="4"/>
        <v>27680.336954112172</v>
      </c>
    </row>
    <row r="147" spans="1:14">
      <c r="A147" s="113">
        <v>145</v>
      </c>
      <c r="B147" s="106">
        <v>2</v>
      </c>
      <c r="C147" s="106">
        <v>3</v>
      </c>
      <c r="D147" s="106">
        <v>1</v>
      </c>
      <c r="E147" s="106">
        <v>605</v>
      </c>
      <c r="F147" s="114" t="s">
        <v>792</v>
      </c>
      <c r="G147" s="106" t="s">
        <v>730</v>
      </c>
      <c r="H147" s="115" t="s">
        <v>787</v>
      </c>
      <c r="I147" s="116" t="s">
        <v>786</v>
      </c>
      <c r="J147" s="117">
        <v>59.79</v>
      </c>
      <c r="K147" s="118">
        <v>45.36</v>
      </c>
      <c r="L147" s="116">
        <v>21000</v>
      </c>
      <c r="M147" s="116">
        <f t="shared" si="5"/>
        <v>1255590</v>
      </c>
      <c r="N147" s="113">
        <f t="shared" si="4"/>
        <v>27680.555555555555</v>
      </c>
    </row>
    <row r="148" spans="1:14">
      <c r="A148" s="113">
        <v>146</v>
      </c>
      <c r="B148" s="106">
        <v>2</v>
      </c>
      <c r="C148" s="106">
        <v>3</v>
      </c>
      <c r="D148" s="106">
        <v>1</v>
      </c>
      <c r="E148" s="106">
        <v>702</v>
      </c>
      <c r="F148" s="114" t="s">
        <v>793</v>
      </c>
      <c r="G148" s="106" t="s">
        <v>730</v>
      </c>
      <c r="H148" s="115" t="s">
        <v>785</v>
      </c>
      <c r="I148" s="116" t="s">
        <v>786</v>
      </c>
      <c r="J148" s="117">
        <v>59.46</v>
      </c>
      <c r="K148" s="118">
        <v>45.11</v>
      </c>
      <c r="L148" s="116">
        <v>21000</v>
      </c>
      <c r="M148" s="116">
        <f t="shared" si="5"/>
        <v>1248660</v>
      </c>
      <c r="N148" s="113">
        <f t="shared" si="4"/>
        <v>27680.336954112172</v>
      </c>
    </row>
    <row r="149" spans="1:14">
      <c r="A149" s="113">
        <v>147</v>
      </c>
      <c r="B149" s="106">
        <v>2</v>
      </c>
      <c r="C149" s="106">
        <v>3</v>
      </c>
      <c r="D149" s="106">
        <v>1</v>
      </c>
      <c r="E149" s="106">
        <v>703</v>
      </c>
      <c r="F149" s="114" t="s">
        <v>793</v>
      </c>
      <c r="G149" s="106" t="s">
        <v>730</v>
      </c>
      <c r="H149" s="115" t="s">
        <v>787</v>
      </c>
      <c r="I149" s="116" t="s">
        <v>786</v>
      </c>
      <c r="J149" s="117">
        <v>59.46</v>
      </c>
      <c r="K149" s="118">
        <v>45.11</v>
      </c>
      <c r="L149" s="116">
        <v>21000</v>
      </c>
      <c r="M149" s="116">
        <f t="shared" si="5"/>
        <v>1248660</v>
      </c>
      <c r="N149" s="113">
        <f t="shared" si="4"/>
        <v>27680.336954112172</v>
      </c>
    </row>
    <row r="150" spans="1:14">
      <c r="A150" s="113">
        <v>148</v>
      </c>
      <c r="B150" s="106">
        <v>2</v>
      </c>
      <c r="C150" s="106">
        <v>3</v>
      </c>
      <c r="D150" s="106">
        <v>1</v>
      </c>
      <c r="E150" s="106">
        <v>704</v>
      </c>
      <c r="F150" s="114" t="s">
        <v>793</v>
      </c>
      <c r="G150" s="106" t="s">
        <v>730</v>
      </c>
      <c r="H150" s="115" t="s">
        <v>785</v>
      </c>
      <c r="I150" s="116" t="s">
        <v>786</v>
      </c>
      <c r="J150" s="117">
        <v>59.46</v>
      </c>
      <c r="K150" s="118">
        <v>45.11</v>
      </c>
      <c r="L150" s="116">
        <v>21000</v>
      </c>
      <c r="M150" s="116">
        <f t="shared" si="5"/>
        <v>1248660</v>
      </c>
      <c r="N150" s="113">
        <f t="shared" si="4"/>
        <v>27680.336954112172</v>
      </c>
    </row>
    <row r="151" spans="1:14">
      <c r="A151" s="113">
        <v>149</v>
      </c>
      <c r="B151" s="106">
        <v>2</v>
      </c>
      <c r="C151" s="106">
        <v>3</v>
      </c>
      <c r="D151" s="106">
        <v>1</v>
      </c>
      <c r="E151" s="106">
        <v>705</v>
      </c>
      <c r="F151" s="114" t="s">
        <v>793</v>
      </c>
      <c r="G151" s="106" t="s">
        <v>730</v>
      </c>
      <c r="H151" s="115" t="s">
        <v>787</v>
      </c>
      <c r="I151" s="116" t="s">
        <v>786</v>
      </c>
      <c r="J151" s="117">
        <v>59.79</v>
      </c>
      <c r="K151" s="118">
        <v>45.36</v>
      </c>
      <c r="L151" s="116">
        <v>21000</v>
      </c>
      <c r="M151" s="116">
        <f t="shared" si="5"/>
        <v>1255590</v>
      </c>
      <c r="N151" s="113">
        <f t="shared" si="4"/>
        <v>27680.555555555555</v>
      </c>
    </row>
    <row r="152" spans="1:14">
      <c r="A152" s="113">
        <v>150</v>
      </c>
      <c r="B152" s="106">
        <v>2</v>
      </c>
      <c r="C152" s="106">
        <v>3</v>
      </c>
      <c r="D152" s="106">
        <v>1</v>
      </c>
      <c r="E152" s="106">
        <v>802</v>
      </c>
      <c r="F152" s="114" t="s">
        <v>794</v>
      </c>
      <c r="G152" s="106" t="s">
        <v>730</v>
      </c>
      <c r="H152" s="115" t="s">
        <v>785</v>
      </c>
      <c r="I152" s="116" t="s">
        <v>786</v>
      </c>
      <c r="J152" s="117">
        <v>59.46</v>
      </c>
      <c r="K152" s="118">
        <v>45.11</v>
      </c>
      <c r="L152" s="116">
        <v>21000</v>
      </c>
      <c r="M152" s="116">
        <f t="shared" si="5"/>
        <v>1248660</v>
      </c>
      <c r="N152" s="113">
        <f t="shared" si="4"/>
        <v>27680.336954112172</v>
      </c>
    </row>
    <row r="153" spans="1:14">
      <c r="A153" s="113">
        <v>151</v>
      </c>
      <c r="B153" s="106">
        <v>2</v>
      </c>
      <c r="C153" s="106">
        <v>3</v>
      </c>
      <c r="D153" s="106">
        <v>1</v>
      </c>
      <c r="E153" s="106">
        <v>803</v>
      </c>
      <c r="F153" s="114" t="s">
        <v>794</v>
      </c>
      <c r="G153" s="106" t="s">
        <v>730</v>
      </c>
      <c r="H153" s="115" t="s">
        <v>787</v>
      </c>
      <c r="I153" s="116" t="s">
        <v>786</v>
      </c>
      <c r="J153" s="117">
        <v>59.46</v>
      </c>
      <c r="K153" s="118">
        <v>45.11</v>
      </c>
      <c r="L153" s="116">
        <v>21000</v>
      </c>
      <c r="M153" s="116">
        <f t="shared" si="5"/>
        <v>1248660</v>
      </c>
      <c r="N153" s="113">
        <f t="shared" si="4"/>
        <v>27680.336954112172</v>
      </c>
    </row>
    <row r="154" spans="1:14">
      <c r="A154" s="113">
        <v>152</v>
      </c>
      <c r="B154" s="106">
        <v>2</v>
      </c>
      <c r="C154" s="106">
        <v>3</v>
      </c>
      <c r="D154" s="106">
        <v>1</v>
      </c>
      <c r="E154" s="106">
        <v>804</v>
      </c>
      <c r="F154" s="114" t="s">
        <v>794</v>
      </c>
      <c r="G154" s="106" t="s">
        <v>730</v>
      </c>
      <c r="H154" s="115" t="s">
        <v>785</v>
      </c>
      <c r="I154" s="116" t="s">
        <v>786</v>
      </c>
      <c r="J154" s="117">
        <v>59.46</v>
      </c>
      <c r="K154" s="118">
        <v>45.11</v>
      </c>
      <c r="L154" s="116">
        <v>21000</v>
      </c>
      <c r="M154" s="116">
        <f t="shared" si="5"/>
        <v>1248660</v>
      </c>
      <c r="N154" s="113">
        <f t="shared" si="4"/>
        <v>27680.336954112172</v>
      </c>
    </row>
    <row r="155" spans="1:14">
      <c r="A155" s="113">
        <v>153</v>
      </c>
      <c r="B155" s="106">
        <v>2</v>
      </c>
      <c r="C155" s="106">
        <v>3</v>
      </c>
      <c r="D155" s="106">
        <v>1</v>
      </c>
      <c r="E155" s="106">
        <v>805</v>
      </c>
      <c r="F155" s="114" t="s">
        <v>794</v>
      </c>
      <c r="G155" s="106" t="s">
        <v>730</v>
      </c>
      <c r="H155" s="115" t="s">
        <v>787</v>
      </c>
      <c r="I155" s="116" t="s">
        <v>786</v>
      </c>
      <c r="J155" s="117">
        <v>59.79</v>
      </c>
      <c r="K155" s="118">
        <v>45.36</v>
      </c>
      <c r="L155" s="116">
        <v>21000</v>
      </c>
      <c r="M155" s="116">
        <f t="shared" si="5"/>
        <v>1255590</v>
      </c>
      <c r="N155" s="113">
        <f t="shared" si="4"/>
        <v>27680.555555555555</v>
      </c>
    </row>
    <row r="156" spans="1:14">
      <c r="A156" s="113">
        <v>154</v>
      </c>
      <c r="B156" s="106">
        <v>2</v>
      </c>
      <c r="C156" s="106">
        <v>3</v>
      </c>
      <c r="D156" s="106">
        <v>1</v>
      </c>
      <c r="E156" s="106">
        <v>902</v>
      </c>
      <c r="F156" s="114" t="s">
        <v>795</v>
      </c>
      <c r="G156" s="106" t="s">
        <v>730</v>
      </c>
      <c r="H156" s="115" t="s">
        <v>785</v>
      </c>
      <c r="I156" s="116" t="s">
        <v>786</v>
      </c>
      <c r="J156" s="117">
        <v>59.46</v>
      </c>
      <c r="K156" s="118">
        <v>45.11</v>
      </c>
      <c r="L156" s="116">
        <v>21000</v>
      </c>
      <c r="M156" s="116">
        <f t="shared" si="5"/>
        <v>1248660</v>
      </c>
      <c r="N156" s="113">
        <f t="shared" si="4"/>
        <v>27680.336954112172</v>
      </c>
    </row>
    <row r="157" spans="1:14">
      <c r="A157" s="113">
        <v>155</v>
      </c>
      <c r="B157" s="106">
        <v>2</v>
      </c>
      <c r="C157" s="106">
        <v>3</v>
      </c>
      <c r="D157" s="106">
        <v>1</v>
      </c>
      <c r="E157" s="106">
        <v>903</v>
      </c>
      <c r="F157" s="114" t="s">
        <v>795</v>
      </c>
      <c r="G157" s="106" t="s">
        <v>730</v>
      </c>
      <c r="H157" s="115" t="s">
        <v>787</v>
      </c>
      <c r="I157" s="116" t="s">
        <v>786</v>
      </c>
      <c r="J157" s="117">
        <v>59.46</v>
      </c>
      <c r="K157" s="118">
        <v>45.11</v>
      </c>
      <c r="L157" s="116">
        <v>21000</v>
      </c>
      <c r="M157" s="116">
        <f t="shared" si="5"/>
        <v>1248660</v>
      </c>
      <c r="N157" s="113">
        <f t="shared" si="4"/>
        <v>27680.336954112172</v>
      </c>
    </row>
    <row r="158" spans="1:14">
      <c r="A158" s="113">
        <v>156</v>
      </c>
      <c r="B158" s="106">
        <v>2</v>
      </c>
      <c r="C158" s="106">
        <v>3</v>
      </c>
      <c r="D158" s="106">
        <v>1</v>
      </c>
      <c r="E158" s="106">
        <v>904</v>
      </c>
      <c r="F158" s="114" t="s">
        <v>795</v>
      </c>
      <c r="G158" s="106" t="s">
        <v>730</v>
      </c>
      <c r="H158" s="115" t="s">
        <v>785</v>
      </c>
      <c r="I158" s="116" t="s">
        <v>786</v>
      </c>
      <c r="J158" s="117">
        <v>59.46</v>
      </c>
      <c r="K158" s="118">
        <v>45.11</v>
      </c>
      <c r="L158" s="116">
        <v>21000</v>
      </c>
      <c r="M158" s="116">
        <f t="shared" si="5"/>
        <v>1248660</v>
      </c>
      <c r="N158" s="113">
        <f t="shared" si="4"/>
        <v>27680.336954112172</v>
      </c>
    </row>
    <row r="159" spans="1:14">
      <c r="A159" s="113">
        <v>157</v>
      </c>
      <c r="B159" s="106">
        <v>2</v>
      </c>
      <c r="C159" s="106">
        <v>3</v>
      </c>
      <c r="D159" s="106">
        <v>1</v>
      </c>
      <c r="E159" s="106">
        <v>905</v>
      </c>
      <c r="F159" s="114" t="s">
        <v>795</v>
      </c>
      <c r="G159" s="106" t="s">
        <v>730</v>
      </c>
      <c r="H159" s="115" t="s">
        <v>787</v>
      </c>
      <c r="I159" s="116" t="s">
        <v>786</v>
      </c>
      <c r="J159" s="117">
        <v>59.79</v>
      </c>
      <c r="K159" s="118">
        <v>45.36</v>
      </c>
      <c r="L159" s="116">
        <v>21000</v>
      </c>
      <c r="M159" s="116">
        <f t="shared" si="5"/>
        <v>1255590</v>
      </c>
      <c r="N159" s="113">
        <f t="shared" si="4"/>
        <v>27680.555555555555</v>
      </c>
    </row>
    <row r="160" spans="1:14">
      <c r="A160" s="113">
        <v>158</v>
      </c>
      <c r="B160" s="106">
        <v>2</v>
      </c>
      <c r="C160" s="106">
        <v>3</v>
      </c>
      <c r="D160" s="106">
        <v>1</v>
      </c>
      <c r="E160" s="106">
        <v>1002</v>
      </c>
      <c r="F160" s="114" t="s">
        <v>796</v>
      </c>
      <c r="G160" s="106" t="s">
        <v>730</v>
      </c>
      <c r="H160" s="115" t="s">
        <v>785</v>
      </c>
      <c r="I160" s="116" t="s">
        <v>786</v>
      </c>
      <c r="J160" s="117">
        <v>59.46</v>
      </c>
      <c r="K160" s="118">
        <v>45.11</v>
      </c>
      <c r="L160" s="116">
        <v>21000</v>
      </c>
      <c r="M160" s="116">
        <f t="shared" si="5"/>
        <v>1248660</v>
      </c>
      <c r="N160" s="113">
        <f t="shared" si="4"/>
        <v>27680.336954112172</v>
      </c>
    </row>
    <row r="161" spans="1:14">
      <c r="A161" s="113">
        <v>159</v>
      </c>
      <c r="B161" s="106">
        <v>2</v>
      </c>
      <c r="C161" s="106">
        <v>3</v>
      </c>
      <c r="D161" s="106">
        <v>1</v>
      </c>
      <c r="E161" s="106">
        <v>1003</v>
      </c>
      <c r="F161" s="114" t="s">
        <v>796</v>
      </c>
      <c r="G161" s="106" t="s">
        <v>730</v>
      </c>
      <c r="H161" s="115" t="s">
        <v>787</v>
      </c>
      <c r="I161" s="116" t="s">
        <v>786</v>
      </c>
      <c r="J161" s="117">
        <v>59.46</v>
      </c>
      <c r="K161" s="118">
        <v>45.11</v>
      </c>
      <c r="L161" s="116">
        <v>21000</v>
      </c>
      <c r="M161" s="116">
        <f t="shared" si="5"/>
        <v>1248660</v>
      </c>
      <c r="N161" s="113">
        <f t="shared" si="4"/>
        <v>27680.336954112172</v>
      </c>
    </row>
    <row r="162" spans="1:14">
      <c r="A162" s="113">
        <v>160</v>
      </c>
      <c r="B162" s="106">
        <v>2</v>
      </c>
      <c r="C162" s="106">
        <v>3</v>
      </c>
      <c r="D162" s="106">
        <v>1</v>
      </c>
      <c r="E162" s="106">
        <v>1004</v>
      </c>
      <c r="F162" s="114" t="s">
        <v>797</v>
      </c>
      <c r="G162" s="106" t="s">
        <v>730</v>
      </c>
      <c r="H162" s="115" t="s">
        <v>785</v>
      </c>
      <c r="I162" s="116" t="s">
        <v>786</v>
      </c>
      <c r="J162" s="117">
        <v>59.46</v>
      </c>
      <c r="K162" s="118">
        <v>45.11</v>
      </c>
      <c r="L162" s="116">
        <v>21000</v>
      </c>
      <c r="M162" s="116">
        <f t="shared" si="5"/>
        <v>1248660</v>
      </c>
      <c r="N162" s="113">
        <f t="shared" si="4"/>
        <v>27680.336954112172</v>
      </c>
    </row>
    <row r="163" spans="1:14">
      <c r="A163" s="113">
        <v>161</v>
      </c>
      <c r="B163" s="106">
        <v>2</v>
      </c>
      <c r="C163" s="106">
        <v>3</v>
      </c>
      <c r="D163" s="106">
        <v>1</v>
      </c>
      <c r="E163" s="106">
        <v>1102</v>
      </c>
      <c r="F163" s="114" t="s">
        <v>798</v>
      </c>
      <c r="G163" s="106" t="s">
        <v>730</v>
      </c>
      <c r="H163" s="115" t="s">
        <v>785</v>
      </c>
      <c r="I163" s="116" t="s">
        <v>786</v>
      </c>
      <c r="J163" s="117">
        <v>59.46</v>
      </c>
      <c r="K163" s="118">
        <v>45.11</v>
      </c>
      <c r="L163" s="116">
        <v>21000</v>
      </c>
      <c r="M163" s="116">
        <f t="shared" si="5"/>
        <v>1248660</v>
      </c>
      <c r="N163" s="113">
        <f t="shared" si="4"/>
        <v>27680.336954112172</v>
      </c>
    </row>
    <row r="164" spans="1:14">
      <c r="A164" s="113">
        <v>162</v>
      </c>
      <c r="B164" s="106">
        <v>2</v>
      </c>
      <c r="C164" s="106">
        <v>3</v>
      </c>
      <c r="D164" s="106">
        <v>1</v>
      </c>
      <c r="E164" s="106">
        <v>1103</v>
      </c>
      <c r="F164" s="114" t="s">
        <v>798</v>
      </c>
      <c r="G164" s="106" t="s">
        <v>730</v>
      </c>
      <c r="H164" s="115" t="s">
        <v>787</v>
      </c>
      <c r="I164" s="116" t="s">
        <v>786</v>
      </c>
      <c r="J164" s="117">
        <v>59.46</v>
      </c>
      <c r="K164" s="118">
        <v>45.11</v>
      </c>
      <c r="L164" s="116">
        <v>21000</v>
      </c>
      <c r="M164" s="116">
        <f t="shared" si="5"/>
        <v>1248660</v>
      </c>
      <c r="N164" s="113">
        <f t="shared" si="4"/>
        <v>27680.336954112172</v>
      </c>
    </row>
    <row r="165" spans="1:14">
      <c r="A165" s="113">
        <v>163</v>
      </c>
      <c r="B165" s="106">
        <v>2</v>
      </c>
      <c r="C165" s="106">
        <v>3</v>
      </c>
      <c r="D165" s="106">
        <v>1</v>
      </c>
      <c r="E165" s="106">
        <v>1104</v>
      </c>
      <c r="F165" s="114" t="s">
        <v>798</v>
      </c>
      <c r="G165" s="106" t="s">
        <v>730</v>
      </c>
      <c r="H165" s="115" t="s">
        <v>785</v>
      </c>
      <c r="I165" s="116" t="s">
        <v>786</v>
      </c>
      <c r="J165" s="117">
        <v>59.46</v>
      </c>
      <c r="K165" s="118">
        <v>45.11</v>
      </c>
      <c r="L165" s="116">
        <v>21000</v>
      </c>
      <c r="M165" s="116">
        <f t="shared" si="5"/>
        <v>1248660</v>
      </c>
      <c r="N165" s="113">
        <f t="shared" si="4"/>
        <v>27680.336954112172</v>
      </c>
    </row>
    <row r="166" spans="1:14">
      <c r="A166" s="113">
        <v>164</v>
      </c>
      <c r="B166" s="106">
        <v>2</v>
      </c>
      <c r="C166" s="106">
        <v>3</v>
      </c>
      <c r="D166" s="106">
        <v>1</v>
      </c>
      <c r="E166" s="106">
        <v>1105</v>
      </c>
      <c r="F166" s="114" t="s">
        <v>798</v>
      </c>
      <c r="G166" s="106" t="s">
        <v>730</v>
      </c>
      <c r="H166" s="115" t="s">
        <v>787</v>
      </c>
      <c r="I166" s="116" t="s">
        <v>786</v>
      </c>
      <c r="J166" s="117">
        <v>59.79</v>
      </c>
      <c r="K166" s="118">
        <v>45.36</v>
      </c>
      <c r="L166" s="116">
        <v>21000</v>
      </c>
      <c r="M166" s="116">
        <f t="shared" si="5"/>
        <v>1255590</v>
      </c>
      <c r="N166" s="113">
        <f t="shared" si="4"/>
        <v>27680.555555555555</v>
      </c>
    </row>
    <row r="167" spans="1:14">
      <c r="A167" s="113">
        <v>165</v>
      </c>
      <c r="B167" s="106">
        <v>2</v>
      </c>
      <c r="C167" s="106">
        <v>3</v>
      </c>
      <c r="D167" s="106">
        <v>1</v>
      </c>
      <c r="E167" s="106">
        <v>1202</v>
      </c>
      <c r="F167" s="114" t="s">
        <v>799</v>
      </c>
      <c r="G167" s="106" t="s">
        <v>730</v>
      </c>
      <c r="H167" s="115" t="s">
        <v>785</v>
      </c>
      <c r="I167" s="116" t="s">
        <v>786</v>
      </c>
      <c r="J167" s="117">
        <v>59.46</v>
      </c>
      <c r="K167" s="118">
        <v>45.11</v>
      </c>
      <c r="L167" s="116">
        <v>21000</v>
      </c>
      <c r="M167" s="116">
        <f t="shared" si="5"/>
        <v>1248660</v>
      </c>
      <c r="N167" s="113">
        <f t="shared" si="4"/>
        <v>27680.336954112172</v>
      </c>
    </row>
    <row r="168" spans="1:14">
      <c r="A168" s="113">
        <v>166</v>
      </c>
      <c r="B168" s="106">
        <v>2</v>
      </c>
      <c r="C168" s="106">
        <v>3</v>
      </c>
      <c r="D168" s="106">
        <v>1</v>
      </c>
      <c r="E168" s="106">
        <v>1203</v>
      </c>
      <c r="F168" s="114" t="s">
        <v>799</v>
      </c>
      <c r="G168" s="106" t="s">
        <v>730</v>
      </c>
      <c r="H168" s="115" t="s">
        <v>787</v>
      </c>
      <c r="I168" s="116" t="s">
        <v>786</v>
      </c>
      <c r="J168" s="117">
        <v>59.46</v>
      </c>
      <c r="K168" s="118">
        <v>45.11</v>
      </c>
      <c r="L168" s="116">
        <v>21000</v>
      </c>
      <c r="M168" s="116">
        <f t="shared" si="5"/>
        <v>1248660</v>
      </c>
      <c r="N168" s="113">
        <f t="shared" si="4"/>
        <v>27680.336954112172</v>
      </c>
    </row>
    <row r="169" spans="1:14">
      <c r="A169" s="113">
        <v>167</v>
      </c>
      <c r="B169" s="106">
        <v>2</v>
      </c>
      <c r="C169" s="106">
        <v>3</v>
      </c>
      <c r="D169" s="106">
        <v>1</v>
      </c>
      <c r="E169" s="106">
        <v>1204</v>
      </c>
      <c r="F169" s="114" t="s">
        <v>799</v>
      </c>
      <c r="G169" s="106" t="s">
        <v>730</v>
      </c>
      <c r="H169" s="115" t="s">
        <v>785</v>
      </c>
      <c r="I169" s="116" t="s">
        <v>786</v>
      </c>
      <c r="J169" s="117">
        <v>59.46</v>
      </c>
      <c r="K169" s="118">
        <v>45.11</v>
      </c>
      <c r="L169" s="116">
        <v>21000</v>
      </c>
      <c r="M169" s="116">
        <f t="shared" si="5"/>
        <v>1248660</v>
      </c>
      <c r="N169" s="113">
        <f t="shared" si="4"/>
        <v>27680.336954112172</v>
      </c>
    </row>
    <row r="170" spans="1:14">
      <c r="A170" s="113">
        <v>168</v>
      </c>
      <c r="B170" s="106">
        <v>2</v>
      </c>
      <c r="C170" s="106">
        <v>3</v>
      </c>
      <c r="D170" s="106">
        <v>1</v>
      </c>
      <c r="E170" s="106">
        <v>1205</v>
      </c>
      <c r="F170" s="114" t="s">
        <v>799</v>
      </c>
      <c r="G170" s="106" t="s">
        <v>730</v>
      </c>
      <c r="H170" s="115" t="s">
        <v>787</v>
      </c>
      <c r="I170" s="116" t="s">
        <v>786</v>
      </c>
      <c r="J170" s="117">
        <v>59.79</v>
      </c>
      <c r="K170" s="118">
        <v>45.36</v>
      </c>
      <c r="L170" s="116">
        <v>21000</v>
      </c>
      <c r="M170" s="116">
        <f t="shared" si="5"/>
        <v>1255590</v>
      </c>
      <c r="N170" s="113">
        <f t="shared" si="4"/>
        <v>27680.555555555555</v>
      </c>
    </row>
    <row r="171" spans="1:14">
      <c r="A171" s="113">
        <v>169</v>
      </c>
      <c r="B171" s="106">
        <v>2</v>
      </c>
      <c r="C171" s="106">
        <v>3</v>
      </c>
      <c r="D171" s="106">
        <v>1</v>
      </c>
      <c r="E171" s="106">
        <v>1302</v>
      </c>
      <c r="F171" s="114" t="s">
        <v>800</v>
      </c>
      <c r="G171" s="106" t="s">
        <v>730</v>
      </c>
      <c r="H171" s="115" t="s">
        <v>785</v>
      </c>
      <c r="I171" s="116" t="s">
        <v>786</v>
      </c>
      <c r="J171" s="117">
        <v>59.46</v>
      </c>
      <c r="K171" s="118">
        <v>45.11</v>
      </c>
      <c r="L171" s="116">
        <v>21000</v>
      </c>
      <c r="M171" s="116">
        <f t="shared" si="5"/>
        <v>1248660</v>
      </c>
      <c r="N171" s="113">
        <f t="shared" si="4"/>
        <v>27680.336954112172</v>
      </c>
    </row>
    <row r="172" spans="1:14">
      <c r="A172" s="113">
        <v>170</v>
      </c>
      <c r="B172" s="106">
        <v>2</v>
      </c>
      <c r="C172" s="106">
        <v>3</v>
      </c>
      <c r="D172" s="106">
        <v>1</v>
      </c>
      <c r="E172" s="106">
        <v>1303</v>
      </c>
      <c r="F172" s="114" t="s">
        <v>800</v>
      </c>
      <c r="G172" s="106" t="s">
        <v>730</v>
      </c>
      <c r="H172" s="115" t="s">
        <v>787</v>
      </c>
      <c r="I172" s="116" t="s">
        <v>786</v>
      </c>
      <c r="J172" s="117">
        <v>59.46</v>
      </c>
      <c r="K172" s="118">
        <v>45.11</v>
      </c>
      <c r="L172" s="116">
        <v>21000</v>
      </c>
      <c r="M172" s="116">
        <f t="shared" si="5"/>
        <v>1248660</v>
      </c>
      <c r="N172" s="113">
        <f t="shared" si="4"/>
        <v>27680.336954112172</v>
      </c>
    </row>
    <row r="173" spans="1:14">
      <c r="A173" s="113">
        <v>171</v>
      </c>
      <c r="B173" s="106">
        <v>2</v>
      </c>
      <c r="C173" s="106">
        <v>3</v>
      </c>
      <c r="D173" s="106">
        <v>1</v>
      </c>
      <c r="E173" s="106">
        <v>1304</v>
      </c>
      <c r="F173" s="114" t="s">
        <v>800</v>
      </c>
      <c r="G173" s="106" t="s">
        <v>730</v>
      </c>
      <c r="H173" s="115" t="s">
        <v>785</v>
      </c>
      <c r="I173" s="116" t="s">
        <v>786</v>
      </c>
      <c r="J173" s="117">
        <v>59.46</v>
      </c>
      <c r="K173" s="118">
        <v>45.11</v>
      </c>
      <c r="L173" s="116">
        <v>21000</v>
      </c>
      <c r="M173" s="116">
        <f t="shared" si="5"/>
        <v>1248660</v>
      </c>
      <c r="N173" s="113">
        <f t="shared" si="4"/>
        <v>27680.336954112172</v>
      </c>
    </row>
    <row r="174" spans="1:14">
      <c r="A174" s="113">
        <v>172</v>
      </c>
      <c r="B174" s="106">
        <v>2</v>
      </c>
      <c r="C174" s="106">
        <v>3</v>
      </c>
      <c r="D174" s="106">
        <v>1</v>
      </c>
      <c r="E174" s="106">
        <v>1305</v>
      </c>
      <c r="F174" s="114" t="s">
        <v>800</v>
      </c>
      <c r="G174" s="106" t="s">
        <v>730</v>
      </c>
      <c r="H174" s="115" t="s">
        <v>787</v>
      </c>
      <c r="I174" s="116" t="s">
        <v>786</v>
      </c>
      <c r="J174" s="117">
        <v>59.79</v>
      </c>
      <c r="K174" s="118">
        <v>45.36</v>
      </c>
      <c r="L174" s="116">
        <v>21000</v>
      </c>
      <c r="M174" s="116">
        <f t="shared" si="5"/>
        <v>1255590</v>
      </c>
      <c r="N174" s="113">
        <f t="shared" si="4"/>
        <v>27680.555555555555</v>
      </c>
    </row>
    <row r="175" spans="1:14">
      <c r="A175" s="113">
        <v>173</v>
      </c>
      <c r="B175" s="106">
        <v>2</v>
      </c>
      <c r="C175" s="106">
        <v>3</v>
      </c>
      <c r="D175" s="106">
        <v>1</v>
      </c>
      <c r="E175" s="106">
        <v>1402</v>
      </c>
      <c r="F175" s="114" t="s">
        <v>801</v>
      </c>
      <c r="G175" s="106" t="s">
        <v>730</v>
      </c>
      <c r="H175" s="115" t="s">
        <v>785</v>
      </c>
      <c r="I175" s="116" t="s">
        <v>786</v>
      </c>
      <c r="J175" s="117">
        <v>59.46</v>
      </c>
      <c r="K175" s="118">
        <v>45.11</v>
      </c>
      <c r="L175" s="116">
        <v>21000</v>
      </c>
      <c r="M175" s="116">
        <f t="shared" si="5"/>
        <v>1248660</v>
      </c>
      <c r="N175" s="113">
        <f t="shared" si="4"/>
        <v>27680.336954112172</v>
      </c>
    </row>
    <row r="176" spans="1:14">
      <c r="A176" s="113">
        <v>174</v>
      </c>
      <c r="B176" s="106">
        <v>2</v>
      </c>
      <c r="C176" s="106">
        <v>3</v>
      </c>
      <c r="D176" s="106">
        <v>1</v>
      </c>
      <c r="E176" s="106">
        <v>1403</v>
      </c>
      <c r="F176" s="114" t="s">
        <v>801</v>
      </c>
      <c r="G176" s="106" t="s">
        <v>730</v>
      </c>
      <c r="H176" s="115" t="s">
        <v>787</v>
      </c>
      <c r="I176" s="116" t="s">
        <v>786</v>
      </c>
      <c r="J176" s="117">
        <v>59.46</v>
      </c>
      <c r="K176" s="118">
        <v>45.11</v>
      </c>
      <c r="L176" s="116">
        <v>21000</v>
      </c>
      <c r="M176" s="116">
        <f t="shared" si="5"/>
        <v>1248660</v>
      </c>
      <c r="N176" s="113">
        <f t="shared" si="4"/>
        <v>27680.336954112172</v>
      </c>
    </row>
    <row r="177" spans="1:14">
      <c r="A177" s="113">
        <v>175</v>
      </c>
      <c r="B177" s="106">
        <v>2</v>
      </c>
      <c r="C177" s="106">
        <v>3</v>
      </c>
      <c r="D177" s="106">
        <v>1</v>
      </c>
      <c r="E177" s="106">
        <v>1404</v>
      </c>
      <c r="F177" s="114" t="s">
        <v>801</v>
      </c>
      <c r="G177" s="106" t="s">
        <v>730</v>
      </c>
      <c r="H177" s="115" t="s">
        <v>785</v>
      </c>
      <c r="I177" s="116" t="s">
        <v>786</v>
      </c>
      <c r="J177" s="117">
        <v>59.46</v>
      </c>
      <c r="K177" s="118">
        <v>45.11</v>
      </c>
      <c r="L177" s="116">
        <v>21000</v>
      </c>
      <c r="M177" s="116">
        <f t="shared" si="5"/>
        <v>1248660</v>
      </c>
      <c r="N177" s="113">
        <f t="shared" si="4"/>
        <v>27680.336954112172</v>
      </c>
    </row>
    <row r="178" spans="1:14">
      <c r="A178" s="113">
        <v>176</v>
      </c>
      <c r="B178" s="106">
        <v>2</v>
      </c>
      <c r="C178" s="106">
        <v>3</v>
      </c>
      <c r="D178" s="106">
        <v>1</v>
      </c>
      <c r="E178" s="106">
        <v>1405</v>
      </c>
      <c r="F178" s="114" t="s">
        <v>801</v>
      </c>
      <c r="G178" s="106" t="s">
        <v>730</v>
      </c>
      <c r="H178" s="115" t="s">
        <v>787</v>
      </c>
      <c r="I178" s="116" t="s">
        <v>786</v>
      </c>
      <c r="J178" s="117">
        <v>59.79</v>
      </c>
      <c r="K178" s="118">
        <v>45.36</v>
      </c>
      <c r="L178" s="116">
        <v>21000</v>
      </c>
      <c r="M178" s="116">
        <f t="shared" si="5"/>
        <v>1255590</v>
      </c>
      <c r="N178" s="113">
        <f t="shared" si="4"/>
        <v>27680.555555555555</v>
      </c>
    </row>
    <row r="179" spans="1:14">
      <c r="A179" s="113">
        <v>177</v>
      </c>
      <c r="B179" s="106">
        <v>12</v>
      </c>
      <c r="C179" s="106">
        <v>1</v>
      </c>
      <c r="D179" s="106">
        <v>1</v>
      </c>
      <c r="E179" s="106">
        <v>104</v>
      </c>
      <c r="F179" s="114" t="s">
        <v>802</v>
      </c>
      <c r="G179" s="106" t="s">
        <v>730</v>
      </c>
      <c r="H179" s="115" t="s">
        <v>803</v>
      </c>
      <c r="I179" s="119" t="s">
        <v>732</v>
      </c>
      <c r="J179" s="117">
        <v>60.35</v>
      </c>
      <c r="K179" s="121">
        <v>45.22</v>
      </c>
      <c r="L179" s="116">
        <v>21000</v>
      </c>
      <c r="M179" s="116">
        <v>1267350</v>
      </c>
      <c r="N179" s="113">
        <v>28026.315789473683</v>
      </c>
    </row>
    <row r="180" spans="1:14" s="129" customFormat="1" hidden="1">
      <c r="A180" s="123">
        <v>178</v>
      </c>
      <c r="B180" s="124">
        <v>12</v>
      </c>
      <c r="C180" s="124">
        <v>1</v>
      </c>
      <c r="D180" s="124">
        <v>1</v>
      </c>
      <c r="E180" s="124">
        <v>401</v>
      </c>
      <c r="F180" s="125" t="s">
        <v>804</v>
      </c>
      <c r="G180" s="124" t="s">
        <v>749</v>
      </c>
      <c r="H180" s="126" t="s">
        <v>805</v>
      </c>
      <c r="I180" s="130" t="s">
        <v>778</v>
      </c>
      <c r="J180" s="128">
        <v>88.8</v>
      </c>
      <c r="K180" s="132">
        <v>66.540000000000006</v>
      </c>
      <c r="L180" s="127">
        <v>21000</v>
      </c>
      <c r="M180" s="127">
        <v>1864800</v>
      </c>
      <c r="N180" s="123">
        <v>28025.247971145174</v>
      </c>
    </row>
    <row r="181" spans="1:14">
      <c r="A181" s="113">
        <v>179</v>
      </c>
      <c r="B181" s="106">
        <v>12</v>
      </c>
      <c r="C181" s="106">
        <v>1</v>
      </c>
      <c r="D181" s="106">
        <v>1</v>
      </c>
      <c r="E181" s="106">
        <v>703</v>
      </c>
      <c r="F181" s="114" t="s">
        <v>806</v>
      </c>
      <c r="G181" s="106" t="s">
        <v>730</v>
      </c>
      <c r="H181" s="115" t="s">
        <v>807</v>
      </c>
      <c r="I181" s="119" t="s">
        <v>732</v>
      </c>
      <c r="J181" s="117">
        <v>60.73</v>
      </c>
      <c r="K181" s="121">
        <v>45.51</v>
      </c>
      <c r="L181" s="116">
        <v>21000</v>
      </c>
      <c r="M181" s="116">
        <v>1275330</v>
      </c>
      <c r="N181" s="113">
        <v>28023.071852340145</v>
      </c>
    </row>
    <row r="182" spans="1:14">
      <c r="A182" s="113">
        <v>180</v>
      </c>
      <c r="B182" s="106">
        <v>12</v>
      </c>
      <c r="C182" s="106">
        <v>1</v>
      </c>
      <c r="D182" s="106">
        <v>1</v>
      </c>
      <c r="E182" s="106">
        <v>904</v>
      </c>
      <c r="F182" s="114" t="s">
        <v>808</v>
      </c>
      <c r="G182" s="106" t="s">
        <v>730</v>
      </c>
      <c r="H182" s="115" t="s">
        <v>803</v>
      </c>
      <c r="I182" s="119" t="s">
        <v>732</v>
      </c>
      <c r="J182" s="117">
        <v>60.71</v>
      </c>
      <c r="K182" s="121">
        <v>45.49</v>
      </c>
      <c r="L182" s="116">
        <v>21000</v>
      </c>
      <c r="M182" s="116">
        <v>1274910</v>
      </c>
      <c r="N182" s="113">
        <v>28026.159595515495</v>
      </c>
    </row>
    <row r="183" spans="1:14" hidden="1">
      <c r="A183" s="113">
        <v>181</v>
      </c>
      <c r="B183" s="106">
        <v>12</v>
      </c>
      <c r="C183" s="106">
        <v>1</v>
      </c>
      <c r="D183" s="106">
        <v>1</v>
      </c>
      <c r="E183" s="106">
        <v>1107</v>
      </c>
      <c r="F183" s="114" t="s">
        <v>809</v>
      </c>
      <c r="G183" s="106" t="s">
        <v>810</v>
      </c>
      <c r="H183" s="115" t="s">
        <v>811</v>
      </c>
      <c r="I183" s="117" t="s">
        <v>732</v>
      </c>
      <c r="J183" s="116">
        <v>75.72</v>
      </c>
      <c r="K183" s="121">
        <v>56.74</v>
      </c>
      <c r="L183" s="116">
        <v>21000</v>
      </c>
      <c r="M183" s="117">
        <v>1597692</v>
      </c>
      <c r="N183" s="113">
        <v>28158.124779696864</v>
      </c>
    </row>
    <row r="184" spans="1:14">
      <c r="A184" s="113">
        <v>182</v>
      </c>
      <c r="B184" s="106">
        <v>12</v>
      </c>
      <c r="C184" s="106">
        <v>2</v>
      </c>
      <c r="D184" s="106">
        <v>1</v>
      </c>
      <c r="E184" s="106">
        <v>302</v>
      </c>
      <c r="F184" s="114" t="s">
        <v>812</v>
      </c>
      <c r="G184" s="106" t="s">
        <v>730</v>
      </c>
      <c r="H184" s="115" t="s">
        <v>803</v>
      </c>
      <c r="I184" s="119" t="s">
        <v>732</v>
      </c>
      <c r="J184" s="117">
        <v>58.84</v>
      </c>
      <c r="K184" s="121">
        <v>45.37</v>
      </c>
      <c r="L184" s="116">
        <v>21000</v>
      </c>
      <c r="M184" s="116">
        <v>1235640</v>
      </c>
      <c r="N184" s="113">
        <v>27234.736610094777</v>
      </c>
    </row>
    <row r="185" spans="1:14">
      <c r="A185" s="113">
        <v>183</v>
      </c>
      <c r="B185" s="106">
        <v>12</v>
      </c>
      <c r="C185" s="106">
        <v>2</v>
      </c>
      <c r="D185" s="106">
        <v>1</v>
      </c>
      <c r="E185" s="106">
        <v>605</v>
      </c>
      <c r="F185" s="114" t="s">
        <v>813</v>
      </c>
      <c r="G185" s="106" t="s">
        <v>730</v>
      </c>
      <c r="H185" s="115" t="s">
        <v>807</v>
      </c>
      <c r="I185" s="119" t="s">
        <v>732</v>
      </c>
      <c r="J185" s="117">
        <v>59.05</v>
      </c>
      <c r="K185" s="121">
        <v>45.53</v>
      </c>
      <c r="L185" s="116">
        <v>21000</v>
      </c>
      <c r="M185" s="116">
        <v>1240050</v>
      </c>
      <c r="N185" s="113">
        <v>27235.888425214143</v>
      </c>
    </row>
    <row r="186" spans="1:14">
      <c r="A186" s="113">
        <v>184</v>
      </c>
      <c r="B186" s="106">
        <v>12</v>
      </c>
      <c r="C186" s="106">
        <v>2</v>
      </c>
      <c r="D186" s="106">
        <v>1</v>
      </c>
      <c r="E186" s="106">
        <v>905</v>
      </c>
      <c r="F186" s="114" t="s">
        <v>814</v>
      </c>
      <c r="G186" s="106" t="s">
        <v>730</v>
      </c>
      <c r="H186" s="115" t="s">
        <v>807</v>
      </c>
      <c r="I186" s="119" t="s">
        <v>732</v>
      </c>
      <c r="J186" s="117">
        <v>59.05</v>
      </c>
      <c r="K186" s="121">
        <v>45.53</v>
      </c>
      <c r="L186" s="116">
        <v>21000</v>
      </c>
      <c r="M186" s="116">
        <v>1240050</v>
      </c>
      <c r="N186" s="113">
        <v>27235.888425214143</v>
      </c>
    </row>
    <row r="187" spans="1:14">
      <c r="A187" s="113">
        <v>185</v>
      </c>
      <c r="B187" s="106">
        <v>12</v>
      </c>
      <c r="C187" s="106">
        <v>2</v>
      </c>
      <c r="D187" s="106">
        <v>1</v>
      </c>
      <c r="E187" s="106">
        <v>1304</v>
      </c>
      <c r="F187" s="114" t="s">
        <v>815</v>
      </c>
      <c r="G187" s="106" t="s">
        <v>730</v>
      </c>
      <c r="H187" s="115" t="s">
        <v>803</v>
      </c>
      <c r="I187" s="119" t="s">
        <v>732</v>
      </c>
      <c r="J187" s="117">
        <v>59.05</v>
      </c>
      <c r="K187" s="121">
        <v>45.53</v>
      </c>
      <c r="L187" s="116">
        <v>21000</v>
      </c>
      <c r="M187" s="116">
        <v>1240050</v>
      </c>
      <c r="N187" s="113">
        <v>27235.888425214143</v>
      </c>
    </row>
    <row r="188" spans="1:14">
      <c r="A188" s="113">
        <v>186</v>
      </c>
      <c r="B188" s="106">
        <v>12</v>
      </c>
      <c r="C188" s="106">
        <v>2</v>
      </c>
      <c r="D188" s="106">
        <v>1</v>
      </c>
      <c r="E188" s="106">
        <v>1306</v>
      </c>
      <c r="F188" s="114" t="s">
        <v>815</v>
      </c>
      <c r="G188" s="106" t="s">
        <v>730</v>
      </c>
      <c r="H188" s="115" t="s">
        <v>803</v>
      </c>
      <c r="I188" s="119" t="s">
        <v>732</v>
      </c>
      <c r="J188" s="117">
        <v>58.8</v>
      </c>
      <c r="K188" s="121">
        <v>45.34</v>
      </c>
      <c r="L188" s="116">
        <v>21000</v>
      </c>
      <c r="M188" s="116">
        <v>1234800</v>
      </c>
      <c r="N188" s="113">
        <v>27234.230260255841</v>
      </c>
    </row>
    <row r="189" spans="1:14">
      <c r="A189" s="113">
        <v>187</v>
      </c>
      <c r="B189" s="106">
        <v>12</v>
      </c>
      <c r="C189" s="106">
        <v>2</v>
      </c>
      <c r="D189" s="106">
        <v>2</v>
      </c>
      <c r="E189" s="106">
        <v>102</v>
      </c>
      <c r="F189" s="114" t="s">
        <v>784</v>
      </c>
      <c r="G189" s="106" t="s">
        <v>730</v>
      </c>
      <c r="H189" s="115" t="s">
        <v>816</v>
      </c>
      <c r="I189" s="116" t="s">
        <v>817</v>
      </c>
      <c r="J189" s="117">
        <v>58.54</v>
      </c>
      <c r="K189" s="122">
        <v>45.37</v>
      </c>
      <c r="L189" s="116">
        <v>21000</v>
      </c>
      <c r="M189" s="116">
        <f t="shared" ref="M189:M216" si="6">L189*J189</f>
        <v>1229340</v>
      </c>
      <c r="N189" s="113">
        <f t="shared" ref="N189:N252" si="7">M189/K189</f>
        <v>27095.878333700686</v>
      </c>
    </row>
    <row r="190" spans="1:14">
      <c r="A190" s="113">
        <v>188</v>
      </c>
      <c r="B190" s="106">
        <v>12</v>
      </c>
      <c r="C190" s="106">
        <v>2</v>
      </c>
      <c r="D190" s="106">
        <v>2</v>
      </c>
      <c r="E190" s="106">
        <v>103</v>
      </c>
      <c r="F190" s="114" t="s">
        <v>818</v>
      </c>
      <c r="G190" s="106" t="s">
        <v>730</v>
      </c>
      <c r="H190" s="115" t="s">
        <v>819</v>
      </c>
      <c r="I190" s="116" t="s">
        <v>817</v>
      </c>
      <c r="J190" s="117">
        <v>58.54</v>
      </c>
      <c r="K190" s="122">
        <v>45.37</v>
      </c>
      <c r="L190" s="116">
        <v>21000</v>
      </c>
      <c r="M190" s="116">
        <f t="shared" si="6"/>
        <v>1229340</v>
      </c>
      <c r="N190" s="113">
        <f t="shared" si="7"/>
        <v>27095.878333700686</v>
      </c>
    </row>
    <row r="191" spans="1:14">
      <c r="A191" s="113">
        <v>189</v>
      </c>
      <c r="B191" s="106">
        <v>12</v>
      </c>
      <c r="C191" s="106">
        <v>2</v>
      </c>
      <c r="D191" s="106">
        <v>2</v>
      </c>
      <c r="E191" s="106">
        <v>202</v>
      </c>
      <c r="F191" s="114" t="s">
        <v>820</v>
      </c>
      <c r="G191" s="106" t="s">
        <v>730</v>
      </c>
      <c r="H191" s="115" t="s">
        <v>816</v>
      </c>
      <c r="I191" s="116" t="s">
        <v>817</v>
      </c>
      <c r="J191" s="117">
        <v>58.54</v>
      </c>
      <c r="K191" s="122">
        <v>45.37</v>
      </c>
      <c r="L191" s="116">
        <v>21000</v>
      </c>
      <c r="M191" s="116">
        <f t="shared" si="6"/>
        <v>1229340</v>
      </c>
      <c r="N191" s="113">
        <f t="shared" si="7"/>
        <v>27095.878333700686</v>
      </c>
    </row>
    <row r="192" spans="1:14">
      <c r="A192" s="113">
        <v>190</v>
      </c>
      <c r="B192" s="106">
        <v>12</v>
      </c>
      <c r="C192" s="106">
        <v>2</v>
      </c>
      <c r="D192" s="106">
        <v>2</v>
      </c>
      <c r="E192" s="106">
        <v>203</v>
      </c>
      <c r="F192" s="114" t="s">
        <v>820</v>
      </c>
      <c r="G192" s="106" t="s">
        <v>730</v>
      </c>
      <c r="H192" s="115" t="s">
        <v>819</v>
      </c>
      <c r="I192" s="116" t="s">
        <v>817</v>
      </c>
      <c r="J192" s="117">
        <v>58.54</v>
      </c>
      <c r="K192" s="122">
        <v>45.37</v>
      </c>
      <c r="L192" s="116">
        <v>21000</v>
      </c>
      <c r="M192" s="116">
        <f t="shared" si="6"/>
        <v>1229340</v>
      </c>
      <c r="N192" s="113">
        <f t="shared" si="7"/>
        <v>27095.878333700686</v>
      </c>
    </row>
    <row r="193" spans="1:14">
      <c r="A193" s="113">
        <v>191</v>
      </c>
      <c r="B193" s="106">
        <v>12</v>
      </c>
      <c r="C193" s="106">
        <v>2</v>
      </c>
      <c r="D193" s="106">
        <v>2</v>
      </c>
      <c r="E193" s="106">
        <v>302</v>
      </c>
      <c r="F193" s="114" t="s">
        <v>821</v>
      </c>
      <c r="G193" s="106" t="s">
        <v>730</v>
      </c>
      <c r="H193" s="115" t="s">
        <v>816</v>
      </c>
      <c r="I193" s="116" t="s">
        <v>817</v>
      </c>
      <c r="J193" s="117">
        <v>58.54</v>
      </c>
      <c r="K193" s="122">
        <v>45.37</v>
      </c>
      <c r="L193" s="116">
        <v>21000</v>
      </c>
      <c r="M193" s="116">
        <f t="shared" si="6"/>
        <v>1229340</v>
      </c>
      <c r="N193" s="113">
        <f t="shared" si="7"/>
        <v>27095.878333700686</v>
      </c>
    </row>
    <row r="194" spans="1:14">
      <c r="A194" s="113">
        <v>192</v>
      </c>
      <c r="B194" s="106">
        <v>12</v>
      </c>
      <c r="C194" s="106">
        <v>2</v>
      </c>
      <c r="D194" s="106">
        <v>2</v>
      </c>
      <c r="E194" s="106">
        <v>303</v>
      </c>
      <c r="F194" s="114" t="s">
        <v>821</v>
      </c>
      <c r="G194" s="106" t="s">
        <v>730</v>
      </c>
      <c r="H194" s="115" t="s">
        <v>819</v>
      </c>
      <c r="I194" s="116" t="s">
        <v>817</v>
      </c>
      <c r="J194" s="117">
        <v>58.54</v>
      </c>
      <c r="K194" s="122">
        <v>45.37</v>
      </c>
      <c r="L194" s="116">
        <v>21000</v>
      </c>
      <c r="M194" s="116">
        <f t="shared" si="6"/>
        <v>1229340</v>
      </c>
      <c r="N194" s="113">
        <f t="shared" si="7"/>
        <v>27095.878333700686</v>
      </c>
    </row>
    <row r="195" spans="1:14">
      <c r="A195" s="113">
        <v>193</v>
      </c>
      <c r="B195" s="106">
        <v>12</v>
      </c>
      <c r="C195" s="106">
        <v>2</v>
      </c>
      <c r="D195" s="106">
        <v>2</v>
      </c>
      <c r="E195" s="106">
        <v>402</v>
      </c>
      <c r="F195" s="114" t="s">
        <v>822</v>
      </c>
      <c r="G195" s="106" t="s">
        <v>730</v>
      </c>
      <c r="H195" s="115" t="s">
        <v>816</v>
      </c>
      <c r="I195" s="116" t="s">
        <v>817</v>
      </c>
      <c r="J195" s="117">
        <v>58.61</v>
      </c>
      <c r="K195" s="122">
        <v>45.42</v>
      </c>
      <c r="L195" s="116">
        <v>21000</v>
      </c>
      <c r="M195" s="116">
        <f t="shared" si="6"/>
        <v>1230810</v>
      </c>
      <c r="N195" s="113">
        <f t="shared" si="7"/>
        <v>27098.414795244385</v>
      </c>
    </row>
    <row r="196" spans="1:14">
      <c r="A196" s="113">
        <v>194</v>
      </c>
      <c r="B196" s="106">
        <v>12</v>
      </c>
      <c r="C196" s="106">
        <v>2</v>
      </c>
      <c r="D196" s="106">
        <v>2</v>
      </c>
      <c r="E196" s="106">
        <v>403</v>
      </c>
      <c r="F196" s="114" t="s">
        <v>822</v>
      </c>
      <c r="G196" s="106" t="s">
        <v>730</v>
      </c>
      <c r="H196" s="115" t="s">
        <v>819</v>
      </c>
      <c r="I196" s="116" t="s">
        <v>817</v>
      </c>
      <c r="J196" s="117">
        <v>58.61</v>
      </c>
      <c r="K196" s="122">
        <v>45.42</v>
      </c>
      <c r="L196" s="116">
        <v>21000</v>
      </c>
      <c r="M196" s="116">
        <f t="shared" si="6"/>
        <v>1230810</v>
      </c>
      <c r="N196" s="113">
        <f t="shared" si="7"/>
        <v>27098.414795244385</v>
      </c>
    </row>
    <row r="197" spans="1:14">
      <c r="A197" s="113">
        <v>195</v>
      </c>
      <c r="B197" s="106">
        <v>12</v>
      </c>
      <c r="C197" s="106">
        <v>2</v>
      </c>
      <c r="D197" s="106">
        <v>2</v>
      </c>
      <c r="E197" s="106">
        <v>502</v>
      </c>
      <c r="F197" s="114" t="s">
        <v>823</v>
      </c>
      <c r="G197" s="106" t="s">
        <v>730</v>
      </c>
      <c r="H197" s="115" t="s">
        <v>816</v>
      </c>
      <c r="I197" s="116" t="s">
        <v>817</v>
      </c>
      <c r="J197" s="117">
        <v>58.61</v>
      </c>
      <c r="K197" s="122">
        <v>45.42</v>
      </c>
      <c r="L197" s="116">
        <v>21000</v>
      </c>
      <c r="M197" s="116">
        <f t="shared" si="6"/>
        <v>1230810</v>
      </c>
      <c r="N197" s="113">
        <f t="shared" si="7"/>
        <v>27098.414795244385</v>
      </c>
    </row>
    <row r="198" spans="1:14">
      <c r="A198" s="113">
        <v>196</v>
      </c>
      <c r="B198" s="106">
        <v>12</v>
      </c>
      <c r="C198" s="106">
        <v>2</v>
      </c>
      <c r="D198" s="106">
        <v>2</v>
      </c>
      <c r="E198" s="106">
        <v>503</v>
      </c>
      <c r="F198" s="114" t="s">
        <v>823</v>
      </c>
      <c r="G198" s="106" t="s">
        <v>730</v>
      </c>
      <c r="H198" s="115" t="s">
        <v>819</v>
      </c>
      <c r="I198" s="116" t="s">
        <v>817</v>
      </c>
      <c r="J198" s="117">
        <v>58.61</v>
      </c>
      <c r="K198" s="122">
        <v>45.42</v>
      </c>
      <c r="L198" s="116">
        <v>21000</v>
      </c>
      <c r="M198" s="116">
        <f t="shared" si="6"/>
        <v>1230810</v>
      </c>
      <c r="N198" s="113">
        <f t="shared" si="7"/>
        <v>27098.414795244385</v>
      </c>
    </row>
    <row r="199" spans="1:14">
      <c r="A199" s="113">
        <v>197</v>
      </c>
      <c r="B199" s="106">
        <v>12</v>
      </c>
      <c r="C199" s="106">
        <v>2</v>
      </c>
      <c r="D199" s="106">
        <v>2</v>
      </c>
      <c r="E199" s="106">
        <v>602</v>
      </c>
      <c r="F199" s="114" t="s">
        <v>824</v>
      </c>
      <c r="G199" s="106" t="s">
        <v>730</v>
      </c>
      <c r="H199" s="115" t="s">
        <v>816</v>
      </c>
      <c r="I199" s="116" t="s">
        <v>817</v>
      </c>
      <c r="J199" s="117">
        <v>58.61</v>
      </c>
      <c r="K199" s="122">
        <v>45.42</v>
      </c>
      <c r="L199" s="116">
        <v>21000</v>
      </c>
      <c r="M199" s="116">
        <f t="shared" si="6"/>
        <v>1230810</v>
      </c>
      <c r="N199" s="113">
        <f t="shared" si="7"/>
        <v>27098.414795244385</v>
      </c>
    </row>
    <row r="200" spans="1:14">
      <c r="A200" s="113">
        <v>198</v>
      </c>
      <c r="B200" s="106">
        <v>12</v>
      </c>
      <c r="C200" s="106">
        <v>2</v>
      </c>
      <c r="D200" s="106">
        <v>2</v>
      </c>
      <c r="E200" s="106">
        <v>603</v>
      </c>
      <c r="F200" s="114" t="s">
        <v>824</v>
      </c>
      <c r="G200" s="106" t="s">
        <v>730</v>
      </c>
      <c r="H200" s="115" t="s">
        <v>819</v>
      </c>
      <c r="I200" s="116" t="s">
        <v>817</v>
      </c>
      <c r="J200" s="117">
        <v>58.61</v>
      </c>
      <c r="K200" s="122">
        <v>45.42</v>
      </c>
      <c r="L200" s="116">
        <v>21000</v>
      </c>
      <c r="M200" s="116">
        <f t="shared" si="6"/>
        <v>1230810</v>
      </c>
      <c r="N200" s="113">
        <f t="shared" si="7"/>
        <v>27098.414795244385</v>
      </c>
    </row>
    <row r="201" spans="1:14">
      <c r="A201" s="113">
        <v>199</v>
      </c>
      <c r="B201" s="106">
        <v>12</v>
      </c>
      <c r="C201" s="106">
        <v>2</v>
      </c>
      <c r="D201" s="106">
        <v>2</v>
      </c>
      <c r="E201" s="106">
        <v>702</v>
      </c>
      <c r="F201" s="114" t="s">
        <v>825</v>
      </c>
      <c r="G201" s="106" t="s">
        <v>730</v>
      </c>
      <c r="H201" s="115" t="s">
        <v>816</v>
      </c>
      <c r="I201" s="116" t="s">
        <v>817</v>
      </c>
      <c r="J201" s="117">
        <v>58.61</v>
      </c>
      <c r="K201" s="122">
        <v>45.42</v>
      </c>
      <c r="L201" s="116">
        <v>21000</v>
      </c>
      <c r="M201" s="116">
        <f t="shared" si="6"/>
        <v>1230810</v>
      </c>
      <c r="N201" s="113">
        <f t="shared" si="7"/>
        <v>27098.414795244385</v>
      </c>
    </row>
    <row r="202" spans="1:14">
      <c r="A202" s="113">
        <v>200</v>
      </c>
      <c r="B202" s="106">
        <v>12</v>
      </c>
      <c r="C202" s="106">
        <v>2</v>
      </c>
      <c r="D202" s="106">
        <v>2</v>
      </c>
      <c r="E202" s="106">
        <v>703</v>
      </c>
      <c r="F202" s="114" t="s">
        <v>825</v>
      </c>
      <c r="G202" s="106" t="s">
        <v>730</v>
      </c>
      <c r="H202" s="115" t="s">
        <v>819</v>
      </c>
      <c r="I202" s="116" t="s">
        <v>817</v>
      </c>
      <c r="J202" s="117">
        <v>58.61</v>
      </c>
      <c r="K202" s="122">
        <v>45.42</v>
      </c>
      <c r="L202" s="116">
        <v>21000</v>
      </c>
      <c r="M202" s="116">
        <f t="shared" si="6"/>
        <v>1230810</v>
      </c>
      <c r="N202" s="113">
        <f t="shared" si="7"/>
        <v>27098.414795244385</v>
      </c>
    </row>
    <row r="203" spans="1:14" hidden="1">
      <c r="A203" s="113">
        <v>201</v>
      </c>
      <c r="B203" s="106">
        <v>12</v>
      </c>
      <c r="C203" s="106">
        <v>2</v>
      </c>
      <c r="D203" s="106">
        <v>2</v>
      </c>
      <c r="E203" s="106">
        <v>801</v>
      </c>
      <c r="F203" s="114" t="s">
        <v>826</v>
      </c>
      <c r="G203" s="106" t="s">
        <v>810</v>
      </c>
      <c r="H203" s="115" t="s">
        <v>827</v>
      </c>
      <c r="I203" s="119" t="s">
        <v>828</v>
      </c>
      <c r="J203" s="117">
        <v>76.239999999999995</v>
      </c>
      <c r="K203" s="121">
        <v>59.09</v>
      </c>
      <c r="L203" s="116">
        <v>21000</v>
      </c>
      <c r="M203" s="116">
        <f>L203*J203</f>
        <v>1601040</v>
      </c>
      <c r="N203" s="113">
        <f t="shared" si="7"/>
        <v>27094.939922152647</v>
      </c>
    </row>
    <row r="204" spans="1:14">
      <c r="A204" s="113">
        <v>202</v>
      </c>
      <c r="B204" s="106">
        <v>12</v>
      </c>
      <c r="C204" s="106">
        <v>2</v>
      </c>
      <c r="D204" s="106">
        <v>2</v>
      </c>
      <c r="E204" s="106">
        <v>802</v>
      </c>
      <c r="F204" s="114" t="s">
        <v>826</v>
      </c>
      <c r="G204" s="106" t="s">
        <v>730</v>
      </c>
      <c r="H204" s="115" t="s">
        <v>816</v>
      </c>
      <c r="I204" s="116" t="s">
        <v>817</v>
      </c>
      <c r="J204" s="117">
        <v>58.61</v>
      </c>
      <c r="K204" s="122">
        <v>45.42</v>
      </c>
      <c r="L204" s="116">
        <v>21000</v>
      </c>
      <c r="M204" s="116">
        <f t="shared" si="6"/>
        <v>1230810</v>
      </c>
      <c r="N204" s="113">
        <f t="shared" si="7"/>
        <v>27098.414795244385</v>
      </c>
    </row>
    <row r="205" spans="1:14">
      <c r="A205" s="113">
        <v>203</v>
      </c>
      <c r="B205" s="106">
        <v>12</v>
      </c>
      <c r="C205" s="106">
        <v>2</v>
      </c>
      <c r="D205" s="106">
        <v>2</v>
      </c>
      <c r="E205" s="106">
        <v>803</v>
      </c>
      <c r="F205" s="114" t="s">
        <v>826</v>
      </c>
      <c r="G205" s="106" t="s">
        <v>730</v>
      </c>
      <c r="H205" s="115" t="s">
        <v>819</v>
      </c>
      <c r="I205" s="116" t="s">
        <v>817</v>
      </c>
      <c r="J205" s="117">
        <v>58.61</v>
      </c>
      <c r="K205" s="122">
        <v>45.42</v>
      </c>
      <c r="L205" s="116">
        <v>21000</v>
      </c>
      <c r="M205" s="116">
        <f t="shared" si="6"/>
        <v>1230810</v>
      </c>
      <c r="N205" s="113">
        <f t="shared" si="7"/>
        <v>27098.414795244385</v>
      </c>
    </row>
    <row r="206" spans="1:14">
      <c r="A206" s="113">
        <v>204</v>
      </c>
      <c r="B206" s="106">
        <v>12</v>
      </c>
      <c r="C206" s="106">
        <v>2</v>
      </c>
      <c r="D206" s="106">
        <v>2</v>
      </c>
      <c r="E206" s="106">
        <v>902</v>
      </c>
      <c r="F206" s="114" t="s">
        <v>829</v>
      </c>
      <c r="G206" s="106" t="s">
        <v>730</v>
      </c>
      <c r="H206" s="115" t="s">
        <v>816</v>
      </c>
      <c r="I206" s="116" t="s">
        <v>817</v>
      </c>
      <c r="J206" s="117">
        <v>58.61</v>
      </c>
      <c r="K206" s="122">
        <v>45.42</v>
      </c>
      <c r="L206" s="116">
        <v>21000</v>
      </c>
      <c r="M206" s="116">
        <f t="shared" si="6"/>
        <v>1230810</v>
      </c>
      <c r="N206" s="113">
        <f t="shared" si="7"/>
        <v>27098.414795244385</v>
      </c>
    </row>
    <row r="207" spans="1:14">
      <c r="A207" s="113">
        <v>205</v>
      </c>
      <c r="B207" s="106">
        <v>12</v>
      </c>
      <c r="C207" s="106">
        <v>2</v>
      </c>
      <c r="D207" s="106">
        <v>2</v>
      </c>
      <c r="E207" s="106">
        <v>903</v>
      </c>
      <c r="F207" s="114" t="s">
        <v>829</v>
      </c>
      <c r="G207" s="106" t="s">
        <v>730</v>
      </c>
      <c r="H207" s="115" t="s">
        <v>819</v>
      </c>
      <c r="I207" s="116" t="s">
        <v>817</v>
      </c>
      <c r="J207" s="117">
        <v>58.61</v>
      </c>
      <c r="K207" s="122">
        <v>45.42</v>
      </c>
      <c r="L207" s="116">
        <v>21000</v>
      </c>
      <c r="M207" s="116">
        <f t="shared" si="6"/>
        <v>1230810</v>
      </c>
      <c r="N207" s="113">
        <f t="shared" si="7"/>
        <v>27098.414795244385</v>
      </c>
    </row>
    <row r="208" spans="1:14">
      <c r="A208" s="113">
        <v>206</v>
      </c>
      <c r="B208" s="106">
        <v>12</v>
      </c>
      <c r="C208" s="106">
        <v>2</v>
      </c>
      <c r="D208" s="106">
        <v>2</v>
      </c>
      <c r="E208" s="106">
        <v>1003</v>
      </c>
      <c r="F208" s="114" t="s">
        <v>830</v>
      </c>
      <c r="G208" s="106" t="s">
        <v>730</v>
      </c>
      <c r="H208" s="115" t="s">
        <v>819</v>
      </c>
      <c r="I208" s="116" t="s">
        <v>817</v>
      </c>
      <c r="J208" s="117">
        <v>58.61</v>
      </c>
      <c r="K208" s="122">
        <v>45.42</v>
      </c>
      <c r="L208" s="116">
        <v>21000</v>
      </c>
      <c r="M208" s="116">
        <f t="shared" si="6"/>
        <v>1230810</v>
      </c>
      <c r="N208" s="113">
        <f t="shared" si="7"/>
        <v>27098.414795244385</v>
      </c>
    </row>
    <row r="209" spans="1:14" s="89" customFormat="1">
      <c r="A209" s="133">
        <v>207</v>
      </c>
      <c r="B209" s="134">
        <v>12</v>
      </c>
      <c r="C209" s="134">
        <v>2</v>
      </c>
      <c r="D209" s="134">
        <v>2</v>
      </c>
      <c r="E209" s="134">
        <v>1102</v>
      </c>
      <c r="F209" s="135" t="s">
        <v>831</v>
      </c>
      <c r="G209" s="134" t="s">
        <v>730</v>
      </c>
      <c r="H209" s="136" t="s">
        <v>816</v>
      </c>
      <c r="I209" s="137" t="s">
        <v>817</v>
      </c>
      <c r="J209" s="138">
        <v>58.61</v>
      </c>
      <c r="K209" s="139">
        <v>45.42</v>
      </c>
      <c r="L209" s="137">
        <v>21000</v>
      </c>
      <c r="M209" s="137">
        <f t="shared" si="6"/>
        <v>1230810</v>
      </c>
      <c r="N209" s="133">
        <f t="shared" si="7"/>
        <v>27098.414795244385</v>
      </c>
    </row>
    <row r="210" spans="1:14">
      <c r="A210" s="113">
        <v>208</v>
      </c>
      <c r="B210" s="106">
        <v>12</v>
      </c>
      <c r="C210" s="106">
        <v>2</v>
      </c>
      <c r="D210" s="106">
        <v>2</v>
      </c>
      <c r="E210" s="106">
        <v>1103</v>
      </c>
      <c r="F210" s="114" t="s">
        <v>831</v>
      </c>
      <c r="G210" s="106" t="s">
        <v>730</v>
      </c>
      <c r="H210" s="115" t="s">
        <v>819</v>
      </c>
      <c r="I210" s="116" t="s">
        <v>817</v>
      </c>
      <c r="J210" s="117">
        <v>58.61</v>
      </c>
      <c r="K210" s="122">
        <v>45.42</v>
      </c>
      <c r="L210" s="116">
        <v>21000</v>
      </c>
      <c r="M210" s="116">
        <f t="shared" si="6"/>
        <v>1230810</v>
      </c>
      <c r="N210" s="113">
        <f t="shared" si="7"/>
        <v>27098.414795244385</v>
      </c>
    </row>
    <row r="211" spans="1:14">
      <c r="A211" s="113">
        <v>209</v>
      </c>
      <c r="B211" s="106">
        <v>12</v>
      </c>
      <c r="C211" s="106">
        <v>2</v>
      </c>
      <c r="D211" s="106">
        <v>2</v>
      </c>
      <c r="E211" s="106">
        <v>1202</v>
      </c>
      <c r="F211" s="114" t="s">
        <v>832</v>
      </c>
      <c r="G211" s="106" t="s">
        <v>730</v>
      </c>
      <c r="H211" s="115" t="s">
        <v>816</v>
      </c>
      <c r="I211" s="116" t="s">
        <v>817</v>
      </c>
      <c r="J211" s="117">
        <v>58.61</v>
      </c>
      <c r="K211" s="122">
        <v>45.42</v>
      </c>
      <c r="L211" s="116">
        <v>21000</v>
      </c>
      <c r="M211" s="116">
        <f t="shared" si="6"/>
        <v>1230810</v>
      </c>
      <c r="N211" s="113">
        <f t="shared" si="7"/>
        <v>27098.414795244385</v>
      </c>
    </row>
    <row r="212" spans="1:14">
      <c r="A212" s="113">
        <v>210</v>
      </c>
      <c r="B212" s="106">
        <v>12</v>
      </c>
      <c r="C212" s="106">
        <v>2</v>
      </c>
      <c r="D212" s="106">
        <v>2</v>
      </c>
      <c r="E212" s="106">
        <v>1203</v>
      </c>
      <c r="F212" s="114" t="s">
        <v>832</v>
      </c>
      <c r="G212" s="106" t="s">
        <v>730</v>
      </c>
      <c r="H212" s="115" t="s">
        <v>819</v>
      </c>
      <c r="I212" s="116" t="s">
        <v>817</v>
      </c>
      <c r="J212" s="117">
        <v>58.61</v>
      </c>
      <c r="K212" s="122">
        <v>45.42</v>
      </c>
      <c r="L212" s="116">
        <v>21000</v>
      </c>
      <c r="M212" s="116">
        <f t="shared" si="6"/>
        <v>1230810</v>
      </c>
      <c r="N212" s="113">
        <f t="shared" si="7"/>
        <v>27098.414795244385</v>
      </c>
    </row>
    <row r="213" spans="1:14">
      <c r="A213" s="113">
        <v>211</v>
      </c>
      <c r="B213" s="106">
        <v>12</v>
      </c>
      <c r="C213" s="106">
        <v>2</v>
      </c>
      <c r="D213" s="106">
        <v>2</v>
      </c>
      <c r="E213" s="106">
        <v>1302</v>
      </c>
      <c r="F213" s="114" t="s">
        <v>833</v>
      </c>
      <c r="G213" s="106" t="s">
        <v>730</v>
      </c>
      <c r="H213" s="115" t="s">
        <v>816</v>
      </c>
      <c r="I213" s="116" t="s">
        <v>817</v>
      </c>
      <c r="J213" s="117">
        <v>58.61</v>
      </c>
      <c r="K213" s="122">
        <v>45.42</v>
      </c>
      <c r="L213" s="116">
        <v>21000</v>
      </c>
      <c r="M213" s="116">
        <f t="shared" si="6"/>
        <v>1230810</v>
      </c>
      <c r="N213" s="113">
        <f t="shared" si="7"/>
        <v>27098.414795244385</v>
      </c>
    </row>
    <row r="214" spans="1:14">
      <c r="A214" s="113">
        <v>212</v>
      </c>
      <c r="B214" s="106">
        <v>12</v>
      </c>
      <c r="C214" s="106">
        <v>2</v>
      </c>
      <c r="D214" s="106">
        <v>2</v>
      </c>
      <c r="E214" s="106">
        <v>1303</v>
      </c>
      <c r="F214" s="114" t="s">
        <v>833</v>
      </c>
      <c r="G214" s="106" t="s">
        <v>730</v>
      </c>
      <c r="H214" s="115" t="s">
        <v>819</v>
      </c>
      <c r="I214" s="116" t="s">
        <v>817</v>
      </c>
      <c r="J214" s="117">
        <v>58.61</v>
      </c>
      <c r="K214" s="122">
        <v>45.42</v>
      </c>
      <c r="L214" s="116">
        <v>21000</v>
      </c>
      <c r="M214" s="116">
        <f t="shared" si="6"/>
        <v>1230810</v>
      </c>
      <c r="N214" s="113">
        <f t="shared" si="7"/>
        <v>27098.414795244385</v>
      </c>
    </row>
    <row r="215" spans="1:14">
      <c r="A215" s="113">
        <v>213</v>
      </c>
      <c r="B215" s="106">
        <v>12</v>
      </c>
      <c r="C215" s="106">
        <v>2</v>
      </c>
      <c r="D215" s="106">
        <v>2</v>
      </c>
      <c r="E215" s="106">
        <v>1402</v>
      </c>
      <c r="F215" s="114" t="s">
        <v>834</v>
      </c>
      <c r="G215" s="106" t="s">
        <v>730</v>
      </c>
      <c r="H215" s="115" t="s">
        <v>816</v>
      </c>
      <c r="I215" s="116" t="s">
        <v>817</v>
      </c>
      <c r="J215" s="117">
        <v>58.61</v>
      </c>
      <c r="K215" s="122">
        <v>45.42</v>
      </c>
      <c r="L215" s="116">
        <v>21000</v>
      </c>
      <c r="M215" s="116">
        <f t="shared" si="6"/>
        <v>1230810</v>
      </c>
      <c r="N215" s="113">
        <f t="shared" si="7"/>
        <v>27098.414795244385</v>
      </c>
    </row>
    <row r="216" spans="1:14">
      <c r="A216" s="113">
        <v>214</v>
      </c>
      <c r="B216" s="106">
        <v>12</v>
      </c>
      <c r="C216" s="106">
        <v>2</v>
      </c>
      <c r="D216" s="106">
        <v>2</v>
      </c>
      <c r="E216" s="106">
        <v>1403</v>
      </c>
      <c r="F216" s="114" t="s">
        <v>834</v>
      </c>
      <c r="G216" s="106" t="s">
        <v>730</v>
      </c>
      <c r="H216" s="115" t="s">
        <v>819</v>
      </c>
      <c r="I216" s="116" t="s">
        <v>817</v>
      </c>
      <c r="J216" s="117">
        <v>58.61</v>
      </c>
      <c r="K216" s="122">
        <v>45.42</v>
      </c>
      <c r="L216" s="116">
        <v>21000</v>
      </c>
      <c r="M216" s="116">
        <f t="shared" si="6"/>
        <v>1230810</v>
      </c>
      <c r="N216" s="113">
        <f t="shared" si="7"/>
        <v>27098.414795244385</v>
      </c>
    </row>
    <row r="217" spans="1:14">
      <c r="A217" s="113">
        <v>215</v>
      </c>
      <c r="B217" s="106">
        <v>12</v>
      </c>
      <c r="C217" s="106">
        <v>3</v>
      </c>
      <c r="D217" s="106">
        <v>1</v>
      </c>
      <c r="E217" s="106">
        <v>202</v>
      </c>
      <c r="F217" s="114" t="s">
        <v>835</v>
      </c>
      <c r="G217" s="106" t="s">
        <v>730</v>
      </c>
      <c r="H217" s="115" t="s">
        <v>803</v>
      </c>
      <c r="I217" s="119" t="s">
        <v>732</v>
      </c>
      <c r="J217" s="117">
        <v>59.1</v>
      </c>
      <c r="K217" s="121">
        <v>45.19</v>
      </c>
      <c r="L217" s="116">
        <v>21000</v>
      </c>
      <c r="M217" s="116">
        <f>L217*J217</f>
        <v>1241100</v>
      </c>
      <c r="N217" s="113">
        <f t="shared" si="7"/>
        <v>27464.040716972784</v>
      </c>
    </row>
    <row r="218" spans="1:14">
      <c r="A218" s="113">
        <v>216</v>
      </c>
      <c r="B218" s="106">
        <v>12</v>
      </c>
      <c r="C218" s="106">
        <v>3</v>
      </c>
      <c r="D218" s="106">
        <v>1</v>
      </c>
      <c r="E218" s="106">
        <v>606</v>
      </c>
      <c r="F218" s="114" t="s">
        <v>836</v>
      </c>
      <c r="G218" s="106" t="s">
        <v>730</v>
      </c>
      <c r="H218" s="115" t="s">
        <v>803</v>
      </c>
      <c r="I218" s="119" t="s">
        <v>732</v>
      </c>
      <c r="J218" s="117">
        <v>59.31</v>
      </c>
      <c r="K218" s="121">
        <v>45.35</v>
      </c>
      <c r="L218" s="116">
        <v>21000</v>
      </c>
      <c r="M218" s="116">
        <f>L218*J218</f>
        <v>1245510</v>
      </c>
      <c r="N218" s="113">
        <f t="shared" si="7"/>
        <v>27464.388092613008</v>
      </c>
    </row>
    <row r="219" spans="1:14">
      <c r="A219" s="113">
        <v>217</v>
      </c>
      <c r="B219" s="106">
        <v>12</v>
      </c>
      <c r="C219" s="106">
        <v>3</v>
      </c>
      <c r="D219" s="106">
        <v>1</v>
      </c>
      <c r="E219" s="106">
        <v>904</v>
      </c>
      <c r="F219" s="114" t="s">
        <v>837</v>
      </c>
      <c r="G219" s="106" t="s">
        <v>730</v>
      </c>
      <c r="H219" s="115" t="s">
        <v>803</v>
      </c>
      <c r="I219" s="119" t="s">
        <v>732</v>
      </c>
      <c r="J219" s="117">
        <v>59.55</v>
      </c>
      <c r="K219" s="121">
        <v>45.53</v>
      </c>
      <c r="L219" s="116">
        <v>21000</v>
      </c>
      <c r="M219" s="116">
        <f>L219*J219</f>
        <v>1250550</v>
      </c>
      <c r="N219" s="113">
        <f t="shared" si="7"/>
        <v>27466.505600702832</v>
      </c>
    </row>
    <row r="220" spans="1:14">
      <c r="A220" s="113">
        <v>218</v>
      </c>
      <c r="B220" s="106">
        <v>12</v>
      </c>
      <c r="C220" s="106">
        <v>3</v>
      </c>
      <c r="D220" s="106">
        <v>1</v>
      </c>
      <c r="E220" s="106">
        <v>2003</v>
      </c>
      <c r="F220" s="114" t="s">
        <v>838</v>
      </c>
      <c r="G220" s="106" t="s">
        <v>730</v>
      </c>
      <c r="H220" s="115" t="s">
        <v>807</v>
      </c>
      <c r="I220" s="116" t="s">
        <v>732</v>
      </c>
      <c r="J220" s="117">
        <v>59.55</v>
      </c>
      <c r="K220" s="122">
        <v>45.53</v>
      </c>
      <c r="L220" s="116">
        <v>21000</v>
      </c>
      <c r="M220" s="116">
        <f t="shared" ref="M220:M269" si="8">L220*J220</f>
        <v>1250550</v>
      </c>
      <c r="N220" s="113">
        <f t="shared" si="7"/>
        <v>27466.505600702832</v>
      </c>
    </row>
    <row r="221" spans="1:14">
      <c r="A221" s="113">
        <v>219</v>
      </c>
      <c r="B221" s="106">
        <v>12</v>
      </c>
      <c r="C221" s="106">
        <v>3</v>
      </c>
      <c r="D221" s="106">
        <v>1</v>
      </c>
      <c r="E221" s="106">
        <v>2004</v>
      </c>
      <c r="F221" s="114" t="s">
        <v>838</v>
      </c>
      <c r="G221" s="106" t="s">
        <v>730</v>
      </c>
      <c r="H221" s="115" t="s">
        <v>803</v>
      </c>
      <c r="I221" s="116" t="s">
        <v>732</v>
      </c>
      <c r="J221" s="117">
        <v>59.55</v>
      </c>
      <c r="K221" s="122">
        <v>45.53</v>
      </c>
      <c r="L221" s="116">
        <v>21000</v>
      </c>
      <c r="M221" s="116">
        <f t="shared" si="8"/>
        <v>1250550</v>
      </c>
      <c r="N221" s="113">
        <f t="shared" si="7"/>
        <v>27466.505600702832</v>
      </c>
    </row>
    <row r="222" spans="1:14">
      <c r="A222" s="113">
        <v>220</v>
      </c>
      <c r="B222" s="106">
        <v>12</v>
      </c>
      <c r="C222" s="106">
        <v>3</v>
      </c>
      <c r="D222" s="106">
        <v>1</v>
      </c>
      <c r="E222" s="106">
        <v>2005</v>
      </c>
      <c r="F222" s="114" t="s">
        <v>839</v>
      </c>
      <c r="G222" s="106" t="s">
        <v>730</v>
      </c>
      <c r="H222" s="115" t="s">
        <v>807</v>
      </c>
      <c r="I222" s="116" t="s">
        <v>732</v>
      </c>
      <c r="J222" s="117">
        <v>59.55</v>
      </c>
      <c r="K222" s="122">
        <v>45.53</v>
      </c>
      <c r="L222" s="116">
        <v>21000</v>
      </c>
      <c r="M222" s="116">
        <f t="shared" si="8"/>
        <v>1250550</v>
      </c>
      <c r="N222" s="113">
        <f t="shared" si="7"/>
        <v>27466.505600702832</v>
      </c>
    </row>
    <row r="223" spans="1:14">
      <c r="A223" s="113">
        <v>221</v>
      </c>
      <c r="B223" s="106">
        <v>12</v>
      </c>
      <c r="C223" s="106">
        <v>3</v>
      </c>
      <c r="D223" s="106">
        <v>1</v>
      </c>
      <c r="E223" s="106">
        <v>2006</v>
      </c>
      <c r="F223" s="114" t="s">
        <v>839</v>
      </c>
      <c r="G223" s="106" t="s">
        <v>730</v>
      </c>
      <c r="H223" s="115" t="s">
        <v>803</v>
      </c>
      <c r="I223" s="116" t="s">
        <v>732</v>
      </c>
      <c r="J223" s="117">
        <v>59.3</v>
      </c>
      <c r="K223" s="122">
        <v>45.34</v>
      </c>
      <c r="L223" s="116">
        <v>21000</v>
      </c>
      <c r="M223" s="116">
        <f t="shared" si="8"/>
        <v>1245300</v>
      </c>
      <c r="N223" s="113">
        <f t="shared" si="7"/>
        <v>27465.813850904276</v>
      </c>
    </row>
    <row r="224" spans="1:14">
      <c r="A224" s="113">
        <v>222</v>
      </c>
      <c r="B224" s="106">
        <v>12</v>
      </c>
      <c r="C224" s="106">
        <v>3</v>
      </c>
      <c r="D224" s="106">
        <v>2</v>
      </c>
      <c r="E224" s="106">
        <v>302</v>
      </c>
      <c r="F224" s="114" t="s">
        <v>840</v>
      </c>
      <c r="G224" s="106" t="s">
        <v>730</v>
      </c>
      <c r="H224" s="115" t="s">
        <v>816</v>
      </c>
      <c r="I224" s="116" t="s">
        <v>817</v>
      </c>
      <c r="J224" s="117">
        <v>60.03</v>
      </c>
      <c r="K224" s="122">
        <v>45.37</v>
      </c>
      <c r="L224" s="116">
        <v>21000</v>
      </c>
      <c r="M224" s="116">
        <f t="shared" si="8"/>
        <v>1260630</v>
      </c>
      <c r="N224" s="113">
        <f t="shared" si="7"/>
        <v>27785.541106458015</v>
      </c>
    </row>
    <row r="225" spans="1:14">
      <c r="A225" s="113">
        <v>223</v>
      </c>
      <c r="B225" s="106">
        <v>12</v>
      </c>
      <c r="C225" s="106">
        <v>3</v>
      </c>
      <c r="D225" s="106">
        <v>2</v>
      </c>
      <c r="E225" s="106">
        <v>303</v>
      </c>
      <c r="F225" s="114" t="s">
        <v>840</v>
      </c>
      <c r="G225" s="106" t="s">
        <v>730</v>
      </c>
      <c r="H225" s="115" t="s">
        <v>819</v>
      </c>
      <c r="I225" s="116" t="s">
        <v>817</v>
      </c>
      <c r="J225" s="117">
        <v>60.03</v>
      </c>
      <c r="K225" s="122">
        <v>45.37</v>
      </c>
      <c r="L225" s="116">
        <v>21000</v>
      </c>
      <c r="M225" s="116">
        <f t="shared" si="8"/>
        <v>1260630</v>
      </c>
      <c r="N225" s="113">
        <f t="shared" si="7"/>
        <v>27785.541106458015</v>
      </c>
    </row>
    <row r="226" spans="1:14">
      <c r="A226" s="113">
        <v>224</v>
      </c>
      <c r="B226" s="106">
        <v>12</v>
      </c>
      <c r="C226" s="106">
        <v>3</v>
      </c>
      <c r="D226" s="106">
        <v>2</v>
      </c>
      <c r="E226" s="106">
        <v>402</v>
      </c>
      <c r="F226" s="114" t="s">
        <v>841</v>
      </c>
      <c r="G226" s="106" t="s">
        <v>730</v>
      </c>
      <c r="H226" s="115" t="s">
        <v>816</v>
      </c>
      <c r="I226" s="116" t="s">
        <v>817</v>
      </c>
      <c r="J226" s="117">
        <v>60.1</v>
      </c>
      <c r="K226" s="122">
        <v>45.42</v>
      </c>
      <c r="L226" s="116">
        <v>21000</v>
      </c>
      <c r="M226" s="116">
        <f t="shared" si="8"/>
        <v>1262100</v>
      </c>
      <c r="N226" s="113">
        <f t="shared" si="7"/>
        <v>27787.318361955084</v>
      </c>
    </row>
    <row r="227" spans="1:14">
      <c r="A227" s="113">
        <v>225</v>
      </c>
      <c r="B227" s="106">
        <v>12</v>
      </c>
      <c r="C227" s="106">
        <v>3</v>
      </c>
      <c r="D227" s="106">
        <v>2</v>
      </c>
      <c r="E227" s="106">
        <v>403</v>
      </c>
      <c r="F227" s="114" t="s">
        <v>841</v>
      </c>
      <c r="G227" s="106" t="s">
        <v>730</v>
      </c>
      <c r="H227" s="115" t="s">
        <v>819</v>
      </c>
      <c r="I227" s="116" t="s">
        <v>817</v>
      </c>
      <c r="J227" s="117">
        <v>60.1</v>
      </c>
      <c r="K227" s="122">
        <v>45.42</v>
      </c>
      <c r="L227" s="116">
        <v>21000</v>
      </c>
      <c r="M227" s="116">
        <f t="shared" si="8"/>
        <v>1262100</v>
      </c>
      <c r="N227" s="113">
        <f t="shared" si="7"/>
        <v>27787.318361955084</v>
      </c>
    </row>
    <row r="228" spans="1:14">
      <c r="A228" s="113">
        <v>226</v>
      </c>
      <c r="B228" s="106">
        <v>12</v>
      </c>
      <c r="C228" s="106">
        <v>3</v>
      </c>
      <c r="D228" s="106">
        <v>2</v>
      </c>
      <c r="E228" s="106">
        <v>502</v>
      </c>
      <c r="F228" s="114" t="s">
        <v>842</v>
      </c>
      <c r="G228" s="106" t="s">
        <v>730</v>
      </c>
      <c r="H228" s="115" t="s">
        <v>816</v>
      </c>
      <c r="I228" s="116" t="s">
        <v>817</v>
      </c>
      <c r="J228" s="117">
        <v>60.1</v>
      </c>
      <c r="K228" s="122">
        <v>45.42</v>
      </c>
      <c r="L228" s="116">
        <v>21000</v>
      </c>
      <c r="M228" s="116">
        <f t="shared" si="8"/>
        <v>1262100</v>
      </c>
      <c r="N228" s="113">
        <f t="shared" si="7"/>
        <v>27787.318361955084</v>
      </c>
    </row>
    <row r="229" spans="1:14">
      <c r="A229" s="113">
        <v>227</v>
      </c>
      <c r="B229" s="106">
        <v>12</v>
      </c>
      <c r="C229" s="106">
        <v>3</v>
      </c>
      <c r="D229" s="106">
        <v>2</v>
      </c>
      <c r="E229" s="106">
        <v>503</v>
      </c>
      <c r="F229" s="114" t="s">
        <v>842</v>
      </c>
      <c r="G229" s="106" t="s">
        <v>730</v>
      </c>
      <c r="H229" s="115" t="s">
        <v>819</v>
      </c>
      <c r="I229" s="116" t="s">
        <v>817</v>
      </c>
      <c r="J229" s="117">
        <v>60.1</v>
      </c>
      <c r="K229" s="122">
        <v>45.42</v>
      </c>
      <c r="L229" s="116">
        <v>21000</v>
      </c>
      <c r="M229" s="116">
        <f t="shared" si="8"/>
        <v>1262100</v>
      </c>
      <c r="N229" s="113">
        <f t="shared" si="7"/>
        <v>27787.318361955084</v>
      </c>
    </row>
    <row r="230" spans="1:14">
      <c r="A230" s="113">
        <v>228</v>
      </c>
      <c r="B230" s="106">
        <v>12</v>
      </c>
      <c r="C230" s="106">
        <v>3</v>
      </c>
      <c r="D230" s="106">
        <v>2</v>
      </c>
      <c r="E230" s="106">
        <v>602</v>
      </c>
      <c r="F230" s="114" t="s">
        <v>843</v>
      </c>
      <c r="G230" s="106" t="s">
        <v>730</v>
      </c>
      <c r="H230" s="115" t="s">
        <v>816</v>
      </c>
      <c r="I230" s="116" t="s">
        <v>817</v>
      </c>
      <c r="J230" s="117">
        <v>60.1</v>
      </c>
      <c r="K230" s="122">
        <v>45.42</v>
      </c>
      <c r="L230" s="116">
        <v>21000</v>
      </c>
      <c r="M230" s="116">
        <f t="shared" si="8"/>
        <v>1262100</v>
      </c>
      <c r="N230" s="113">
        <f t="shared" si="7"/>
        <v>27787.318361955084</v>
      </c>
    </row>
    <row r="231" spans="1:14">
      <c r="A231" s="113">
        <v>229</v>
      </c>
      <c r="B231" s="106">
        <v>12</v>
      </c>
      <c r="C231" s="106">
        <v>3</v>
      </c>
      <c r="D231" s="106">
        <v>2</v>
      </c>
      <c r="E231" s="106">
        <v>603</v>
      </c>
      <c r="F231" s="114" t="s">
        <v>843</v>
      </c>
      <c r="G231" s="106" t="s">
        <v>730</v>
      </c>
      <c r="H231" s="115" t="s">
        <v>819</v>
      </c>
      <c r="I231" s="116" t="s">
        <v>817</v>
      </c>
      <c r="J231" s="117">
        <v>60.1</v>
      </c>
      <c r="K231" s="122">
        <v>45.42</v>
      </c>
      <c r="L231" s="116">
        <v>21000</v>
      </c>
      <c r="M231" s="116">
        <f t="shared" si="8"/>
        <v>1262100</v>
      </c>
      <c r="N231" s="113">
        <f t="shared" si="7"/>
        <v>27787.318361955084</v>
      </c>
    </row>
    <row r="232" spans="1:14">
      <c r="A232" s="113">
        <v>230</v>
      </c>
      <c r="B232" s="106">
        <v>12</v>
      </c>
      <c r="C232" s="106">
        <v>3</v>
      </c>
      <c r="D232" s="106">
        <v>2</v>
      </c>
      <c r="E232" s="106">
        <v>702</v>
      </c>
      <c r="F232" s="114" t="s">
        <v>844</v>
      </c>
      <c r="G232" s="106" t="s">
        <v>730</v>
      </c>
      <c r="H232" s="115" t="s">
        <v>816</v>
      </c>
      <c r="I232" s="116" t="s">
        <v>817</v>
      </c>
      <c r="J232" s="117">
        <v>60.1</v>
      </c>
      <c r="K232" s="122">
        <v>45.42</v>
      </c>
      <c r="L232" s="116">
        <v>21000</v>
      </c>
      <c r="M232" s="116">
        <f t="shared" si="8"/>
        <v>1262100</v>
      </c>
      <c r="N232" s="113">
        <f t="shared" si="7"/>
        <v>27787.318361955084</v>
      </c>
    </row>
    <row r="233" spans="1:14">
      <c r="A233" s="113">
        <v>231</v>
      </c>
      <c r="B233" s="106">
        <v>12</v>
      </c>
      <c r="C233" s="106">
        <v>3</v>
      </c>
      <c r="D233" s="106">
        <v>2</v>
      </c>
      <c r="E233" s="106">
        <v>703</v>
      </c>
      <c r="F233" s="114" t="s">
        <v>844</v>
      </c>
      <c r="G233" s="106" t="s">
        <v>730</v>
      </c>
      <c r="H233" s="115" t="s">
        <v>819</v>
      </c>
      <c r="I233" s="116" t="s">
        <v>817</v>
      </c>
      <c r="J233" s="117">
        <v>60.1</v>
      </c>
      <c r="K233" s="122">
        <v>45.42</v>
      </c>
      <c r="L233" s="116">
        <v>21000</v>
      </c>
      <c r="M233" s="116">
        <f t="shared" si="8"/>
        <v>1262100</v>
      </c>
      <c r="N233" s="113">
        <f t="shared" si="7"/>
        <v>27787.318361955084</v>
      </c>
    </row>
    <row r="234" spans="1:14">
      <c r="A234" s="113">
        <v>232</v>
      </c>
      <c r="B234" s="106">
        <v>12</v>
      </c>
      <c r="C234" s="106">
        <v>3</v>
      </c>
      <c r="D234" s="106">
        <v>2</v>
      </c>
      <c r="E234" s="106">
        <v>802</v>
      </c>
      <c r="F234" s="114" t="s">
        <v>845</v>
      </c>
      <c r="G234" s="106" t="s">
        <v>730</v>
      </c>
      <c r="H234" s="115" t="s">
        <v>816</v>
      </c>
      <c r="I234" s="116" t="s">
        <v>817</v>
      </c>
      <c r="J234" s="117">
        <v>60.1</v>
      </c>
      <c r="K234" s="122">
        <v>45.42</v>
      </c>
      <c r="L234" s="116">
        <v>21000</v>
      </c>
      <c r="M234" s="116">
        <f t="shared" si="8"/>
        <v>1262100</v>
      </c>
      <c r="N234" s="113">
        <f t="shared" si="7"/>
        <v>27787.318361955084</v>
      </c>
    </row>
    <row r="235" spans="1:14">
      <c r="A235" s="113">
        <v>233</v>
      </c>
      <c r="B235" s="106">
        <v>12</v>
      </c>
      <c r="C235" s="106">
        <v>3</v>
      </c>
      <c r="D235" s="106">
        <v>2</v>
      </c>
      <c r="E235" s="106">
        <v>803</v>
      </c>
      <c r="F235" s="114" t="s">
        <v>845</v>
      </c>
      <c r="G235" s="106" t="s">
        <v>730</v>
      </c>
      <c r="H235" s="115" t="s">
        <v>819</v>
      </c>
      <c r="I235" s="116" t="s">
        <v>817</v>
      </c>
      <c r="J235" s="117">
        <v>60.1</v>
      </c>
      <c r="K235" s="122">
        <v>45.42</v>
      </c>
      <c r="L235" s="116">
        <v>21000</v>
      </c>
      <c r="M235" s="116">
        <f t="shared" si="8"/>
        <v>1262100</v>
      </c>
      <c r="N235" s="113">
        <f t="shared" si="7"/>
        <v>27787.318361955084</v>
      </c>
    </row>
    <row r="236" spans="1:14">
      <c r="A236" s="113">
        <v>234</v>
      </c>
      <c r="B236" s="106">
        <v>12</v>
      </c>
      <c r="C236" s="106">
        <v>3</v>
      </c>
      <c r="D236" s="106">
        <v>2</v>
      </c>
      <c r="E236" s="106">
        <v>902</v>
      </c>
      <c r="F236" s="114" t="s">
        <v>846</v>
      </c>
      <c r="G236" s="106" t="s">
        <v>730</v>
      </c>
      <c r="H236" s="115" t="s">
        <v>816</v>
      </c>
      <c r="I236" s="116" t="s">
        <v>817</v>
      </c>
      <c r="J236" s="117">
        <v>60.1</v>
      </c>
      <c r="K236" s="122">
        <v>45.42</v>
      </c>
      <c r="L236" s="116">
        <v>21000</v>
      </c>
      <c r="M236" s="116">
        <f t="shared" si="8"/>
        <v>1262100</v>
      </c>
      <c r="N236" s="113">
        <f t="shared" si="7"/>
        <v>27787.318361955084</v>
      </c>
    </row>
    <row r="237" spans="1:14">
      <c r="A237" s="113">
        <v>235</v>
      </c>
      <c r="B237" s="106">
        <v>12</v>
      </c>
      <c r="C237" s="106">
        <v>3</v>
      </c>
      <c r="D237" s="106">
        <v>2</v>
      </c>
      <c r="E237" s="106">
        <v>903</v>
      </c>
      <c r="F237" s="114" t="s">
        <v>846</v>
      </c>
      <c r="G237" s="106" t="s">
        <v>730</v>
      </c>
      <c r="H237" s="115" t="s">
        <v>819</v>
      </c>
      <c r="I237" s="116" t="s">
        <v>817</v>
      </c>
      <c r="J237" s="117">
        <v>60.1</v>
      </c>
      <c r="K237" s="122">
        <v>45.42</v>
      </c>
      <c r="L237" s="116">
        <v>21000</v>
      </c>
      <c r="M237" s="116">
        <f t="shared" si="8"/>
        <v>1262100</v>
      </c>
      <c r="N237" s="113">
        <f t="shared" si="7"/>
        <v>27787.318361955084</v>
      </c>
    </row>
    <row r="238" spans="1:14">
      <c r="A238" s="113">
        <v>236</v>
      </c>
      <c r="B238" s="106">
        <v>12</v>
      </c>
      <c r="C238" s="106">
        <v>3</v>
      </c>
      <c r="D238" s="106">
        <v>2</v>
      </c>
      <c r="E238" s="106">
        <v>1003</v>
      </c>
      <c r="F238" s="114" t="s">
        <v>847</v>
      </c>
      <c r="G238" s="106" t="s">
        <v>730</v>
      </c>
      <c r="H238" s="115" t="s">
        <v>819</v>
      </c>
      <c r="I238" s="116" t="s">
        <v>817</v>
      </c>
      <c r="J238" s="117">
        <v>60.1</v>
      </c>
      <c r="K238" s="122">
        <v>45.42</v>
      </c>
      <c r="L238" s="116">
        <v>21000</v>
      </c>
      <c r="M238" s="116">
        <f t="shared" si="8"/>
        <v>1262100</v>
      </c>
      <c r="N238" s="113">
        <f t="shared" si="7"/>
        <v>27787.318361955084</v>
      </c>
    </row>
    <row r="239" spans="1:14">
      <c r="A239" s="113">
        <v>237</v>
      </c>
      <c r="B239" s="106">
        <v>12</v>
      </c>
      <c r="C239" s="106">
        <v>3</v>
      </c>
      <c r="D239" s="106">
        <v>2</v>
      </c>
      <c r="E239" s="106">
        <v>1102</v>
      </c>
      <c r="F239" s="114" t="s">
        <v>848</v>
      </c>
      <c r="G239" s="106" t="s">
        <v>730</v>
      </c>
      <c r="H239" s="115" t="s">
        <v>816</v>
      </c>
      <c r="I239" s="116" t="s">
        <v>817</v>
      </c>
      <c r="J239" s="117">
        <v>60.1</v>
      </c>
      <c r="K239" s="122">
        <v>45.42</v>
      </c>
      <c r="L239" s="116">
        <v>21000</v>
      </c>
      <c r="M239" s="116">
        <f t="shared" si="8"/>
        <v>1262100</v>
      </c>
      <c r="N239" s="113">
        <f t="shared" si="7"/>
        <v>27787.318361955084</v>
      </c>
    </row>
    <row r="240" spans="1:14">
      <c r="A240" s="113">
        <v>238</v>
      </c>
      <c r="B240" s="106">
        <v>12</v>
      </c>
      <c r="C240" s="106">
        <v>3</v>
      </c>
      <c r="D240" s="106">
        <v>2</v>
      </c>
      <c r="E240" s="106">
        <v>1103</v>
      </c>
      <c r="F240" s="114" t="s">
        <v>848</v>
      </c>
      <c r="G240" s="106" t="s">
        <v>730</v>
      </c>
      <c r="H240" s="115" t="s">
        <v>819</v>
      </c>
      <c r="I240" s="116" t="s">
        <v>817</v>
      </c>
      <c r="J240" s="117">
        <v>60.1</v>
      </c>
      <c r="K240" s="122">
        <v>45.42</v>
      </c>
      <c r="L240" s="116">
        <v>21000</v>
      </c>
      <c r="M240" s="116">
        <f t="shared" si="8"/>
        <v>1262100</v>
      </c>
      <c r="N240" s="113">
        <f t="shared" si="7"/>
        <v>27787.318361955084</v>
      </c>
    </row>
    <row r="241" spans="1:14">
      <c r="A241" s="113">
        <v>239</v>
      </c>
      <c r="B241" s="106">
        <v>12</v>
      </c>
      <c r="C241" s="106">
        <v>3</v>
      </c>
      <c r="D241" s="106">
        <v>2</v>
      </c>
      <c r="E241" s="106">
        <v>1104</v>
      </c>
      <c r="F241" s="114" t="s">
        <v>848</v>
      </c>
      <c r="G241" s="106" t="s">
        <v>730</v>
      </c>
      <c r="H241" s="115" t="s">
        <v>849</v>
      </c>
      <c r="I241" s="119" t="s">
        <v>817</v>
      </c>
      <c r="J241" s="117">
        <v>62.23</v>
      </c>
      <c r="K241" s="121">
        <v>47.03</v>
      </c>
      <c r="L241" s="116">
        <v>21000</v>
      </c>
      <c r="M241" s="116">
        <f>L241*J241</f>
        <v>1306830</v>
      </c>
      <c r="N241" s="113">
        <f t="shared" si="7"/>
        <v>27787.157133744418</v>
      </c>
    </row>
    <row r="242" spans="1:14">
      <c r="A242" s="113">
        <v>240</v>
      </c>
      <c r="B242" s="106">
        <v>12</v>
      </c>
      <c r="C242" s="106">
        <v>3</v>
      </c>
      <c r="D242" s="106">
        <v>2</v>
      </c>
      <c r="E242" s="106">
        <v>1202</v>
      </c>
      <c r="F242" s="114" t="s">
        <v>850</v>
      </c>
      <c r="G242" s="106" t="s">
        <v>730</v>
      </c>
      <c r="H242" s="115" t="s">
        <v>816</v>
      </c>
      <c r="I242" s="116" t="s">
        <v>817</v>
      </c>
      <c r="J242" s="117">
        <v>60.1</v>
      </c>
      <c r="K242" s="122">
        <v>45.42</v>
      </c>
      <c r="L242" s="116">
        <v>21000</v>
      </c>
      <c r="M242" s="116">
        <f t="shared" si="8"/>
        <v>1262100</v>
      </c>
      <c r="N242" s="113">
        <f t="shared" si="7"/>
        <v>27787.318361955084</v>
      </c>
    </row>
    <row r="243" spans="1:14">
      <c r="A243" s="113">
        <v>241</v>
      </c>
      <c r="B243" s="106">
        <v>12</v>
      </c>
      <c r="C243" s="106">
        <v>3</v>
      </c>
      <c r="D243" s="106">
        <v>2</v>
      </c>
      <c r="E243" s="106">
        <v>1203</v>
      </c>
      <c r="F243" s="114" t="s">
        <v>850</v>
      </c>
      <c r="G243" s="106" t="s">
        <v>730</v>
      </c>
      <c r="H243" s="115" t="s">
        <v>819</v>
      </c>
      <c r="I243" s="116" t="s">
        <v>817</v>
      </c>
      <c r="J243" s="117">
        <v>60.1</v>
      </c>
      <c r="K243" s="122">
        <v>45.42</v>
      </c>
      <c r="L243" s="116">
        <v>21000</v>
      </c>
      <c r="M243" s="116">
        <f t="shared" si="8"/>
        <v>1262100</v>
      </c>
      <c r="N243" s="113">
        <f t="shared" si="7"/>
        <v>27787.318361955084</v>
      </c>
    </row>
    <row r="244" spans="1:14">
      <c r="A244" s="113">
        <v>242</v>
      </c>
      <c r="B244" s="106">
        <v>12</v>
      </c>
      <c r="C244" s="106">
        <v>3</v>
      </c>
      <c r="D244" s="106">
        <v>2</v>
      </c>
      <c r="E244" s="106">
        <v>1302</v>
      </c>
      <c r="F244" s="114" t="s">
        <v>851</v>
      </c>
      <c r="G244" s="106" t="s">
        <v>730</v>
      </c>
      <c r="H244" s="115" t="s">
        <v>816</v>
      </c>
      <c r="I244" s="116" t="s">
        <v>817</v>
      </c>
      <c r="J244" s="117">
        <v>60.1</v>
      </c>
      <c r="K244" s="122">
        <v>45.42</v>
      </c>
      <c r="L244" s="116">
        <v>21000</v>
      </c>
      <c r="M244" s="116">
        <f t="shared" si="8"/>
        <v>1262100</v>
      </c>
      <c r="N244" s="113">
        <f t="shared" si="7"/>
        <v>27787.318361955084</v>
      </c>
    </row>
    <row r="245" spans="1:14">
      <c r="A245" s="113">
        <v>243</v>
      </c>
      <c r="B245" s="106">
        <v>12</v>
      </c>
      <c r="C245" s="106">
        <v>3</v>
      </c>
      <c r="D245" s="106">
        <v>2</v>
      </c>
      <c r="E245" s="106">
        <v>1303</v>
      </c>
      <c r="F245" s="114" t="s">
        <v>851</v>
      </c>
      <c r="G245" s="106" t="s">
        <v>730</v>
      </c>
      <c r="H245" s="115" t="s">
        <v>819</v>
      </c>
      <c r="I245" s="116" t="s">
        <v>817</v>
      </c>
      <c r="J245" s="117">
        <v>60.1</v>
      </c>
      <c r="K245" s="122">
        <v>45.42</v>
      </c>
      <c r="L245" s="116">
        <v>21000</v>
      </c>
      <c r="M245" s="116">
        <f t="shared" si="8"/>
        <v>1262100</v>
      </c>
      <c r="N245" s="113">
        <f t="shared" si="7"/>
        <v>27787.318361955084</v>
      </c>
    </row>
    <row r="246" spans="1:14">
      <c r="A246" s="113">
        <v>244</v>
      </c>
      <c r="B246" s="106">
        <v>17</v>
      </c>
      <c r="C246" s="106">
        <v>1</v>
      </c>
      <c r="D246" s="106">
        <v>1</v>
      </c>
      <c r="E246" s="106">
        <v>402</v>
      </c>
      <c r="F246" s="114" t="s">
        <v>852</v>
      </c>
      <c r="G246" s="106" t="s">
        <v>730</v>
      </c>
      <c r="H246" s="115" t="s">
        <v>803</v>
      </c>
      <c r="I246" s="119" t="s">
        <v>732</v>
      </c>
      <c r="J246" s="117">
        <v>60.12</v>
      </c>
      <c r="K246" s="118">
        <v>45.37</v>
      </c>
      <c r="L246" s="116">
        <v>21000</v>
      </c>
      <c r="M246" s="116">
        <f t="shared" si="8"/>
        <v>1262520</v>
      </c>
      <c r="N246" s="113">
        <f t="shared" si="7"/>
        <v>27827.198589376243</v>
      </c>
    </row>
    <row r="247" spans="1:14">
      <c r="A247" s="113">
        <v>245</v>
      </c>
      <c r="B247" s="106">
        <v>17</v>
      </c>
      <c r="C247" s="106">
        <v>1</v>
      </c>
      <c r="D247" s="106">
        <v>1</v>
      </c>
      <c r="E247" s="106">
        <v>602</v>
      </c>
      <c r="F247" s="114" t="s">
        <v>836</v>
      </c>
      <c r="G247" s="106" t="s">
        <v>730</v>
      </c>
      <c r="H247" s="115" t="s">
        <v>803</v>
      </c>
      <c r="I247" s="119" t="s">
        <v>732</v>
      </c>
      <c r="J247" s="117">
        <v>60.34</v>
      </c>
      <c r="K247" s="118">
        <v>45.53</v>
      </c>
      <c r="L247" s="116">
        <v>21000</v>
      </c>
      <c r="M247" s="116">
        <f t="shared" si="8"/>
        <v>1267140</v>
      </c>
      <c r="N247" s="113">
        <f t="shared" si="7"/>
        <v>27830.88073797496</v>
      </c>
    </row>
    <row r="248" spans="1:14">
      <c r="A248" s="113">
        <v>246</v>
      </c>
      <c r="B248" s="106">
        <v>17</v>
      </c>
      <c r="C248" s="106">
        <v>1</v>
      </c>
      <c r="D248" s="106">
        <v>2</v>
      </c>
      <c r="E248" s="106">
        <v>202</v>
      </c>
      <c r="F248" s="114" t="s">
        <v>853</v>
      </c>
      <c r="G248" s="106" t="s">
        <v>730</v>
      </c>
      <c r="H248" s="115" t="s">
        <v>816</v>
      </c>
      <c r="I248" s="116" t="s">
        <v>817</v>
      </c>
      <c r="J248" s="117">
        <v>62.05</v>
      </c>
      <c r="K248" s="118">
        <v>47.42</v>
      </c>
      <c r="L248" s="116">
        <v>21000</v>
      </c>
      <c r="M248" s="116">
        <f t="shared" si="8"/>
        <v>1303050</v>
      </c>
      <c r="N248" s="113">
        <f t="shared" si="7"/>
        <v>27478.911851539433</v>
      </c>
    </row>
    <row r="249" spans="1:14">
      <c r="A249" s="113">
        <v>247</v>
      </c>
      <c r="B249" s="106">
        <v>17</v>
      </c>
      <c r="C249" s="106">
        <v>1</v>
      </c>
      <c r="D249" s="106">
        <v>2</v>
      </c>
      <c r="E249" s="106">
        <v>203</v>
      </c>
      <c r="F249" s="114" t="s">
        <v>853</v>
      </c>
      <c r="G249" s="106" t="s">
        <v>730</v>
      </c>
      <c r="H249" s="115" t="s">
        <v>819</v>
      </c>
      <c r="I249" s="116" t="s">
        <v>817</v>
      </c>
      <c r="J249" s="117">
        <v>59.37</v>
      </c>
      <c r="K249" s="118">
        <v>45.37</v>
      </c>
      <c r="L249" s="116">
        <v>21000</v>
      </c>
      <c r="M249" s="116">
        <f t="shared" si="8"/>
        <v>1246770</v>
      </c>
      <c r="N249" s="113">
        <f t="shared" si="7"/>
        <v>27480.052898391008</v>
      </c>
    </row>
    <row r="250" spans="1:14">
      <c r="A250" s="113">
        <v>248</v>
      </c>
      <c r="B250" s="106">
        <v>17</v>
      </c>
      <c r="C250" s="106">
        <v>1</v>
      </c>
      <c r="D250" s="106">
        <v>2</v>
      </c>
      <c r="E250" s="106">
        <v>302</v>
      </c>
      <c r="F250" s="114" t="s">
        <v>854</v>
      </c>
      <c r="G250" s="106" t="s">
        <v>730</v>
      </c>
      <c r="H250" s="115" t="s">
        <v>816</v>
      </c>
      <c r="I250" s="116" t="s">
        <v>817</v>
      </c>
      <c r="J250" s="117">
        <v>62.05</v>
      </c>
      <c r="K250" s="118">
        <v>47.42</v>
      </c>
      <c r="L250" s="116">
        <v>21000</v>
      </c>
      <c r="M250" s="116">
        <f t="shared" si="8"/>
        <v>1303050</v>
      </c>
      <c r="N250" s="113">
        <f t="shared" si="7"/>
        <v>27478.911851539433</v>
      </c>
    </row>
    <row r="251" spans="1:14">
      <c r="A251" s="113">
        <v>249</v>
      </c>
      <c r="B251" s="106">
        <v>17</v>
      </c>
      <c r="C251" s="106">
        <v>1</v>
      </c>
      <c r="D251" s="106">
        <v>2</v>
      </c>
      <c r="E251" s="106">
        <v>303</v>
      </c>
      <c r="F251" s="114" t="s">
        <v>854</v>
      </c>
      <c r="G251" s="106" t="s">
        <v>730</v>
      </c>
      <c r="H251" s="115" t="s">
        <v>819</v>
      </c>
      <c r="I251" s="116" t="s">
        <v>817</v>
      </c>
      <c r="J251" s="117">
        <v>59.37</v>
      </c>
      <c r="K251" s="118">
        <v>45.37</v>
      </c>
      <c r="L251" s="116">
        <v>21000</v>
      </c>
      <c r="M251" s="116">
        <f t="shared" si="8"/>
        <v>1246770</v>
      </c>
      <c r="N251" s="113">
        <f t="shared" si="7"/>
        <v>27480.052898391008</v>
      </c>
    </row>
    <row r="252" spans="1:14">
      <c r="A252" s="113">
        <v>250</v>
      </c>
      <c r="B252" s="106">
        <v>17</v>
      </c>
      <c r="C252" s="106">
        <v>1</v>
      </c>
      <c r="D252" s="106">
        <v>2</v>
      </c>
      <c r="E252" s="106">
        <v>402</v>
      </c>
      <c r="F252" s="114" t="s">
        <v>855</v>
      </c>
      <c r="G252" s="106" t="s">
        <v>730</v>
      </c>
      <c r="H252" s="115" t="s">
        <v>816</v>
      </c>
      <c r="I252" s="116" t="s">
        <v>817</v>
      </c>
      <c r="J252" s="117">
        <v>59.44</v>
      </c>
      <c r="K252" s="118">
        <v>45.42</v>
      </c>
      <c r="L252" s="116">
        <v>21000</v>
      </c>
      <c r="M252" s="116">
        <f t="shared" si="8"/>
        <v>1248240</v>
      </c>
      <c r="N252" s="113">
        <f t="shared" si="7"/>
        <v>27482.166446499337</v>
      </c>
    </row>
    <row r="253" spans="1:14">
      <c r="A253" s="113">
        <v>251</v>
      </c>
      <c r="B253" s="106">
        <v>17</v>
      </c>
      <c r="C253" s="106">
        <v>1</v>
      </c>
      <c r="D253" s="106">
        <v>2</v>
      </c>
      <c r="E253" s="106">
        <v>403</v>
      </c>
      <c r="F253" s="114" t="s">
        <v>855</v>
      </c>
      <c r="G253" s="106" t="s">
        <v>730</v>
      </c>
      <c r="H253" s="115" t="s">
        <v>819</v>
      </c>
      <c r="I253" s="116" t="s">
        <v>817</v>
      </c>
      <c r="J253" s="117">
        <v>59.44</v>
      </c>
      <c r="K253" s="118">
        <v>45.42</v>
      </c>
      <c r="L253" s="116">
        <v>21000</v>
      </c>
      <c r="M253" s="116">
        <f t="shared" si="8"/>
        <v>1248240</v>
      </c>
      <c r="N253" s="113">
        <f t="shared" ref="N253:N316" si="9">M253/K253</f>
        <v>27482.166446499337</v>
      </c>
    </row>
    <row r="254" spans="1:14">
      <c r="A254" s="113">
        <v>252</v>
      </c>
      <c r="B254" s="106">
        <v>17</v>
      </c>
      <c r="C254" s="106">
        <v>1</v>
      </c>
      <c r="D254" s="106">
        <v>2</v>
      </c>
      <c r="E254" s="106">
        <v>502</v>
      </c>
      <c r="F254" s="114" t="s">
        <v>856</v>
      </c>
      <c r="G254" s="106" t="s">
        <v>730</v>
      </c>
      <c r="H254" s="115" t="s">
        <v>816</v>
      </c>
      <c r="I254" s="116" t="s">
        <v>817</v>
      </c>
      <c r="J254" s="117">
        <v>59.44</v>
      </c>
      <c r="K254" s="118">
        <v>45.42</v>
      </c>
      <c r="L254" s="116">
        <v>21000</v>
      </c>
      <c r="M254" s="116">
        <f t="shared" si="8"/>
        <v>1248240</v>
      </c>
      <c r="N254" s="113">
        <f t="shared" si="9"/>
        <v>27482.166446499337</v>
      </c>
    </row>
    <row r="255" spans="1:14">
      <c r="A255" s="113">
        <v>253</v>
      </c>
      <c r="B255" s="106">
        <v>17</v>
      </c>
      <c r="C255" s="106">
        <v>1</v>
      </c>
      <c r="D255" s="106">
        <v>2</v>
      </c>
      <c r="E255" s="106">
        <v>503</v>
      </c>
      <c r="F255" s="114" t="s">
        <v>856</v>
      </c>
      <c r="G255" s="106" t="s">
        <v>730</v>
      </c>
      <c r="H255" s="115" t="s">
        <v>819</v>
      </c>
      <c r="I255" s="116" t="s">
        <v>817</v>
      </c>
      <c r="J255" s="117">
        <v>59.44</v>
      </c>
      <c r="K255" s="118">
        <v>45.42</v>
      </c>
      <c r="L255" s="116">
        <v>21000</v>
      </c>
      <c r="M255" s="116">
        <f t="shared" si="8"/>
        <v>1248240</v>
      </c>
      <c r="N255" s="113">
        <f t="shared" si="9"/>
        <v>27482.166446499337</v>
      </c>
    </row>
    <row r="256" spans="1:14">
      <c r="A256" s="113">
        <v>254</v>
      </c>
      <c r="B256" s="106">
        <v>17</v>
      </c>
      <c r="C256" s="106">
        <v>1</v>
      </c>
      <c r="D256" s="106">
        <v>2</v>
      </c>
      <c r="E256" s="106">
        <v>602</v>
      </c>
      <c r="F256" s="114" t="s">
        <v>857</v>
      </c>
      <c r="G256" s="106" t="s">
        <v>730</v>
      </c>
      <c r="H256" s="115" t="s">
        <v>816</v>
      </c>
      <c r="I256" s="116" t="s">
        <v>817</v>
      </c>
      <c r="J256" s="117">
        <v>59.44</v>
      </c>
      <c r="K256" s="118">
        <v>45.42</v>
      </c>
      <c r="L256" s="116">
        <v>21000</v>
      </c>
      <c r="M256" s="116">
        <f t="shared" si="8"/>
        <v>1248240</v>
      </c>
      <c r="N256" s="113">
        <f t="shared" si="9"/>
        <v>27482.166446499337</v>
      </c>
    </row>
    <row r="257" spans="1:14">
      <c r="A257" s="113">
        <v>255</v>
      </c>
      <c r="B257" s="106">
        <v>17</v>
      </c>
      <c r="C257" s="106">
        <v>1</v>
      </c>
      <c r="D257" s="106">
        <v>2</v>
      </c>
      <c r="E257" s="106">
        <v>603</v>
      </c>
      <c r="F257" s="114" t="s">
        <v>857</v>
      </c>
      <c r="G257" s="106" t="s">
        <v>730</v>
      </c>
      <c r="H257" s="115" t="s">
        <v>819</v>
      </c>
      <c r="I257" s="116" t="s">
        <v>817</v>
      </c>
      <c r="J257" s="117">
        <v>59.44</v>
      </c>
      <c r="K257" s="118">
        <v>45.42</v>
      </c>
      <c r="L257" s="116">
        <v>21000</v>
      </c>
      <c r="M257" s="116">
        <f t="shared" si="8"/>
        <v>1248240</v>
      </c>
      <c r="N257" s="113">
        <f t="shared" si="9"/>
        <v>27482.166446499337</v>
      </c>
    </row>
    <row r="258" spans="1:14">
      <c r="A258" s="113">
        <v>256</v>
      </c>
      <c r="B258" s="106">
        <v>17</v>
      </c>
      <c r="C258" s="106">
        <v>1</v>
      </c>
      <c r="D258" s="106">
        <v>2</v>
      </c>
      <c r="E258" s="106">
        <v>702</v>
      </c>
      <c r="F258" s="114" t="s">
        <v>858</v>
      </c>
      <c r="G258" s="106" t="s">
        <v>730</v>
      </c>
      <c r="H258" s="115" t="s">
        <v>816</v>
      </c>
      <c r="I258" s="116" t="s">
        <v>817</v>
      </c>
      <c r="J258" s="117">
        <v>59.44</v>
      </c>
      <c r="K258" s="118">
        <v>45.42</v>
      </c>
      <c r="L258" s="116">
        <v>21000</v>
      </c>
      <c r="M258" s="116">
        <f t="shared" si="8"/>
        <v>1248240</v>
      </c>
      <c r="N258" s="113">
        <f t="shared" si="9"/>
        <v>27482.166446499337</v>
      </c>
    </row>
    <row r="259" spans="1:14">
      <c r="A259" s="113">
        <v>257</v>
      </c>
      <c r="B259" s="106">
        <v>17</v>
      </c>
      <c r="C259" s="106">
        <v>1</v>
      </c>
      <c r="D259" s="106">
        <v>2</v>
      </c>
      <c r="E259" s="106">
        <v>703</v>
      </c>
      <c r="F259" s="114" t="s">
        <v>858</v>
      </c>
      <c r="G259" s="106" t="s">
        <v>730</v>
      </c>
      <c r="H259" s="115" t="s">
        <v>819</v>
      </c>
      <c r="I259" s="116" t="s">
        <v>817</v>
      </c>
      <c r="J259" s="117">
        <v>59.44</v>
      </c>
      <c r="K259" s="118">
        <v>45.42</v>
      </c>
      <c r="L259" s="116">
        <v>21000</v>
      </c>
      <c r="M259" s="116">
        <f t="shared" si="8"/>
        <v>1248240</v>
      </c>
      <c r="N259" s="113">
        <f t="shared" si="9"/>
        <v>27482.166446499337</v>
      </c>
    </row>
    <row r="260" spans="1:14">
      <c r="A260" s="113">
        <v>258</v>
      </c>
      <c r="B260" s="106">
        <v>17</v>
      </c>
      <c r="C260" s="106">
        <v>1</v>
      </c>
      <c r="D260" s="106">
        <v>2</v>
      </c>
      <c r="E260" s="106">
        <v>802</v>
      </c>
      <c r="F260" s="114" t="s">
        <v>859</v>
      </c>
      <c r="G260" s="106" t="s">
        <v>730</v>
      </c>
      <c r="H260" s="115" t="s">
        <v>816</v>
      </c>
      <c r="I260" s="116" t="s">
        <v>817</v>
      </c>
      <c r="J260" s="117">
        <v>59.44</v>
      </c>
      <c r="K260" s="118">
        <v>45.42</v>
      </c>
      <c r="L260" s="116">
        <v>21000</v>
      </c>
      <c r="M260" s="116">
        <f t="shared" si="8"/>
        <v>1248240</v>
      </c>
      <c r="N260" s="113">
        <f t="shared" si="9"/>
        <v>27482.166446499337</v>
      </c>
    </row>
    <row r="261" spans="1:14">
      <c r="A261" s="113">
        <v>259</v>
      </c>
      <c r="B261" s="106">
        <v>17</v>
      </c>
      <c r="C261" s="106">
        <v>1</v>
      </c>
      <c r="D261" s="106">
        <v>2</v>
      </c>
      <c r="E261" s="106">
        <v>803</v>
      </c>
      <c r="F261" s="114" t="s">
        <v>859</v>
      </c>
      <c r="G261" s="106" t="s">
        <v>730</v>
      </c>
      <c r="H261" s="115" t="s">
        <v>819</v>
      </c>
      <c r="I261" s="116" t="s">
        <v>817</v>
      </c>
      <c r="J261" s="117">
        <v>59.44</v>
      </c>
      <c r="K261" s="118">
        <v>45.42</v>
      </c>
      <c r="L261" s="116">
        <v>21000</v>
      </c>
      <c r="M261" s="116">
        <f t="shared" si="8"/>
        <v>1248240</v>
      </c>
      <c r="N261" s="113">
        <f t="shared" si="9"/>
        <v>27482.166446499337</v>
      </c>
    </row>
    <row r="262" spans="1:14">
      <c r="A262" s="113">
        <v>260</v>
      </c>
      <c r="B262" s="106">
        <v>17</v>
      </c>
      <c r="C262" s="106">
        <v>1</v>
      </c>
      <c r="D262" s="106">
        <v>2</v>
      </c>
      <c r="E262" s="106">
        <v>902</v>
      </c>
      <c r="F262" s="114" t="s">
        <v>860</v>
      </c>
      <c r="G262" s="106" t="s">
        <v>730</v>
      </c>
      <c r="H262" s="115" t="s">
        <v>816</v>
      </c>
      <c r="I262" s="116" t="s">
        <v>817</v>
      </c>
      <c r="J262" s="117">
        <v>59.44</v>
      </c>
      <c r="K262" s="118">
        <v>45.42</v>
      </c>
      <c r="L262" s="116">
        <v>21000</v>
      </c>
      <c r="M262" s="116">
        <f t="shared" si="8"/>
        <v>1248240</v>
      </c>
      <c r="N262" s="113">
        <f t="shared" si="9"/>
        <v>27482.166446499337</v>
      </c>
    </row>
    <row r="263" spans="1:14">
      <c r="A263" s="113">
        <v>261</v>
      </c>
      <c r="B263" s="106">
        <v>17</v>
      </c>
      <c r="C263" s="106">
        <v>1</v>
      </c>
      <c r="D263" s="106">
        <v>2</v>
      </c>
      <c r="E263" s="106">
        <v>903</v>
      </c>
      <c r="F263" s="114" t="s">
        <v>860</v>
      </c>
      <c r="G263" s="106" t="s">
        <v>730</v>
      </c>
      <c r="H263" s="115" t="s">
        <v>819</v>
      </c>
      <c r="I263" s="116" t="s">
        <v>817</v>
      </c>
      <c r="J263" s="117">
        <v>59.44</v>
      </c>
      <c r="K263" s="118">
        <v>45.42</v>
      </c>
      <c r="L263" s="116">
        <v>21000</v>
      </c>
      <c r="M263" s="116">
        <f t="shared" si="8"/>
        <v>1248240</v>
      </c>
      <c r="N263" s="113">
        <f t="shared" si="9"/>
        <v>27482.166446499337</v>
      </c>
    </row>
    <row r="264" spans="1:14">
      <c r="A264" s="113">
        <v>262</v>
      </c>
      <c r="B264" s="106">
        <v>17</v>
      </c>
      <c r="C264" s="106">
        <v>1</v>
      </c>
      <c r="D264" s="106">
        <v>2</v>
      </c>
      <c r="E264" s="106">
        <v>904</v>
      </c>
      <c r="F264" s="114" t="s">
        <v>860</v>
      </c>
      <c r="G264" s="106" t="s">
        <v>730</v>
      </c>
      <c r="H264" s="115" t="s">
        <v>849</v>
      </c>
      <c r="I264" s="119" t="s">
        <v>817</v>
      </c>
      <c r="J264" s="117">
        <v>61.54</v>
      </c>
      <c r="K264" s="118">
        <v>47.03</v>
      </c>
      <c r="L264" s="116">
        <v>21000</v>
      </c>
      <c r="M264" s="116">
        <f>L264*J264</f>
        <v>1292340</v>
      </c>
      <c r="N264" s="113">
        <f t="shared" si="9"/>
        <v>27479.055921752071</v>
      </c>
    </row>
    <row r="265" spans="1:14">
      <c r="A265" s="113">
        <v>263</v>
      </c>
      <c r="B265" s="106">
        <v>17</v>
      </c>
      <c r="C265" s="106">
        <v>1</v>
      </c>
      <c r="D265" s="106">
        <v>2</v>
      </c>
      <c r="E265" s="106">
        <v>1002</v>
      </c>
      <c r="F265" s="114" t="s">
        <v>861</v>
      </c>
      <c r="G265" s="106" t="s">
        <v>730</v>
      </c>
      <c r="H265" s="115" t="s">
        <v>816</v>
      </c>
      <c r="I265" s="116" t="s">
        <v>817</v>
      </c>
      <c r="J265" s="117">
        <v>59.44</v>
      </c>
      <c r="K265" s="118">
        <v>45.42</v>
      </c>
      <c r="L265" s="116">
        <v>21000</v>
      </c>
      <c r="M265" s="116">
        <f t="shared" si="8"/>
        <v>1248240</v>
      </c>
      <c r="N265" s="113">
        <f t="shared" si="9"/>
        <v>27482.166446499337</v>
      </c>
    </row>
    <row r="266" spans="1:14">
      <c r="A266" s="113">
        <v>264</v>
      </c>
      <c r="B266" s="106">
        <v>17</v>
      </c>
      <c r="C266" s="106">
        <v>1</v>
      </c>
      <c r="D266" s="106">
        <v>2</v>
      </c>
      <c r="E266" s="106">
        <v>1102</v>
      </c>
      <c r="F266" s="114" t="s">
        <v>862</v>
      </c>
      <c r="G266" s="106" t="s">
        <v>730</v>
      </c>
      <c r="H266" s="115" t="s">
        <v>816</v>
      </c>
      <c r="I266" s="116" t="s">
        <v>817</v>
      </c>
      <c r="J266" s="117">
        <v>59.44</v>
      </c>
      <c r="K266" s="118">
        <v>45.42</v>
      </c>
      <c r="L266" s="116">
        <v>21000</v>
      </c>
      <c r="M266" s="116">
        <f t="shared" si="8"/>
        <v>1248240</v>
      </c>
      <c r="N266" s="113">
        <f t="shared" si="9"/>
        <v>27482.166446499337</v>
      </c>
    </row>
    <row r="267" spans="1:14">
      <c r="A267" s="113">
        <v>265</v>
      </c>
      <c r="B267" s="106">
        <v>17</v>
      </c>
      <c r="C267" s="106">
        <v>1</v>
      </c>
      <c r="D267" s="106">
        <v>2</v>
      </c>
      <c r="E267" s="106">
        <v>1103</v>
      </c>
      <c r="F267" s="114" t="s">
        <v>862</v>
      </c>
      <c r="G267" s="106" t="s">
        <v>730</v>
      </c>
      <c r="H267" s="115" t="s">
        <v>819</v>
      </c>
      <c r="I267" s="116" t="s">
        <v>817</v>
      </c>
      <c r="J267" s="117">
        <v>59.44</v>
      </c>
      <c r="K267" s="118">
        <v>45.42</v>
      </c>
      <c r="L267" s="116">
        <v>21000</v>
      </c>
      <c r="M267" s="116">
        <f t="shared" si="8"/>
        <v>1248240</v>
      </c>
      <c r="N267" s="113">
        <f t="shared" si="9"/>
        <v>27482.166446499337</v>
      </c>
    </row>
    <row r="268" spans="1:14">
      <c r="A268" s="113">
        <v>266</v>
      </c>
      <c r="B268" s="106">
        <v>17</v>
      </c>
      <c r="C268" s="106">
        <v>1</v>
      </c>
      <c r="D268" s="106">
        <v>2</v>
      </c>
      <c r="E268" s="106">
        <v>1202</v>
      </c>
      <c r="F268" s="114" t="s">
        <v>863</v>
      </c>
      <c r="G268" s="106" t="s">
        <v>730</v>
      </c>
      <c r="H268" s="115" t="s">
        <v>816</v>
      </c>
      <c r="I268" s="116" t="s">
        <v>817</v>
      </c>
      <c r="J268" s="117">
        <v>59.44</v>
      </c>
      <c r="K268" s="118">
        <v>45.42</v>
      </c>
      <c r="L268" s="116">
        <v>21000</v>
      </c>
      <c r="M268" s="116">
        <f t="shared" si="8"/>
        <v>1248240</v>
      </c>
      <c r="N268" s="113">
        <f t="shared" si="9"/>
        <v>27482.166446499337</v>
      </c>
    </row>
    <row r="269" spans="1:14">
      <c r="A269" s="113">
        <v>267</v>
      </c>
      <c r="B269" s="106">
        <v>17</v>
      </c>
      <c r="C269" s="106">
        <v>1</v>
      </c>
      <c r="D269" s="106">
        <v>2</v>
      </c>
      <c r="E269" s="106">
        <v>1203</v>
      </c>
      <c r="F269" s="114" t="s">
        <v>863</v>
      </c>
      <c r="G269" s="106" t="s">
        <v>730</v>
      </c>
      <c r="H269" s="115" t="s">
        <v>819</v>
      </c>
      <c r="I269" s="116" t="s">
        <v>817</v>
      </c>
      <c r="J269" s="117">
        <v>59.44</v>
      </c>
      <c r="K269" s="118">
        <v>45.42</v>
      </c>
      <c r="L269" s="116">
        <v>21000</v>
      </c>
      <c r="M269" s="116">
        <f t="shared" si="8"/>
        <v>1248240</v>
      </c>
      <c r="N269" s="113">
        <f t="shared" si="9"/>
        <v>27482.166446499337</v>
      </c>
    </row>
    <row r="270" spans="1:14">
      <c r="A270" s="113">
        <v>268</v>
      </c>
      <c r="B270" s="106">
        <v>17</v>
      </c>
      <c r="C270" s="106">
        <v>2</v>
      </c>
      <c r="D270" s="106">
        <v>1</v>
      </c>
      <c r="E270" s="106">
        <v>403</v>
      </c>
      <c r="F270" s="114" t="s">
        <v>864</v>
      </c>
      <c r="G270" s="106" t="s">
        <v>730</v>
      </c>
      <c r="H270" s="115" t="s">
        <v>807</v>
      </c>
      <c r="I270" s="119" t="s">
        <v>732</v>
      </c>
      <c r="J270" s="117">
        <v>58.82</v>
      </c>
      <c r="K270" s="118">
        <v>45.37</v>
      </c>
      <c r="L270" s="116">
        <v>21000</v>
      </c>
      <c r="M270" s="116">
        <f>L270*J270</f>
        <v>1235220</v>
      </c>
      <c r="N270" s="113">
        <f t="shared" si="9"/>
        <v>27225.479391668505</v>
      </c>
    </row>
    <row r="271" spans="1:14">
      <c r="A271" s="113">
        <v>269</v>
      </c>
      <c r="B271" s="106">
        <v>17</v>
      </c>
      <c r="C271" s="106">
        <v>2</v>
      </c>
      <c r="D271" s="106">
        <v>1</v>
      </c>
      <c r="E271" s="106">
        <v>1804</v>
      </c>
      <c r="F271" s="114" t="s">
        <v>865</v>
      </c>
      <c r="G271" s="106" t="s">
        <v>730</v>
      </c>
      <c r="H271" s="115" t="s">
        <v>803</v>
      </c>
      <c r="I271" s="119" t="s">
        <v>732</v>
      </c>
      <c r="J271" s="117">
        <v>59.03</v>
      </c>
      <c r="K271" s="118">
        <v>45.53</v>
      </c>
      <c r="L271" s="116">
        <v>21000</v>
      </c>
      <c r="M271" s="116">
        <f t="shared" ref="M271:M302" si="10">L271*J271</f>
        <v>1239630</v>
      </c>
      <c r="N271" s="113">
        <f t="shared" si="9"/>
        <v>27226.663738194595</v>
      </c>
    </row>
    <row r="272" spans="1:14">
      <c r="A272" s="113">
        <v>270</v>
      </c>
      <c r="B272" s="106">
        <v>17</v>
      </c>
      <c r="C272" s="106">
        <v>2</v>
      </c>
      <c r="D272" s="106">
        <v>1</v>
      </c>
      <c r="E272" s="106">
        <v>1806</v>
      </c>
      <c r="F272" s="114" t="s">
        <v>865</v>
      </c>
      <c r="G272" s="106" t="s">
        <v>730</v>
      </c>
      <c r="H272" s="115" t="s">
        <v>803</v>
      </c>
      <c r="I272" s="119" t="s">
        <v>732</v>
      </c>
      <c r="J272" s="117">
        <v>58.79</v>
      </c>
      <c r="K272" s="118">
        <v>45.35</v>
      </c>
      <c r="L272" s="116">
        <v>21000</v>
      </c>
      <c r="M272" s="116">
        <f t="shared" si="10"/>
        <v>1234590</v>
      </c>
      <c r="N272" s="113">
        <f t="shared" si="9"/>
        <v>27223.59426681367</v>
      </c>
    </row>
    <row r="273" spans="1:14">
      <c r="A273" s="113">
        <v>271</v>
      </c>
      <c r="B273" s="106">
        <v>17</v>
      </c>
      <c r="C273" s="106">
        <v>2</v>
      </c>
      <c r="D273" s="106">
        <v>1</v>
      </c>
      <c r="E273" s="106">
        <v>1906</v>
      </c>
      <c r="F273" s="114" t="s">
        <v>866</v>
      </c>
      <c r="G273" s="106" t="s">
        <v>730</v>
      </c>
      <c r="H273" s="115" t="s">
        <v>803</v>
      </c>
      <c r="I273" s="119" t="s">
        <v>732</v>
      </c>
      <c r="J273" s="117">
        <v>58.79</v>
      </c>
      <c r="K273" s="118">
        <v>45.35</v>
      </c>
      <c r="L273" s="116">
        <v>21000</v>
      </c>
      <c r="M273" s="116">
        <f t="shared" si="10"/>
        <v>1234590</v>
      </c>
      <c r="N273" s="113">
        <f t="shared" si="9"/>
        <v>27223.59426681367</v>
      </c>
    </row>
    <row r="274" spans="1:14">
      <c r="A274" s="113">
        <v>272</v>
      </c>
      <c r="B274" s="106">
        <v>17</v>
      </c>
      <c r="C274" s="106">
        <v>2</v>
      </c>
      <c r="D274" s="106">
        <v>1</v>
      </c>
      <c r="E274" s="106">
        <v>2002</v>
      </c>
      <c r="F274" s="114" t="s">
        <v>867</v>
      </c>
      <c r="G274" s="106" t="s">
        <v>730</v>
      </c>
      <c r="H274" s="115" t="s">
        <v>803</v>
      </c>
      <c r="I274" s="119" t="s">
        <v>732</v>
      </c>
      <c r="J274" s="117">
        <v>59.03</v>
      </c>
      <c r="K274" s="118">
        <v>45.53</v>
      </c>
      <c r="L274" s="116">
        <v>21000</v>
      </c>
      <c r="M274" s="116">
        <f t="shared" si="10"/>
        <v>1239630</v>
      </c>
      <c r="N274" s="113">
        <f t="shared" si="9"/>
        <v>27226.663738194595</v>
      </c>
    </row>
    <row r="275" spans="1:14">
      <c r="A275" s="113">
        <v>273</v>
      </c>
      <c r="B275" s="106">
        <v>17</v>
      </c>
      <c r="C275" s="106">
        <v>2</v>
      </c>
      <c r="D275" s="106">
        <v>2</v>
      </c>
      <c r="E275" s="106">
        <v>102</v>
      </c>
      <c r="F275" s="114" t="s">
        <v>868</v>
      </c>
      <c r="G275" s="106" t="s">
        <v>730</v>
      </c>
      <c r="H275" s="115" t="s">
        <v>816</v>
      </c>
      <c r="I275" s="116" t="s">
        <v>817</v>
      </c>
      <c r="J275" s="117">
        <v>58.4</v>
      </c>
      <c r="K275" s="118">
        <v>45.37</v>
      </c>
      <c r="L275" s="116">
        <v>21000</v>
      </c>
      <c r="M275" s="116">
        <f t="shared" si="10"/>
        <v>1226400</v>
      </c>
      <c r="N275" s="113">
        <f t="shared" si="9"/>
        <v>27031.077804716773</v>
      </c>
    </row>
    <row r="276" spans="1:14">
      <c r="A276" s="113">
        <v>274</v>
      </c>
      <c r="B276" s="106">
        <v>17</v>
      </c>
      <c r="C276" s="106">
        <v>2</v>
      </c>
      <c r="D276" s="106">
        <v>2</v>
      </c>
      <c r="E276" s="106">
        <v>103</v>
      </c>
      <c r="F276" s="114" t="s">
        <v>868</v>
      </c>
      <c r="G276" s="106" t="s">
        <v>730</v>
      </c>
      <c r="H276" s="115" t="s">
        <v>819</v>
      </c>
      <c r="I276" s="116" t="s">
        <v>817</v>
      </c>
      <c r="J276" s="117">
        <v>58.4</v>
      </c>
      <c r="K276" s="118">
        <v>45.37</v>
      </c>
      <c r="L276" s="116">
        <v>21000</v>
      </c>
      <c r="M276" s="116">
        <f t="shared" si="10"/>
        <v>1226400</v>
      </c>
      <c r="N276" s="113">
        <f t="shared" si="9"/>
        <v>27031.077804716773</v>
      </c>
    </row>
    <row r="277" spans="1:14">
      <c r="A277" s="113">
        <v>275</v>
      </c>
      <c r="B277" s="106">
        <v>17</v>
      </c>
      <c r="C277" s="106">
        <v>2</v>
      </c>
      <c r="D277" s="106">
        <v>2</v>
      </c>
      <c r="E277" s="106">
        <v>202</v>
      </c>
      <c r="F277" s="114" t="s">
        <v>869</v>
      </c>
      <c r="G277" s="106" t="s">
        <v>730</v>
      </c>
      <c r="H277" s="115" t="s">
        <v>816</v>
      </c>
      <c r="I277" s="116" t="s">
        <v>817</v>
      </c>
      <c r="J277" s="117">
        <v>58.4</v>
      </c>
      <c r="K277" s="118">
        <v>45.37</v>
      </c>
      <c r="L277" s="116">
        <v>21000</v>
      </c>
      <c r="M277" s="116">
        <f t="shared" si="10"/>
        <v>1226400</v>
      </c>
      <c r="N277" s="113">
        <f t="shared" si="9"/>
        <v>27031.077804716773</v>
      </c>
    </row>
    <row r="278" spans="1:14">
      <c r="A278" s="113">
        <v>276</v>
      </c>
      <c r="B278" s="106">
        <v>17</v>
      </c>
      <c r="C278" s="106">
        <v>2</v>
      </c>
      <c r="D278" s="106">
        <v>2</v>
      </c>
      <c r="E278" s="106">
        <v>203</v>
      </c>
      <c r="F278" s="114" t="s">
        <v>869</v>
      </c>
      <c r="G278" s="106" t="s">
        <v>730</v>
      </c>
      <c r="H278" s="115" t="s">
        <v>819</v>
      </c>
      <c r="I278" s="116" t="s">
        <v>817</v>
      </c>
      <c r="J278" s="117">
        <v>58.4</v>
      </c>
      <c r="K278" s="118">
        <v>45.37</v>
      </c>
      <c r="L278" s="116">
        <v>21000</v>
      </c>
      <c r="M278" s="116">
        <f t="shared" si="10"/>
        <v>1226400</v>
      </c>
      <c r="N278" s="113">
        <f t="shared" si="9"/>
        <v>27031.077804716773</v>
      </c>
    </row>
    <row r="279" spans="1:14">
      <c r="A279" s="113">
        <v>277</v>
      </c>
      <c r="B279" s="106">
        <v>17</v>
      </c>
      <c r="C279" s="106">
        <v>2</v>
      </c>
      <c r="D279" s="106">
        <v>2</v>
      </c>
      <c r="E279" s="106">
        <v>302</v>
      </c>
      <c r="F279" s="114" t="s">
        <v>870</v>
      </c>
      <c r="G279" s="106" t="s">
        <v>730</v>
      </c>
      <c r="H279" s="115" t="s">
        <v>816</v>
      </c>
      <c r="I279" s="116" t="s">
        <v>817</v>
      </c>
      <c r="J279" s="117">
        <v>58.4</v>
      </c>
      <c r="K279" s="118">
        <v>45.37</v>
      </c>
      <c r="L279" s="116">
        <v>21000</v>
      </c>
      <c r="M279" s="116">
        <f t="shared" si="10"/>
        <v>1226400</v>
      </c>
      <c r="N279" s="113">
        <f t="shared" si="9"/>
        <v>27031.077804716773</v>
      </c>
    </row>
    <row r="280" spans="1:14">
      <c r="A280" s="113">
        <v>278</v>
      </c>
      <c r="B280" s="106">
        <v>17</v>
      </c>
      <c r="C280" s="106">
        <v>2</v>
      </c>
      <c r="D280" s="106">
        <v>2</v>
      </c>
      <c r="E280" s="106">
        <v>303</v>
      </c>
      <c r="F280" s="114" t="s">
        <v>870</v>
      </c>
      <c r="G280" s="106" t="s">
        <v>730</v>
      </c>
      <c r="H280" s="115" t="s">
        <v>819</v>
      </c>
      <c r="I280" s="116" t="s">
        <v>817</v>
      </c>
      <c r="J280" s="117">
        <v>58.4</v>
      </c>
      <c r="K280" s="118">
        <v>45.37</v>
      </c>
      <c r="L280" s="116">
        <v>21000</v>
      </c>
      <c r="M280" s="116">
        <f t="shared" si="10"/>
        <v>1226400</v>
      </c>
      <c r="N280" s="113">
        <f t="shared" si="9"/>
        <v>27031.077804716773</v>
      </c>
    </row>
    <row r="281" spans="1:14">
      <c r="A281" s="113">
        <v>279</v>
      </c>
      <c r="B281" s="106">
        <v>17</v>
      </c>
      <c r="C281" s="106">
        <v>2</v>
      </c>
      <c r="D281" s="106">
        <v>2</v>
      </c>
      <c r="E281" s="106">
        <v>402</v>
      </c>
      <c r="F281" s="114" t="s">
        <v>871</v>
      </c>
      <c r="G281" s="106" t="s">
        <v>730</v>
      </c>
      <c r="H281" s="115" t="s">
        <v>816</v>
      </c>
      <c r="I281" s="116" t="s">
        <v>817</v>
      </c>
      <c r="J281" s="117">
        <v>58.47</v>
      </c>
      <c r="K281" s="118">
        <v>45.42</v>
      </c>
      <c r="L281" s="116">
        <v>21000</v>
      </c>
      <c r="M281" s="116">
        <f t="shared" si="10"/>
        <v>1227870</v>
      </c>
      <c r="N281" s="113">
        <f t="shared" si="9"/>
        <v>27033.685601056801</v>
      </c>
    </row>
    <row r="282" spans="1:14">
      <c r="A282" s="113">
        <v>280</v>
      </c>
      <c r="B282" s="106">
        <v>17</v>
      </c>
      <c r="C282" s="106">
        <v>2</v>
      </c>
      <c r="D282" s="106">
        <v>2</v>
      </c>
      <c r="E282" s="106">
        <v>403</v>
      </c>
      <c r="F282" s="114" t="s">
        <v>871</v>
      </c>
      <c r="G282" s="106" t="s">
        <v>730</v>
      </c>
      <c r="H282" s="115" t="s">
        <v>819</v>
      </c>
      <c r="I282" s="116" t="s">
        <v>817</v>
      </c>
      <c r="J282" s="117">
        <v>58.47</v>
      </c>
      <c r="K282" s="118">
        <v>45.42</v>
      </c>
      <c r="L282" s="116">
        <v>21000</v>
      </c>
      <c r="M282" s="116">
        <f t="shared" si="10"/>
        <v>1227870</v>
      </c>
      <c r="N282" s="113">
        <f t="shared" si="9"/>
        <v>27033.685601056801</v>
      </c>
    </row>
    <row r="283" spans="1:14">
      <c r="A283" s="113">
        <v>281</v>
      </c>
      <c r="B283" s="106">
        <v>17</v>
      </c>
      <c r="C283" s="106">
        <v>2</v>
      </c>
      <c r="D283" s="106">
        <v>2</v>
      </c>
      <c r="E283" s="106">
        <v>502</v>
      </c>
      <c r="F283" s="114" t="s">
        <v>872</v>
      </c>
      <c r="G283" s="106" t="s">
        <v>730</v>
      </c>
      <c r="H283" s="115" t="s">
        <v>816</v>
      </c>
      <c r="I283" s="116" t="s">
        <v>817</v>
      </c>
      <c r="J283" s="117">
        <v>58.47</v>
      </c>
      <c r="K283" s="118">
        <v>45.42</v>
      </c>
      <c r="L283" s="116">
        <v>21000</v>
      </c>
      <c r="M283" s="116">
        <f t="shared" si="10"/>
        <v>1227870</v>
      </c>
      <c r="N283" s="113">
        <f t="shared" si="9"/>
        <v>27033.685601056801</v>
      </c>
    </row>
    <row r="284" spans="1:14">
      <c r="A284" s="113">
        <v>282</v>
      </c>
      <c r="B284" s="106">
        <v>17</v>
      </c>
      <c r="C284" s="106">
        <v>2</v>
      </c>
      <c r="D284" s="106">
        <v>2</v>
      </c>
      <c r="E284" s="106">
        <v>503</v>
      </c>
      <c r="F284" s="114" t="s">
        <v>872</v>
      </c>
      <c r="G284" s="106" t="s">
        <v>730</v>
      </c>
      <c r="H284" s="115" t="s">
        <v>819</v>
      </c>
      <c r="I284" s="116" t="s">
        <v>817</v>
      </c>
      <c r="J284" s="117">
        <v>58.47</v>
      </c>
      <c r="K284" s="118">
        <v>45.42</v>
      </c>
      <c r="L284" s="116">
        <v>21000</v>
      </c>
      <c r="M284" s="116">
        <f t="shared" si="10"/>
        <v>1227870</v>
      </c>
      <c r="N284" s="113">
        <f t="shared" si="9"/>
        <v>27033.685601056801</v>
      </c>
    </row>
    <row r="285" spans="1:14">
      <c r="A285" s="113">
        <v>283</v>
      </c>
      <c r="B285" s="106">
        <v>17</v>
      </c>
      <c r="C285" s="106">
        <v>2</v>
      </c>
      <c r="D285" s="106">
        <v>2</v>
      </c>
      <c r="E285" s="106">
        <v>602</v>
      </c>
      <c r="F285" s="114" t="s">
        <v>873</v>
      </c>
      <c r="G285" s="106" t="s">
        <v>730</v>
      </c>
      <c r="H285" s="115" t="s">
        <v>816</v>
      </c>
      <c r="I285" s="116" t="s">
        <v>817</v>
      </c>
      <c r="J285" s="117">
        <v>58.47</v>
      </c>
      <c r="K285" s="118">
        <v>45.42</v>
      </c>
      <c r="L285" s="116">
        <v>21000</v>
      </c>
      <c r="M285" s="116">
        <f t="shared" si="10"/>
        <v>1227870</v>
      </c>
      <c r="N285" s="113">
        <f t="shared" si="9"/>
        <v>27033.685601056801</v>
      </c>
    </row>
    <row r="286" spans="1:14">
      <c r="A286" s="113">
        <v>284</v>
      </c>
      <c r="B286" s="106">
        <v>17</v>
      </c>
      <c r="C286" s="106">
        <v>2</v>
      </c>
      <c r="D286" s="106">
        <v>2</v>
      </c>
      <c r="E286" s="106">
        <v>603</v>
      </c>
      <c r="F286" s="114" t="s">
        <v>873</v>
      </c>
      <c r="G286" s="106" t="s">
        <v>730</v>
      </c>
      <c r="H286" s="115" t="s">
        <v>819</v>
      </c>
      <c r="I286" s="116" t="s">
        <v>817</v>
      </c>
      <c r="J286" s="117">
        <v>58.47</v>
      </c>
      <c r="K286" s="118">
        <v>45.42</v>
      </c>
      <c r="L286" s="116">
        <v>21000</v>
      </c>
      <c r="M286" s="116">
        <f t="shared" si="10"/>
        <v>1227870</v>
      </c>
      <c r="N286" s="113">
        <f t="shared" si="9"/>
        <v>27033.685601056801</v>
      </c>
    </row>
    <row r="287" spans="1:14">
      <c r="A287" s="113">
        <v>285</v>
      </c>
      <c r="B287" s="106">
        <v>17</v>
      </c>
      <c r="C287" s="106">
        <v>2</v>
      </c>
      <c r="D287" s="106">
        <v>2</v>
      </c>
      <c r="E287" s="106">
        <v>702</v>
      </c>
      <c r="F287" s="114" t="s">
        <v>874</v>
      </c>
      <c r="G287" s="106" t="s">
        <v>730</v>
      </c>
      <c r="H287" s="115" t="s">
        <v>816</v>
      </c>
      <c r="I287" s="116" t="s">
        <v>817</v>
      </c>
      <c r="J287" s="117">
        <v>58.47</v>
      </c>
      <c r="K287" s="118">
        <v>45.42</v>
      </c>
      <c r="L287" s="116">
        <v>21000</v>
      </c>
      <c r="M287" s="116">
        <f t="shared" si="10"/>
        <v>1227870</v>
      </c>
      <c r="N287" s="113">
        <f t="shared" si="9"/>
        <v>27033.685601056801</v>
      </c>
    </row>
    <row r="288" spans="1:14">
      <c r="A288" s="113">
        <v>286</v>
      </c>
      <c r="B288" s="106">
        <v>17</v>
      </c>
      <c r="C288" s="106">
        <v>2</v>
      </c>
      <c r="D288" s="106">
        <v>2</v>
      </c>
      <c r="E288" s="106">
        <v>703</v>
      </c>
      <c r="F288" s="114" t="s">
        <v>874</v>
      </c>
      <c r="G288" s="106" t="s">
        <v>730</v>
      </c>
      <c r="H288" s="115" t="s">
        <v>819</v>
      </c>
      <c r="I288" s="116" t="s">
        <v>817</v>
      </c>
      <c r="J288" s="117">
        <v>58.47</v>
      </c>
      <c r="K288" s="118">
        <v>45.42</v>
      </c>
      <c r="L288" s="116">
        <v>21000</v>
      </c>
      <c r="M288" s="116">
        <f t="shared" si="10"/>
        <v>1227870</v>
      </c>
      <c r="N288" s="113">
        <f t="shared" si="9"/>
        <v>27033.685601056801</v>
      </c>
    </row>
    <row r="289" spans="1:14">
      <c r="A289" s="113">
        <v>287</v>
      </c>
      <c r="B289" s="106">
        <v>17</v>
      </c>
      <c r="C289" s="106">
        <v>2</v>
      </c>
      <c r="D289" s="106">
        <v>2</v>
      </c>
      <c r="E289" s="106">
        <v>704</v>
      </c>
      <c r="F289" s="114" t="s">
        <v>874</v>
      </c>
      <c r="G289" s="106" t="s">
        <v>730</v>
      </c>
      <c r="H289" s="115" t="s">
        <v>849</v>
      </c>
      <c r="I289" s="119" t="s">
        <v>817</v>
      </c>
      <c r="J289" s="117">
        <v>60.54</v>
      </c>
      <c r="K289" s="118">
        <v>47.03</v>
      </c>
      <c r="L289" s="116">
        <v>21000</v>
      </c>
      <c r="M289" s="116">
        <f>L289*J289</f>
        <v>1271340</v>
      </c>
      <c r="N289" s="113">
        <f t="shared" si="9"/>
        <v>27032.532426110993</v>
      </c>
    </row>
    <row r="290" spans="1:14">
      <c r="A290" s="113">
        <v>288</v>
      </c>
      <c r="B290" s="106">
        <v>17</v>
      </c>
      <c r="C290" s="106">
        <v>2</v>
      </c>
      <c r="D290" s="106">
        <v>2</v>
      </c>
      <c r="E290" s="106">
        <v>802</v>
      </c>
      <c r="F290" s="114" t="s">
        <v>875</v>
      </c>
      <c r="G290" s="106" t="s">
        <v>730</v>
      </c>
      <c r="H290" s="115" t="s">
        <v>816</v>
      </c>
      <c r="I290" s="116" t="s">
        <v>817</v>
      </c>
      <c r="J290" s="117">
        <v>58.47</v>
      </c>
      <c r="K290" s="118">
        <v>45.42</v>
      </c>
      <c r="L290" s="116">
        <v>21000</v>
      </c>
      <c r="M290" s="116">
        <f t="shared" si="10"/>
        <v>1227870</v>
      </c>
      <c r="N290" s="113">
        <f t="shared" si="9"/>
        <v>27033.685601056801</v>
      </c>
    </row>
    <row r="291" spans="1:14">
      <c r="A291" s="113">
        <v>289</v>
      </c>
      <c r="B291" s="106">
        <v>17</v>
      </c>
      <c r="C291" s="106">
        <v>2</v>
      </c>
      <c r="D291" s="106">
        <v>2</v>
      </c>
      <c r="E291" s="106">
        <v>803</v>
      </c>
      <c r="F291" s="114" t="s">
        <v>875</v>
      </c>
      <c r="G291" s="106" t="s">
        <v>730</v>
      </c>
      <c r="H291" s="115" t="s">
        <v>819</v>
      </c>
      <c r="I291" s="116" t="s">
        <v>817</v>
      </c>
      <c r="J291" s="117">
        <v>58.47</v>
      </c>
      <c r="K291" s="118">
        <v>45.42</v>
      </c>
      <c r="L291" s="116">
        <v>21000</v>
      </c>
      <c r="M291" s="116">
        <f t="shared" si="10"/>
        <v>1227870</v>
      </c>
      <c r="N291" s="113">
        <f t="shared" si="9"/>
        <v>27033.685601056801</v>
      </c>
    </row>
    <row r="292" spans="1:14">
      <c r="A292" s="113">
        <v>290</v>
      </c>
      <c r="B292" s="106">
        <v>17</v>
      </c>
      <c r="C292" s="106">
        <v>2</v>
      </c>
      <c r="D292" s="106">
        <v>2</v>
      </c>
      <c r="E292" s="106">
        <v>902</v>
      </c>
      <c r="F292" s="114" t="s">
        <v>876</v>
      </c>
      <c r="G292" s="106" t="s">
        <v>730</v>
      </c>
      <c r="H292" s="115" t="s">
        <v>816</v>
      </c>
      <c r="I292" s="116" t="s">
        <v>817</v>
      </c>
      <c r="J292" s="117">
        <v>58.47</v>
      </c>
      <c r="K292" s="118">
        <v>45.42</v>
      </c>
      <c r="L292" s="116">
        <v>21000</v>
      </c>
      <c r="M292" s="116">
        <f t="shared" si="10"/>
        <v>1227870</v>
      </c>
      <c r="N292" s="113">
        <f t="shared" si="9"/>
        <v>27033.685601056801</v>
      </c>
    </row>
    <row r="293" spans="1:14">
      <c r="A293" s="113">
        <v>291</v>
      </c>
      <c r="B293" s="106">
        <v>17</v>
      </c>
      <c r="C293" s="106">
        <v>2</v>
      </c>
      <c r="D293" s="106">
        <v>2</v>
      </c>
      <c r="E293" s="106">
        <v>903</v>
      </c>
      <c r="F293" s="114" t="s">
        <v>876</v>
      </c>
      <c r="G293" s="106" t="s">
        <v>730</v>
      </c>
      <c r="H293" s="115" t="s">
        <v>819</v>
      </c>
      <c r="I293" s="116" t="s">
        <v>817</v>
      </c>
      <c r="J293" s="117">
        <v>58.47</v>
      </c>
      <c r="K293" s="118">
        <v>45.42</v>
      </c>
      <c r="L293" s="116">
        <v>21000</v>
      </c>
      <c r="M293" s="116">
        <f t="shared" si="10"/>
        <v>1227870</v>
      </c>
      <c r="N293" s="113">
        <f t="shared" si="9"/>
        <v>27033.685601056801</v>
      </c>
    </row>
    <row r="294" spans="1:14">
      <c r="A294" s="113">
        <v>292</v>
      </c>
      <c r="B294" s="106">
        <v>17</v>
      </c>
      <c r="C294" s="106">
        <v>2</v>
      </c>
      <c r="D294" s="106">
        <v>2</v>
      </c>
      <c r="E294" s="106">
        <v>1002</v>
      </c>
      <c r="F294" s="114" t="s">
        <v>877</v>
      </c>
      <c r="G294" s="106" t="s">
        <v>730</v>
      </c>
      <c r="H294" s="115" t="s">
        <v>816</v>
      </c>
      <c r="I294" s="116" t="s">
        <v>817</v>
      </c>
      <c r="J294" s="117">
        <v>58.47</v>
      </c>
      <c r="K294" s="118">
        <v>45.42</v>
      </c>
      <c r="L294" s="116">
        <v>21000</v>
      </c>
      <c r="M294" s="116">
        <f t="shared" si="10"/>
        <v>1227870</v>
      </c>
      <c r="N294" s="113">
        <f t="shared" si="9"/>
        <v>27033.685601056801</v>
      </c>
    </row>
    <row r="295" spans="1:14">
      <c r="A295" s="113">
        <v>293</v>
      </c>
      <c r="B295" s="106">
        <v>17</v>
      </c>
      <c r="C295" s="106">
        <v>2</v>
      </c>
      <c r="D295" s="106">
        <v>2</v>
      </c>
      <c r="E295" s="106">
        <v>1003</v>
      </c>
      <c r="F295" s="114" t="s">
        <v>877</v>
      </c>
      <c r="G295" s="106" t="s">
        <v>730</v>
      </c>
      <c r="H295" s="115" t="s">
        <v>819</v>
      </c>
      <c r="I295" s="116" t="s">
        <v>817</v>
      </c>
      <c r="J295" s="117">
        <v>58.47</v>
      </c>
      <c r="K295" s="118">
        <v>45.42</v>
      </c>
      <c r="L295" s="116">
        <v>21000</v>
      </c>
      <c r="M295" s="116">
        <f t="shared" si="10"/>
        <v>1227870</v>
      </c>
      <c r="N295" s="113">
        <f t="shared" si="9"/>
        <v>27033.685601056801</v>
      </c>
    </row>
    <row r="296" spans="1:14">
      <c r="A296" s="113">
        <v>294</v>
      </c>
      <c r="B296" s="106">
        <v>17</v>
      </c>
      <c r="C296" s="106">
        <v>2</v>
      </c>
      <c r="D296" s="106">
        <v>2</v>
      </c>
      <c r="E296" s="106">
        <v>1102</v>
      </c>
      <c r="F296" s="114" t="s">
        <v>878</v>
      </c>
      <c r="G296" s="106" t="s">
        <v>730</v>
      </c>
      <c r="H296" s="115" t="s">
        <v>816</v>
      </c>
      <c r="I296" s="116" t="s">
        <v>817</v>
      </c>
      <c r="J296" s="117">
        <v>58.47</v>
      </c>
      <c r="K296" s="118">
        <v>45.42</v>
      </c>
      <c r="L296" s="116">
        <v>21000</v>
      </c>
      <c r="M296" s="116">
        <f t="shared" si="10"/>
        <v>1227870</v>
      </c>
      <c r="N296" s="113">
        <f t="shared" si="9"/>
        <v>27033.685601056801</v>
      </c>
    </row>
    <row r="297" spans="1:14">
      <c r="A297" s="113">
        <v>295</v>
      </c>
      <c r="B297" s="106">
        <v>17</v>
      </c>
      <c r="C297" s="106">
        <v>2</v>
      </c>
      <c r="D297" s="106">
        <v>2</v>
      </c>
      <c r="E297" s="106">
        <v>1103</v>
      </c>
      <c r="F297" s="114" t="s">
        <v>878</v>
      </c>
      <c r="G297" s="106" t="s">
        <v>730</v>
      </c>
      <c r="H297" s="115" t="s">
        <v>819</v>
      </c>
      <c r="I297" s="116" t="s">
        <v>817</v>
      </c>
      <c r="J297" s="117">
        <v>58.47</v>
      </c>
      <c r="K297" s="118">
        <v>45.42</v>
      </c>
      <c r="L297" s="116">
        <v>21000</v>
      </c>
      <c r="M297" s="116">
        <f t="shared" si="10"/>
        <v>1227870</v>
      </c>
      <c r="N297" s="113">
        <f t="shared" si="9"/>
        <v>27033.685601056801</v>
      </c>
    </row>
    <row r="298" spans="1:14">
      <c r="A298" s="113">
        <v>296</v>
      </c>
      <c r="B298" s="106">
        <v>17</v>
      </c>
      <c r="C298" s="106">
        <v>2</v>
      </c>
      <c r="D298" s="106">
        <v>2</v>
      </c>
      <c r="E298" s="106">
        <v>1202</v>
      </c>
      <c r="F298" s="114" t="s">
        <v>879</v>
      </c>
      <c r="G298" s="106" t="s">
        <v>730</v>
      </c>
      <c r="H298" s="115" t="s">
        <v>816</v>
      </c>
      <c r="I298" s="116" t="s">
        <v>817</v>
      </c>
      <c r="J298" s="117">
        <v>58.47</v>
      </c>
      <c r="K298" s="118">
        <v>45.42</v>
      </c>
      <c r="L298" s="116">
        <v>21000</v>
      </c>
      <c r="M298" s="116">
        <f t="shared" si="10"/>
        <v>1227870</v>
      </c>
      <c r="N298" s="113">
        <f t="shared" si="9"/>
        <v>27033.685601056801</v>
      </c>
    </row>
    <row r="299" spans="1:14">
      <c r="A299" s="113">
        <v>297</v>
      </c>
      <c r="B299" s="106">
        <v>17</v>
      </c>
      <c r="C299" s="106">
        <v>2</v>
      </c>
      <c r="D299" s="106">
        <v>2</v>
      </c>
      <c r="E299" s="106">
        <v>1203</v>
      </c>
      <c r="F299" s="114" t="s">
        <v>879</v>
      </c>
      <c r="G299" s="106" t="s">
        <v>730</v>
      </c>
      <c r="H299" s="115" t="s">
        <v>819</v>
      </c>
      <c r="I299" s="116" t="s">
        <v>817</v>
      </c>
      <c r="J299" s="117">
        <v>58.47</v>
      </c>
      <c r="K299" s="118">
        <v>45.42</v>
      </c>
      <c r="L299" s="116">
        <v>21000</v>
      </c>
      <c r="M299" s="116">
        <f t="shared" si="10"/>
        <v>1227870</v>
      </c>
      <c r="N299" s="113">
        <f t="shared" si="9"/>
        <v>27033.685601056801</v>
      </c>
    </row>
    <row r="300" spans="1:14" hidden="1">
      <c r="A300" s="113">
        <v>298</v>
      </c>
      <c r="B300" s="106">
        <v>17</v>
      </c>
      <c r="C300" s="106">
        <v>2</v>
      </c>
      <c r="D300" s="106">
        <v>2</v>
      </c>
      <c r="E300" s="106">
        <v>1301</v>
      </c>
      <c r="F300" s="114" t="s">
        <v>880</v>
      </c>
      <c r="G300" s="106" t="s">
        <v>810</v>
      </c>
      <c r="H300" s="115" t="s">
        <v>827</v>
      </c>
      <c r="I300" s="119" t="s">
        <v>828</v>
      </c>
      <c r="J300" s="117">
        <v>76.09</v>
      </c>
      <c r="K300" s="118">
        <v>59.11</v>
      </c>
      <c r="L300" s="116">
        <v>21000</v>
      </c>
      <c r="M300" s="116">
        <f>L300*J300</f>
        <v>1597890</v>
      </c>
      <c r="N300" s="113">
        <f t="shared" si="9"/>
        <v>27032.481813567923</v>
      </c>
    </row>
    <row r="301" spans="1:14">
      <c r="A301" s="113">
        <v>299</v>
      </c>
      <c r="B301" s="106">
        <v>17</v>
      </c>
      <c r="C301" s="106">
        <v>2</v>
      </c>
      <c r="D301" s="106">
        <v>2</v>
      </c>
      <c r="E301" s="106">
        <v>1302</v>
      </c>
      <c r="F301" s="114" t="s">
        <v>880</v>
      </c>
      <c r="G301" s="106" t="s">
        <v>730</v>
      </c>
      <c r="H301" s="115" t="s">
        <v>816</v>
      </c>
      <c r="I301" s="116" t="s">
        <v>817</v>
      </c>
      <c r="J301" s="117">
        <v>58.47</v>
      </c>
      <c r="K301" s="118">
        <v>45.42</v>
      </c>
      <c r="L301" s="116">
        <v>21000</v>
      </c>
      <c r="M301" s="116">
        <f t="shared" si="10"/>
        <v>1227870</v>
      </c>
      <c r="N301" s="113">
        <f t="shared" si="9"/>
        <v>27033.685601056801</v>
      </c>
    </row>
    <row r="302" spans="1:14">
      <c r="A302" s="113">
        <v>300</v>
      </c>
      <c r="B302" s="106">
        <v>17</v>
      </c>
      <c r="C302" s="106">
        <v>2</v>
      </c>
      <c r="D302" s="106">
        <v>2</v>
      </c>
      <c r="E302" s="106">
        <v>1303</v>
      </c>
      <c r="F302" s="114" t="s">
        <v>880</v>
      </c>
      <c r="G302" s="106" t="s">
        <v>730</v>
      </c>
      <c r="H302" s="115" t="s">
        <v>819</v>
      </c>
      <c r="I302" s="116" t="s">
        <v>817</v>
      </c>
      <c r="J302" s="117">
        <v>58.47</v>
      </c>
      <c r="K302" s="118">
        <v>45.42</v>
      </c>
      <c r="L302" s="116">
        <v>21000</v>
      </c>
      <c r="M302" s="116">
        <f t="shared" si="10"/>
        <v>1227870</v>
      </c>
      <c r="N302" s="113">
        <f t="shared" si="9"/>
        <v>27033.685601056801</v>
      </c>
    </row>
    <row r="303" spans="1:14">
      <c r="A303" s="113">
        <v>301</v>
      </c>
      <c r="B303" s="106">
        <v>17</v>
      </c>
      <c r="C303" s="106">
        <v>3</v>
      </c>
      <c r="D303" s="106">
        <v>1</v>
      </c>
      <c r="E303" s="106">
        <v>1004</v>
      </c>
      <c r="F303" s="114" t="s">
        <v>881</v>
      </c>
      <c r="G303" s="106" t="s">
        <v>730</v>
      </c>
      <c r="H303" s="115" t="s">
        <v>803</v>
      </c>
      <c r="I303" s="119" t="s">
        <v>732</v>
      </c>
      <c r="J303" s="117">
        <v>59.06</v>
      </c>
      <c r="K303" s="118">
        <v>45.53</v>
      </c>
      <c r="L303" s="116">
        <v>21000</v>
      </c>
      <c r="M303" s="116">
        <f>L303*J303</f>
        <v>1240260</v>
      </c>
      <c r="N303" s="113">
        <f t="shared" si="9"/>
        <v>27240.500768723916</v>
      </c>
    </row>
    <row r="304" spans="1:14">
      <c r="A304" s="113">
        <v>302</v>
      </c>
      <c r="B304" s="106">
        <v>17</v>
      </c>
      <c r="C304" s="106">
        <v>3</v>
      </c>
      <c r="D304" s="106">
        <v>1</v>
      </c>
      <c r="E304" s="106">
        <v>1806</v>
      </c>
      <c r="F304" s="114" t="s">
        <v>865</v>
      </c>
      <c r="G304" s="106" t="s">
        <v>730</v>
      </c>
      <c r="H304" s="115" t="s">
        <v>803</v>
      </c>
      <c r="I304" s="119" t="s">
        <v>732</v>
      </c>
      <c r="J304" s="117">
        <v>58.83</v>
      </c>
      <c r="K304" s="118">
        <v>45.35</v>
      </c>
      <c r="L304" s="116">
        <v>21000</v>
      </c>
      <c r="M304" s="116">
        <f>L304*J304</f>
        <v>1235430</v>
      </c>
      <c r="N304" s="113">
        <f t="shared" si="9"/>
        <v>27242.116868798235</v>
      </c>
    </row>
    <row r="305" spans="1:14">
      <c r="A305" s="113">
        <v>303</v>
      </c>
      <c r="B305" s="106">
        <v>17</v>
      </c>
      <c r="C305" s="106">
        <v>3</v>
      </c>
      <c r="D305" s="106">
        <v>1</v>
      </c>
      <c r="E305" s="106">
        <v>2003</v>
      </c>
      <c r="F305" s="114" t="s">
        <v>867</v>
      </c>
      <c r="G305" s="106" t="s">
        <v>730</v>
      </c>
      <c r="H305" s="115" t="s">
        <v>807</v>
      </c>
      <c r="I305" s="116" t="s">
        <v>732</v>
      </c>
      <c r="J305" s="117">
        <v>59.06</v>
      </c>
      <c r="K305" s="118">
        <v>45.53</v>
      </c>
      <c r="L305" s="116">
        <v>21000</v>
      </c>
      <c r="M305" s="116">
        <f t="shared" ref="M305:M332" si="11">L305*J305</f>
        <v>1240260</v>
      </c>
      <c r="N305" s="113">
        <f t="shared" si="9"/>
        <v>27240.500768723916</v>
      </c>
    </row>
    <row r="306" spans="1:14">
      <c r="A306" s="113">
        <v>304</v>
      </c>
      <c r="B306" s="106">
        <v>17</v>
      </c>
      <c r="C306" s="106">
        <v>3</v>
      </c>
      <c r="D306" s="106">
        <v>1</v>
      </c>
      <c r="E306" s="106">
        <v>2004</v>
      </c>
      <c r="F306" s="114" t="s">
        <v>867</v>
      </c>
      <c r="G306" s="106" t="s">
        <v>730</v>
      </c>
      <c r="H306" s="115" t="s">
        <v>803</v>
      </c>
      <c r="I306" s="116" t="s">
        <v>732</v>
      </c>
      <c r="J306" s="117">
        <v>59.06</v>
      </c>
      <c r="K306" s="118">
        <v>45.53</v>
      </c>
      <c r="L306" s="116">
        <v>21000</v>
      </c>
      <c r="M306" s="116">
        <f t="shared" si="11"/>
        <v>1240260</v>
      </c>
      <c r="N306" s="113">
        <f t="shared" si="9"/>
        <v>27240.500768723916</v>
      </c>
    </row>
    <row r="307" spans="1:14">
      <c r="A307" s="113">
        <v>305</v>
      </c>
      <c r="B307" s="106">
        <v>17</v>
      </c>
      <c r="C307" s="106">
        <v>3</v>
      </c>
      <c r="D307" s="106">
        <v>2</v>
      </c>
      <c r="E307" s="106">
        <v>102</v>
      </c>
      <c r="F307" s="114" t="s">
        <v>868</v>
      </c>
      <c r="G307" s="106" t="s">
        <v>730</v>
      </c>
      <c r="H307" s="115" t="s">
        <v>816</v>
      </c>
      <c r="I307" s="116" t="s">
        <v>817</v>
      </c>
      <c r="J307" s="117">
        <v>58.47</v>
      </c>
      <c r="K307" s="118">
        <v>45.37</v>
      </c>
      <c r="L307" s="116">
        <v>21000</v>
      </c>
      <c r="M307" s="116">
        <f t="shared" si="11"/>
        <v>1227870</v>
      </c>
      <c r="N307" s="113">
        <f t="shared" si="9"/>
        <v>27063.47806920873</v>
      </c>
    </row>
    <row r="308" spans="1:14">
      <c r="A308" s="113">
        <v>306</v>
      </c>
      <c r="B308" s="106">
        <v>17</v>
      </c>
      <c r="C308" s="106">
        <v>3</v>
      </c>
      <c r="D308" s="106">
        <v>2</v>
      </c>
      <c r="E308" s="106">
        <v>103</v>
      </c>
      <c r="F308" s="114" t="s">
        <v>868</v>
      </c>
      <c r="G308" s="106" t="s">
        <v>730</v>
      </c>
      <c r="H308" s="115" t="s">
        <v>819</v>
      </c>
      <c r="I308" s="116" t="s">
        <v>817</v>
      </c>
      <c r="J308" s="117">
        <v>58.47</v>
      </c>
      <c r="K308" s="118">
        <v>45.37</v>
      </c>
      <c r="L308" s="116">
        <v>21000</v>
      </c>
      <c r="M308" s="116">
        <f t="shared" si="11"/>
        <v>1227870</v>
      </c>
      <c r="N308" s="113">
        <f t="shared" si="9"/>
        <v>27063.47806920873</v>
      </c>
    </row>
    <row r="309" spans="1:14">
      <c r="A309" s="113">
        <v>307</v>
      </c>
      <c r="B309" s="106">
        <v>17</v>
      </c>
      <c r="C309" s="106">
        <v>3</v>
      </c>
      <c r="D309" s="106">
        <v>2</v>
      </c>
      <c r="E309" s="106">
        <v>202</v>
      </c>
      <c r="F309" s="114" t="s">
        <v>869</v>
      </c>
      <c r="G309" s="106" t="s">
        <v>730</v>
      </c>
      <c r="H309" s="115" t="s">
        <v>816</v>
      </c>
      <c r="I309" s="116" t="s">
        <v>817</v>
      </c>
      <c r="J309" s="117">
        <v>58.47</v>
      </c>
      <c r="K309" s="118">
        <v>45.37</v>
      </c>
      <c r="L309" s="116">
        <v>21000</v>
      </c>
      <c r="M309" s="116">
        <f t="shared" si="11"/>
        <v>1227870</v>
      </c>
      <c r="N309" s="113">
        <f t="shared" si="9"/>
        <v>27063.47806920873</v>
      </c>
    </row>
    <row r="310" spans="1:14">
      <c r="A310" s="113">
        <v>308</v>
      </c>
      <c r="B310" s="106">
        <v>17</v>
      </c>
      <c r="C310" s="106">
        <v>3</v>
      </c>
      <c r="D310" s="106">
        <v>2</v>
      </c>
      <c r="E310" s="106">
        <v>203</v>
      </c>
      <c r="F310" s="114" t="s">
        <v>869</v>
      </c>
      <c r="G310" s="106" t="s">
        <v>730</v>
      </c>
      <c r="H310" s="115" t="s">
        <v>819</v>
      </c>
      <c r="I310" s="116" t="s">
        <v>817</v>
      </c>
      <c r="J310" s="117">
        <v>58.47</v>
      </c>
      <c r="K310" s="118">
        <v>45.37</v>
      </c>
      <c r="L310" s="116">
        <v>21000</v>
      </c>
      <c r="M310" s="116">
        <f t="shared" si="11"/>
        <v>1227870</v>
      </c>
      <c r="N310" s="113">
        <f t="shared" si="9"/>
        <v>27063.47806920873</v>
      </c>
    </row>
    <row r="311" spans="1:14">
      <c r="A311" s="113">
        <v>309</v>
      </c>
      <c r="B311" s="106">
        <v>17</v>
      </c>
      <c r="C311" s="106">
        <v>3</v>
      </c>
      <c r="D311" s="106">
        <v>2</v>
      </c>
      <c r="E311" s="106">
        <v>302</v>
      </c>
      <c r="F311" s="114" t="s">
        <v>882</v>
      </c>
      <c r="G311" s="106" t="s">
        <v>730</v>
      </c>
      <c r="H311" s="115" t="s">
        <v>816</v>
      </c>
      <c r="I311" s="116" t="s">
        <v>817</v>
      </c>
      <c r="J311" s="117">
        <v>58.47</v>
      </c>
      <c r="K311" s="118">
        <v>45.37</v>
      </c>
      <c r="L311" s="116">
        <v>21000</v>
      </c>
      <c r="M311" s="116">
        <f t="shared" si="11"/>
        <v>1227870</v>
      </c>
      <c r="N311" s="113">
        <f t="shared" si="9"/>
        <v>27063.47806920873</v>
      </c>
    </row>
    <row r="312" spans="1:14">
      <c r="A312" s="113">
        <v>310</v>
      </c>
      <c r="B312" s="106">
        <v>17</v>
      </c>
      <c r="C312" s="106">
        <v>3</v>
      </c>
      <c r="D312" s="106">
        <v>2</v>
      </c>
      <c r="E312" s="106">
        <v>303</v>
      </c>
      <c r="F312" s="114" t="s">
        <v>870</v>
      </c>
      <c r="G312" s="106" t="s">
        <v>730</v>
      </c>
      <c r="H312" s="115" t="s">
        <v>819</v>
      </c>
      <c r="I312" s="116" t="s">
        <v>817</v>
      </c>
      <c r="J312" s="117">
        <v>58.47</v>
      </c>
      <c r="K312" s="118">
        <v>45.37</v>
      </c>
      <c r="L312" s="116">
        <v>21000</v>
      </c>
      <c r="M312" s="116">
        <f t="shared" si="11"/>
        <v>1227870</v>
      </c>
      <c r="N312" s="113">
        <f t="shared" si="9"/>
        <v>27063.47806920873</v>
      </c>
    </row>
    <row r="313" spans="1:14">
      <c r="A313" s="113">
        <v>311</v>
      </c>
      <c r="B313" s="106">
        <v>17</v>
      </c>
      <c r="C313" s="106">
        <v>3</v>
      </c>
      <c r="D313" s="106">
        <v>2</v>
      </c>
      <c r="E313" s="106">
        <v>402</v>
      </c>
      <c r="F313" s="114" t="s">
        <v>871</v>
      </c>
      <c r="G313" s="106" t="s">
        <v>730</v>
      </c>
      <c r="H313" s="115" t="s">
        <v>816</v>
      </c>
      <c r="I313" s="116" t="s">
        <v>817</v>
      </c>
      <c r="J313" s="117">
        <v>58.53</v>
      </c>
      <c r="K313" s="118">
        <v>45.42</v>
      </c>
      <c r="L313" s="116">
        <v>21000</v>
      </c>
      <c r="M313" s="116">
        <f t="shared" si="11"/>
        <v>1229130</v>
      </c>
      <c r="N313" s="113">
        <f t="shared" si="9"/>
        <v>27061.426684280053</v>
      </c>
    </row>
    <row r="314" spans="1:14">
      <c r="A314" s="113">
        <v>312</v>
      </c>
      <c r="B314" s="106">
        <v>17</v>
      </c>
      <c r="C314" s="106">
        <v>3</v>
      </c>
      <c r="D314" s="106">
        <v>2</v>
      </c>
      <c r="E314" s="106">
        <v>403</v>
      </c>
      <c r="F314" s="114" t="s">
        <v>871</v>
      </c>
      <c r="G314" s="106" t="s">
        <v>730</v>
      </c>
      <c r="H314" s="115" t="s">
        <v>819</v>
      </c>
      <c r="I314" s="116" t="s">
        <v>817</v>
      </c>
      <c r="J314" s="117">
        <v>58.53</v>
      </c>
      <c r="K314" s="118">
        <v>45.42</v>
      </c>
      <c r="L314" s="116">
        <v>21000</v>
      </c>
      <c r="M314" s="116">
        <f t="shared" si="11"/>
        <v>1229130</v>
      </c>
      <c r="N314" s="113">
        <f t="shared" si="9"/>
        <v>27061.426684280053</v>
      </c>
    </row>
    <row r="315" spans="1:14">
      <c r="A315" s="113">
        <v>313</v>
      </c>
      <c r="B315" s="106">
        <v>17</v>
      </c>
      <c r="C315" s="106">
        <v>3</v>
      </c>
      <c r="D315" s="106">
        <v>2</v>
      </c>
      <c r="E315" s="106">
        <v>502</v>
      </c>
      <c r="F315" s="114" t="s">
        <v>872</v>
      </c>
      <c r="G315" s="106" t="s">
        <v>730</v>
      </c>
      <c r="H315" s="115" t="s">
        <v>816</v>
      </c>
      <c r="I315" s="116" t="s">
        <v>817</v>
      </c>
      <c r="J315" s="117">
        <v>58.53</v>
      </c>
      <c r="K315" s="118">
        <v>45.42</v>
      </c>
      <c r="L315" s="116">
        <v>21000</v>
      </c>
      <c r="M315" s="116">
        <f t="shared" si="11"/>
        <v>1229130</v>
      </c>
      <c r="N315" s="113">
        <f t="shared" si="9"/>
        <v>27061.426684280053</v>
      </c>
    </row>
    <row r="316" spans="1:14">
      <c r="A316" s="113">
        <v>314</v>
      </c>
      <c r="B316" s="106">
        <v>17</v>
      </c>
      <c r="C316" s="106">
        <v>3</v>
      </c>
      <c r="D316" s="106">
        <v>2</v>
      </c>
      <c r="E316" s="106">
        <v>503</v>
      </c>
      <c r="F316" s="114" t="s">
        <v>872</v>
      </c>
      <c r="G316" s="106" t="s">
        <v>730</v>
      </c>
      <c r="H316" s="115" t="s">
        <v>819</v>
      </c>
      <c r="I316" s="116" t="s">
        <v>817</v>
      </c>
      <c r="J316" s="117">
        <v>58.53</v>
      </c>
      <c r="K316" s="118">
        <v>45.42</v>
      </c>
      <c r="L316" s="116">
        <v>21000</v>
      </c>
      <c r="M316" s="116">
        <f t="shared" si="11"/>
        <v>1229130</v>
      </c>
      <c r="N316" s="113">
        <f t="shared" si="9"/>
        <v>27061.426684280053</v>
      </c>
    </row>
    <row r="317" spans="1:14">
      <c r="A317" s="113">
        <v>315</v>
      </c>
      <c r="B317" s="106">
        <v>17</v>
      </c>
      <c r="C317" s="106">
        <v>3</v>
      </c>
      <c r="D317" s="106">
        <v>2</v>
      </c>
      <c r="E317" s="106">
        <v>602</v>
      </c>
      <c r="F317" s="114" t="s">
        <v>873</v>
      </c>
      <c r="G317" s="106" t="s">
        <v>730</v>
      </c>
      <c r="H317" s="115" t="s">
        <v>816</v>
      </c>
      <c r="I317" s="116" t="s">
        <v>817</v>
      </c>
      <c r="J317" s="117">
        <v>58.53</v>
      </c>
      <c r="K317" s="118">
        <v>45.42</v>
      </c>
      <c r="L317" s="116">
        <v>21000</v>
      </c>
      <c r="M317" s="116">
        <f t="shared" si="11"/>
        <v>1229130</v>
      </c>
      <c r="N317" s="113">
        <f t="shared" ref="N317:N332" si="12">M317/K317</f>
        <v>27061.426684280053</v>
      </c>
    </row>
    <row r="318" spans="1:14">
      <c r="A318" s="113">
        <v>316</v>
      </c>
      <c r="B318" s="106">
        <v>17</v>
      </c>
      <c r="C318" s="106">
        <v>3</v>
      </c>
      <c r="D318" s="106">
        <v>2</v>
      </c>
      <c r="E318" s="106">
        <v>603</v>
      </c>
      <c r="F318" s="114" t="s">
        <v>873</v>
      </c>
      <c r="G318" s="106" t="s">
        <v>730</v>
      </c>
      <c r="H318" s="115" t="s">
        <v>819</v>
      </c>
      <c r="I318" s="116" t="s">
        <v>817</v>
      </c>
      <c r="J318" s="117">
        <v>58.53</v>
      </c>
      <c r="K318" s="118">
        <v>45.42</v>
      </c>
      <c r="L318" s="116">
        <v>21000</v>
      </c>
      <c r="M318" s="116">
        <f t="shared" si="11"/>
        <v>1229130</v>
      </c>
      <c r="N318" s="113">
        <f t="shared" si="12"/>
        <v>27061.426684280053</v>
      </c>
    </row>
    <row r="319" spans="1:14">
      <c r="A319" s="113">
        <v>317</v>
      </c>
      <c r="B319" s="106">
        <v>17</v>
      </c>
      <c r="C319" s="106">
        <v>3</v>
      </c>
      <c r="D319" s="106">
        <v>2</v>
      </c>
      <c r="E319" s="106">
        <v>702</v>
      </c>
      <c r="F319" s="114" t="s">
        <v>874</v>
      </c>
      <c r="G319" s="106" t="s">
        <v>730</v>
      </c>
      <c r="H319" s="115" t="s">
        <v>816</v>
      </c>
      <c r="I319" s="116" t="s">
        <v>817</v>
      </c>
      <c r="J319" s="117">
        <v>58.53</v>
      </c>
      <c r="K319" s="118">
        <v>45.42</v>
      </c>
      <c r="L319" s="116">
        <v>21000</v>
      </c>
      <c r="M319" s="116">
        <f t="shared" si="11"/>
        <v>1229130</v>
      </c>
      <c r="N319" s="113">
        <f t="shared" si="12"/>
        <v>27061.426684280053</v>
      </c>
    </row>
    <row r="320" spans="1:14">
      <c r="A320" s="113">
        <v>318</v>
      </c>
      <c r="B320" s="106">
        <v>17</v>
      </c>
      <c r="C320" s="106">
        <v>3</v>
      </c>
      <c r="D320" s="106">
        <v>2</v>
      </c>
      <c r="E320" s="106">
        <v>703</v>
      </c>
      <c r="F320" s="114" t="s">
        <v>874</v>
      </c>
      <c r="G320" s="106" t="s">
        <v>730</v>
      </c>
      <c r="H320" s="115" t="s">
        <v>819</v>
      </c>
      <c r="I320" s="116" t="s">
        <v>817</v>
      </c>
      <c r="J320" s="117">
        <v>58.53</v>
      </c>
      <c r="K320" s="118">
        <v>45.42</v>
      </c>
      <c r="L320" s="116">
        <v>21000</v>
      </c>
      <c r="M320" s="116">
        <f t="shared" si="11"/>
        <v>1229130</v>
      </c>
      <c r="N320" s="113">
        <f t="shared" si="12"/>
        <v>27061.426684280053</v>
      </c>
    </row>
    <row r="321" spans="1:14">
      <c r="A321" s="113">
        <v>319</v>
      </c>
      <c r="B321" s="106">
        <v>17</v>
      </c>
      <c r="C321" s="106">
        <v>3</v>
      </c>
      <c r="D321" s="106">
        <v>2</v>
      </c>
      <c r="E321" s="106">
        <v>802</v>
      </c>
      <c r="F321" s="114" t="s">
        <v>875</v>
      </c>
      <c r="G321" s="106" t="s">
        <v>730</v>
      </c>
      <c r="H321" s="115" t="s">
        <v>816</v>
      </c>
      <c r="I321" s="116" t="s">
        <v>817</v>
      </c>
      <c r="J321" s="117">
        <v>58.53</v>
      </c>
      <c r="K321" s="118">
        <v>45.42</v>
      </c>
      <c r="L321" s="116">
        <v>21000</v>
      </c>
      <c r="M321" s="116">
        <f t="shared" si="11"/>
        <v>1229130</v>
      </c>
      <c r="N321" s="113">
        <f t="shared" si="12"/>
        <v>27061.426684280053</v>
      </c>
    </row>
    <row r="322" spans="1:14">
      <c r="A322" s="113">
        <v>320</v>
      </c>
      <c r="B322" s="106">
        <v>17</v>
      </c>
      <c r="C322" s="106">
        <v>3</v>
      </c>
      <c r="D322" s="106">
        <v>2</v>
      </c>
      <c r="E322" s="106">
        <v>803</v>
      </c>
      <c r="F322" s="114" t="s">
        <v>875</v>
      </c>
      <c r="G322" s="106" t="s">
        <v>730</v>
      </c>
      <c r="H322" s="115" t="s">
        <v>819</v>
      </c>
      <c r="I322" s="116" t="s">
        <v>817</v>
      </c>
      <c r="J322" s="117">
        <v>58.53</v>
      </c>
      <c r="K322" s="118">
        <v>45.42</v>
      </c>
      <c r="L322" s="116">
        <v>21000</v>
      </c>
      <c r="M322" s="116">
        <f t="shared" si="11"/>
        <v>1229130</v>
      </c>
      <c r="N322" s="113">
        <f t="shared" si="12"/>
        <v>27061.426684280053</v>
      </c>
    </row>
    <row r="323" spans="1:14">
      <c r="A323" s="113">
        <v>321</v>
      </c>
      <c r="B323" s="106">
        <v>17</v>
      </c>
      <c r="C323" s="106">
        <v>3</v>
      </c>
      <c r="D323" s="106">
        <v>2</v>
      </c>
      <c r="E323" s="106">
        <v>902</v>
      </c>
      <c r="F323" s="114" t="s">
        <v>876</v>
      </c>
      <c r="G323" s="106" t="s">
        <v>730</v>
      </c>
      <c r="H323" s="115" t="s">
        <v>816</v>
      </c>
      <c r="I323" s="116" t="s">
        <v>817</v>
      </c>
      <c r="J323" s="117">
        <v>58.53</v>
      </c>
      <c r="K323" s="118">
        <v>45.42</v>
      </c>
      <c r="L323" s="116">
        <v>21000</v>
      </c>
      <c r="M323" s="116">
        <f t="shared" si="11"/>
        <v>1229130</v>
      </c>
      <c r="N323" s="113">
        <f t="shared" si="12"/>
        <v>27061.426684280053</v>
      </c>
    </row>
    <row r="324" spans="1:14">
      <c r="A324" s="113">
        <v>322</v>
      </c>
      <c r="B324" s="106">
        <v>17</v>
      </c>
      <c r="C324" s="106">
        <v>3</v>
      </c>
      <c r="D324" s="106">
        <v>2</v>
      </c>
      <c r="E324" s="106">
        <v>903</v>
      </c>
      <c r="F324" s="114" t="s">
        <v>876</v>
      </c>
      <c r="G324" s="106" t="s">
        <v>730</v>
      </c>
      <c r="H324" s="115" t="s">
        <v>819</v>
      </c>
      <c r="I324" s="116" t="s">
        <v>817</v>
      </c>
      <c r="J324" s="117">
        <v>58.53</v>
      </c>
      <c r="K324" s="118">
        <v>45.42</v>
      </c>
      <c r="L324" s="116">
        <v>21000</v>
      </c>
      <c r="M324" s="116">
        <f t="shared" si="11"/>
        <v>1229130</v>
      </c>
      <c r="N324" s="113">
        <f t="shared" si="12"/>
        <v>27061.426684280053</v>
      </c>
    </row>
    <row r="325" spans="1:14">
      <c r="A325" s="113">
        <v>323</v>
      </c>
      <c r="B325" s="106">
        <v>17</v>
      </c>
      <c r="C325" s="106">
        <v>3</v>
      </c>
      <c r="D325" s="106">
        <v>2</v>
      </c>
      <c r="E325" s="106">
        <v>1002</v>
      </c>
      <c r="F325" s="114" t="s">
        <v>877</v>
      </c>
      <c r="G325" s="106" t="s">
        <v>730</v>
      </c>
      <c r="H325" s="115" t="s">
        <v>816</v>
      </c>
      <c r="I325" s="116" t="s">
        <v>817</v>
      </c>
      <c r="J325" s="117">
        <v>58.53</v>
      </c>
      <c r="K325" s="118">
        <v>45.42</v>
      </c>
      <c r="L325" s="116">
        <v>21000</v>
      </c>
      <c r="M325" s="116">
        <f t="shared" si="11"/>
        <v>1229130</v>
      </c>
      <c r="N325" s="113">
        <f t="shared" si="12"/>
        <v>27061.426684280053</v>
      </c>
    </row>
    <row r="326" spans="1:14">
      <c r="A326" s="113">
        <v>324</v>
      </c>
      <c r="B326" s="106">
        <v>17</v>
      </c>
      <c r="C326" s="106">
        <v>3</v>
      </c>
      <c r="D326" s="106">
        <v>2</v>
      </c>
      <c r="E326" s="106">
        <v>1003</v>
      </c>
      <c r="F326" s="114" t="s">
        <v>877</v>
      </c>
      <c r="G326" s="106" t="s">
        <v>730</v>
      </c>
      <c r="H326" s="115" t="s">
        <v>819</v>
      </c>
      <c r="I326" s="116" t="s">
        <v>817</v>
      </c>
      <c r="J326" s="117">
        <v>58.53</v>
      </c>
      <c r="K326" s="118">
        <v>45.42</v>
      </c>
      <c r="L326" s="116">
        <v>21000</v>
      </c>
      <c r="M326" s="116">
        <f t="shared" si="11"/>
        <v>1229130</v>
      </c>
      <c r="N326" s="113">
        <f t="shared" si="12"/>
        <v>27061.426684280053</v>
      </c>
    </row>
    <row r="327" spans="1:14">
      <c r="A327" s="113">
        <v>325</v>
      </c>
      <c r="B327" s="106">
        <v>17</v>
      </c>
      <c r="C327" s="106">
        <v>3</v>
      </c>
      <c r="D327" s="106">
        <v>2</v>
      </c>
      <c r="E327" s="106">
        <v>1102</v>
      </c>
      <c r="F327" s="114" t="s">
        <v>878</v>
      </c>
      <c r="G327" s="106" t="s">
        <v>730</v>
      </c>
      <c r="H327" s="115" t="s">
        <v>816</v>
      </c>
      <c r="I327" s="116" t="s">
        <v>817</v>
      </c>
      <c r="J327" s="117">
        <v>58.53</v>
      </c>
      <c r="K327" s="118">
        <v>45.42</v>
      </c>
      <c r="L327" s="116">
        <v>21000</v>
      </c>
      <c r="M327" s="116">
        <f t="shared" si="11"/>
        <v>1229130</v>
      </c>
      <c r="N327" s="113">
        <f t="shared" si="12"/>
        <v>27061.426684280053</v>
      </c>
    </row>
    <row r="328" spans="1:14">
      <c r="A328" s="113">
        <v>326</v>
      </c>
      <c r="B328" s="106">
        <v>17</v>
      </c>
      <c r="C328" s="106">
        <v>3</v>
      </c>
      <c r="D328" s="106">
        <v>2</v>
      </c>
      <c r="E328" s="106">
        <v>1103</v>
      </c>
      <c r="F328" s="114" t="s">
        <v>878</v>
      </c>
      <c r="G328" s="106" t="s">
        <v>730</v>
      </c>
      <c r="H328" s="115" t="s">
        <v>819</v>
      </c>
      <c r="I328" s="116" t="s">
        <v>817</v>
      </c>
      <c r="J328" s="117">
        <v>58.53</v>
      </c>
      <c r="K328" s="118">
        <v>45.42</v>
      </c>
      <c r="L328" s="116">
        <v>21000</v>
      </c>
      <c r="M328" s="116">
        <f t="shared" si="11"/>
        <v>1229130</v>
      </c>
      <c r="N328" s="113">
        <f t="shared" si="12"/>
        <v>27061.426684280053</v>
      </c>
    </row>
    <row r="329" spans="1:14">
      <c r="A329" s="113">
        <v>327</v>
      </c>
      <c r="B329" s="106">
        <v>17</v>
      </c>
      <c r="C329" s="106">
        <v>3</v>
      </c>
      <c r="D329" s="106">
        <v>2</v>
      </c>
      <c r="E329" s="106">
        <v>1202</v>
      </c>
      <c r="F329" s="114" t="s">
        <v>879</v>
      </c>
      <c r="G329" s="106" t="s">
        <v>730</v>
      </c>
      <c r="H329" s="115" t="s">
        <v>816</v>
      </c>
      <c r="I329" s="116" t="s">
        <v>817</v>
      </c>
      <c r="J329" s="117">
        <v>58.53</v>
      </c>
      <c r="K329" s="118">
        <v>45.42</v>
      </c>
      <c r="L329" s="116">
        <v>21000</v>
      </c>
      <c r="M329" s="116">
        <f t="shared" si="11"/>
        <v>1229130</v>
      </c>
      <c r="N329" s="113">
        <f t="shared" si="12"/>
        <v>27061.426684280053</v>
      </c>
    </row>
    <row r="330" spans="1:14">
      <c r="A330" s="113">
        <v>328</v>
      </c>
      <c r="B330" s="106">
        <v>17</v>
      </c>
      <c r="C330" s="106">
        <v>3</v>
      </c>
      <c r="D330" s="106">
        <v>2</v>
      </c>
      <c r="E330" s="106">
        <v>1203</v>
      </c>
      <c r="F330" s="114" t="s">
        <v>879</v>
      </c>
      <c r="G330" s="106" t="s">
        <v>730</v>
      </c>
      <c r="H330" s="115" t="s">
        <v>819</v>
      </c>
      <c r="I330" s="116" t="s">
        <v>817</v>
      </c>
      <c r="J330" s="117">
        <v>58.53</v>
      </c>
      <c r="K330" s="118">
        <v>45.42</v>
      </c>
      <c r="L330" s="116">
        <v>21000</v>
      </c>
      <c r="M330" s="116">
        <f t="shared" si="11"/>
        <v>1229130</v>
      </c>
      <c r="N330" s="113">
        <f t="shared" si="12"/>
        <v>27061.426684280053</v>
      </c>
    </row>
    <row r="331" spans="1:14">
      <c r="A331" s="113">
        <v>329</v>
      </c>
      <c r="B331" s="106">
        <v>17</v>
      </c>
      <c r="C331" s="106">
        <v>3</v>
      </c>
      <c r="D331" s="106">
        <v>2</v>
      </c>
      <c r="E331" s="106">
        <v>1302</v>
      </c>
      <c r="F331" s="114" t="s">
        <v>880</v>
      </c>
      <c r="G331" s="106" t="s">
        <v>730</v>
      </c>
      <c r="H331" s="115" t="s">
        <v>816</v>
      </c>
      <c r="I331" s="116" t="s">
        <v>817</v>
      </c>
      <c r="J331" s="117">
        <v>58.53</v>
      </c>
      <c r="K331" s="118">
        <v>45.42</v>
      </c>
      <c r="L331" s="116">
        <v>21000</v>
      </c>
      <c r="M331" s="116">
        <f t="shared" si="11"/>
        <v>1229130</v>
      </c>
      <c r="N331" s="113">
        <f t="shared" si="12"/>
        <v>27061.426684280053</v>
      </c>
    </row>
    <row r="332" spans="1:14">
      <c r="A332" s="113">
        <v>330</v>
      </c>
      <c r="B332" s="106">
        <v>17</v>
      </c>
      <c r="C332" s="106">
        <v>3</v>
      </c>
      <c r="D332" s="106">
        <v>2</v>
      </c>
      <c r="E332" s="106">
        <v>1303</v>
      </c>
      <c r="F332" s="114" t="s">
        <v>880</v>
      </c>
      <c r="G332" s="106" t="s">
        <v>730</v>
      </c>
      <c r="H332" s="115" t="s">
        <v>819</v>
      </c>
      <c r="I332" s="116" t="s">
        <v>817</v>
      </c>
      <c r="J332" s="117">
        <v>58.53</v>
      </c>
      <c r="K332" s="118">
        <v>45.42</v>
      </c>
      <c r="L332" s="116">
        <v>21000</v>
      </c>
      <c r="M332" s="116">
        <f t="shared" si="11"/>
        <v>1229130</v>
      </c>
      <c r="N332" s="113">
        <f t="shared" si="12"/>
        <v>27061.426684280053</v>
      </c>
    </row>
    <row r="333" spans="1:14" hidden="1">
      <c r="J333" s="34">
        <f>SUBTOTAL(9,J3:J76)</f>
        <v>4093.8300000000008</v>
      </c>
    </row>
  </sheetData>
  <autoFilter ref="A2:N332">
    <filterColumn colId="9">
      <filters>
        <filter val="55.93"/>
        <filter val="55.97"/>
        <filter val="56.07"/>
        <filter val="56.09"/>
        <filter val="56.11"/>
        <filter val="56.14"/>
        <filter val="56.37"/>
        <filter val="56.42"/>
        <filter val="58.4"/>
        <filter val="58.47"/>
        <filter val="58.53"/>
        <filter val="58.54"/>
        <filter val="58.61"/>
        <filter val="58.79"/>
        <filter val="58.8"/>
        <filter val="58.82"/>
        <filter val="58.83"/>
        <filter val="58.84"/>
        <filter val="59.03"/>
        <filter val="59.05"/>
        <filter val="59.06"/>
        <filter val="59.1"/>
        <filter val="59.3"/>
        <filter val="59.31"/>
        <filter val="59.37"/>
        <filter val="59.44"/>
        <filter val="59.46"/>
        <filter val="59.47"/>
        <filter val="59.55"/>
        <filter val="59.79"/>
        <filter val="60.03"/>
        <filter val="60.1"/>
        <filter val="60.12"/>
        <filter val="60.34"/>
        <filter val="60.35"/>
        <filter val="60.54"/>
        <filter val="60.71"/>
        <filter val="60.73"/>
        <filter val="61.54"/>
        <filter val="62.05"/>
        <filter val="62.23"/>
      </filters>
    </filterColumn>
  </autoFilter>
  <mergeCells count="1">
    <mergeCell ref="A1:N1"/>
  </mergeCells>
  <phoneticPr fontId="1" type="noConversion"/>
  <pageMargins left="0.7" right="0.7" top="0.75" bottom="0.75" header="0.3" footer="0.3"/>
  <pageSetup paperSize="0" orientation="portrait"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zoomScale="90" zoomScaleNormal="90" workbookViewId="0">
      <selection activeCell="B38" sqref="B38"/>
    </sheetView>
  </sheetViews>
  <sheetFormatPr defaultColWidth="22.90625" defaultRowHeight="14"/>
  <cols>
    <col min="1" max="2" width="22.90625" style="151"/>
    <col min="3" max="3" width="15.453125" style="151" customWidth="1"/>
    <col min="4" max="4" width="38.36328125" style="151" customWidth="1"/>
    <col min="5" max="7" width="13.453125" style="151" customWidth="1"/>
    <col min="8" max="16384" width="22.90625" style="151"/>
  </cols>
  <sheetData>
    <row r="1" spans="1:7">
      <c r="A1" s="152" t="s">
        <v>62</v>
      </c>
      <c r="B1" s="75" t="s">
        <v>192</v>
      </c>
      <c r="C1" s="75" t="s">
        <v>193</v>
      </c>
      <c r="D1" s="75" t="s">
        <v>194</v>
      </c>
      <c r="E1" s="157">
        <v>19377.439999999999</v>
      </c>
    </row>
    <row r="2" spans="1:7" ht="89.25" customHeight="1">
      <c r="A2" s="153">
        <v>1</v>
      </c>
      <c r="B2" s="75" t="s">
        <v>195</v>
      </c>
      <c r="C2" s="75">
        <f>F2</f>
        <v>1291829</v>
      </c>
      <c r="D2" s="76" t="s">
        <v>894</v>
      </c>
      <c r="E2" s="151">
        <f>4000*E1</f>
        <v>77509760</v>
      </c>
      <c r="F2" s="151">
        <f>ROUND(E2/60,0)</f>
        <v>1291829</v>
      </c>
    </row>
    <row r="3" spans="1:7">
      <c r="A3" s="153">
        <v>2</v>
      </c>
      <c r="B3" s="75" t="s">
        <v>196</v>
      </c>
      <c r="C3" s="75">
        <f>C4+C5+C6</f>
        <v>1499814</v>
      </c>
      <c r="D3" s="154" t="s">
        <v>63</v>
      </c>
    </row>
    <row r="4" spans="1:7" ht="65">
      <c r="A4" s="153">
        <v>2.1</v>
      </c>
      <c r="B4" s="75" t="s">
        <v>197</v>
      </c>
      <c r="C4" s="75">
        <f>E4</f>
        <v>348794</v>
      </c>
      <c r="D4" s="76" t="s">
        <v>885</v>
      </c>
      <c r="E4" s="151">
        <f>ROUND(1.5*12*E1,0)</f>
        <v>348794</v>
      </c>
    </row>
    <row r="5" spans="1:7" ht="76.5" customHeight="1">
      <c r="A5" s="153">
        <v>2.2000000000000002</v>
      </c>
      <c r="B5" s="75" t="s">
        <v>198</v>
      </c>
      <c r="C5" s="75">
        <f>ROUND(E5,0)</f>
        <v>232529</v>
      </c>
      <c r="D5" s="76" t="s">
        <v>895</v>
      </c>
      <c r="E5" s="151">
        <f>ROUND(E2*0.003,0)</f>
        <v>232529</v>
      </c>
    </row>
    <row r="6" spans="1:7" ht="39">
      <c r="A6" s="153">
        <v>2.2999999999999998</v>
      </c>
      <c r="B6" s="75" t="s">
        <v>203</v>
      </c>
      <c r="C6" s="75">
        <f>E6</f>
        <v>918491</v>
      </c>
      <c r="D6" s="76" t="s">
        <v>888</v>
      </c>
      <c r="E6" s="155">
        <f>ROUND(3.95*E1*12,0)</f>
        <v>918491</v>
      </c>
    </row>
    <row r="7" spans="1:7">
      <c r="A7" s="153">
        <v>3</v>
      </c>
      <c r="B7" s="75" t="s">
        <v>205</v>
      </c>
      <c r="C7" s="75">
        <f>C8+C9+C10</f>
        <v>102890</v>
      </c>
      <c r="D7" s="154" t="s">
        <v>64</v>
      </c>
    </row>
    <row r="8" spans="1:7" ht="39">
      <c r="A8" s="153">
        <v>3.1</v>
      </c>
      <c r="B8" s="75" t="s">
        <v>199</v>
      </c>
      <c r="C8" s="75">
        <f>E8</f>
        <v>18583</v>
      </c>
      <c r="D8" s="76" t="s">
        <v>898</v>
      </c>
      <c r="E8" s="151">
        <f>ROUND(47.95*E1*0.02,0)</f>
        <v>18583</v>
      </c>
    </row>
    <row r="9" spans="1:7">
      <c r="A9" s="153">
        <v>3.2</v>
      </c>
      <c r="B9" s="75" t="s">
        <v>207</v>
      </c>
      <c r="C9" s="75">
        <v>0</v>
      </c>
      <c r="D9" s="76" t="s">
        <v>886</v>
      </c>
      <c r="G9" s="151">
        <f>E9*F9</f>
        <v>0</v>
      </c>
    </row>
    <row r="10" spans="1:7" ht="65">
      <c r="A10" s="153">
        <v>3.3</v>
      </c>
      <c r="B10" s="75" t="s">
        <v>209</v>
      </c>
      <c r="C10" s="75">
        <f>E10</f>
        <v>84307</v>
      </c>
      <c r="D10" s="76" t="s">
        <v>899</v>
      </c>
      <c r="E10" s="151">
        <f>ROUND((C2+C3+C8)*0.03,0)</f>
        <v>84307</v>
      </c>
    </row>
    <row r="11" spans="1:7">
      <c r="A11" s="153">
        <v>4</v>
      </c>
      <c r="B11" s="75" t="s">
        <v>200</v>
      </c>
      <c r="C11" s="75">
        <f>C2+C3+C7</f>
        <v>2894533</v>
      </c>
      <c r="D11" s="154" t="s">
        <v>65</v>
      </c>
    </row>
    <row r="12" spans="1:7">
      <c r="A12" s="153">
        <v>5</v>
      </c>
      <c r="B12" s="75" t="s">
        <v>211</v>
      </c>
      <c r="C12" s="75">
        <f>ROUND(C11/E1/12,0)</f>
        <v>12</v>
      </c>
      <c r="D12" s="154" t="s">
        <v>887</v>
      </c>
    </row>
    <row r="15" spans="1:7">
      <c r="E15" s="151">
        <v>138.75</v>
      </c>
      <c r="F15" s="151" t="e">
        <f>E15/F9</f>
        <v>#DIV/0!</v>
      </c>
    </row>
    <row r="16" spans="1:7">
      <c r="E16" s="151">
        <v>4631.17</v>
      </c>
    </row>
    <row r="17" spans="5:6">
      <c r="E17" s="151">
        <f>E16*0.7</f>
        <v>3241.819</v>
      </c>
      <c r="F17" s="151">
        <f>E17*F9</f>
        <v>0</v>
      </c>
    </row>
    <row r="41" spans="2:5">
      <c r="B41" s="151">
        <v>659348240.59000003</v>
      </c>
      <c r="C41" s="151">
        <f>B41/60</f>
        <v>10989137.343166668</v>
      </c>
      <c r="D41" s="151">
        <f>C41*0.35</f>
        <v>3846198.0701083336</v>
      </c>
      <c r="E41" s="151">
        <f>12*B42</f>
        <v>774192.96</v>
      </c>
    </row>
    <row r="42" spans="2:5">
      <c r="B42" s="151">
        <v>64516.08</v>
      </c>
    </row>
    <row r="43" spans="2:5">
      <c r="B43" s="151">
        <v>40.19</v>
      </c>
    </row>
    <row r="47" spans="2:5">
      <c r="B47" s="151">
        <v>4631.17</v>
      </c>
      <c r="C47" s="156">
        <v>4.7500000000000001E-2</v>
      </c>
      <c r="D47" s="156">
        <v>4.9000000000000002E-2</v>
      </c>
    </row>
    <row r="48" spans="2:5">
      <c r="B48" s="151">
        <f>B47*0.7</f>
        <v>3241.819</v>
      </c>
      <c r="C48" s="151">
        <f>D47*0.9</f>
        <v>4.41E-2</v>
      </c>
      <c r="D48" s="151">
        <f>B48*C48</f>
        <v>142.96421789999999</v>
      </c>
    </row>
  </sheetData>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workbookViewId="0">
      <selection activeCell="G8" sqref="G8"/>
    </sheetView>
  </sheetViews>
  <sheetFormatPr defaultColWidth="8.90625" defaultRowHeight="14"/>
  <cols>
    <col min="1" max="1" width="6.08984375" style="34" customWidth="1"/>
    <col min="2" max="2" width="14.453125" customWidth="1"/>
    <col min="3" max="3" width="11.453125" customWidth="1"/>
    <col min="4" max="4" width="44.08984375" customWidth="1"/>
    <col min="6" max="6" width="12.453125" customWidth="1"/>
    <col min="7" max="7" width="13.08984375" customWidth="1"/>
  </cols>
  <sheetData>
    <row r="1" spans="1:7" ht="24.75" customHeight="1">
      <c r="A1" s="68" t="s">
        <v>180</v>
      </c>
      <c r="B1" s="68" t="s">
        <v>182</v>
      </c>
      <c r="C1" s="68" t="s">
        <v>176</v>
      </c>
      <c r="D1" s="68" t="s">
        <v>175</v>
      </c>
      <c r="E1" s="68" t="s">
        <v>177</v>
      </c>
      <c r="F1" s="68" t="s">
        <v>178</v>
      </c>
      <c r="G1" s="68" t="s">
        <v>179</v>
      </c>
    </row>
    <row r="2" spans="1:7" ht="24.75" customHeight="1">
      <c r="A2" s="69">
        <v>1</v>
      </c>
      <c r="B2" s="69" t="s">
        <v>900</v>
      </c>
      <c r="C2" s="69" t="s">
        <v>901</v>
      </c>
      <c r="D2" s="69" t="s">
        <v>902</v>
      </c>
      <c r="E2" s="69" t="s">
        <v>181</v>
      </c>
      <c r="F2" s="69" t="s">
        <v>935</v>
      </c>
      <c r="G2" s="69">
        <v>2002</v>
      </c>
    </row>
    <row r="3" spans="1:7" ht="24.75" customHeight="1">
      <c r="A3" s="208">
        <v>2</v>
      </c>
      <c r="B3" s="209" t="s">
        <v>913</v>
      </c>
      <c r="C3" s="209" t="s">
        <v>901</v>
      </c>
      <c r="D3" s="209" t="s">
        <v>903</v>
      </c>
      <c r="E3" s="209" t="s">
        <v>181</v>
      </c>
      <c r="F3" s="208" t="s">
        <v>944</v>
      </c>
      <c r="G3" s="208">
        <v>2006</v>
      </c>
    </row>
    <row r="4" spans="1:7" ht="24.75" customHeight="1">
      <c r="A4" s="70">
        <v>3</v>
      </c>
      <c r="B4" s="69" t="s">
        <v>914</v>
      </c>
      <c r="C4" s="69" t="s">
        <v>901</v>
      </c>
      <c r="D4" s="69" t="s">
        <v>904</v>
      </c>
      <c r="E4" s="69" t="s">
        <v>181</v>
      </c>
      <c r="G4" s="70"/>
    </row>
    <row r="5" spans="1:7" ht="24.75" customHeight="1">
      <c r="A5" s="70">
        <v>4</v>
      </c>
      <c r="B5" s="69" t="s">
        <v>915</v>
      </c>
      <c r="C5" s="69" t="s">
        <v>901</v>
      </c>
      <c r="D5" s="69" t="s">
        <v>905</v>
      </c>
      <c r="E5" s="69" t="s">
        <v>181</v>
      </c>
      <c r="F5" s="70" t="s">
        <v>936</v>
      </c>
      <c r="G5" s="70">
        <v>1998</v>
      </c>
    </row>
    <row r="6" spans="1:7" ht="24.75" customHeight="1">
      <c r="A6" s="69">
        <v>5</v>
      </c>
      <c r="B6" s="69" t="s">
        <v>916</v>
      </c>
      <c r="C6" s="69" t="s">
        <v>901</v>
      </c>
      <c r="D6" s="69" t="s">
        <v>906</v>
      </c>
      <c r="E6" s="69" t="s">
        <v>181</v>
      </c>
      <c r="F6" s="69" t="s">
        <v>937</v>
      </c>
      <c r="G6" s="69">
        <v>1995</v>
      </c>
    </row>
    <row r="7" spans="1:7" ht="24.75" customHeight="1">
      <c r="A7" s="70">
        <v>6</v>
      </c>
      <c r="B7" s="69" t="s">
        <v>917</v>
      </c>
      <c r="C7" s="69" t="s">
        <v>901</v>
      </c>
      <c r="D7" s="69" t="s">
        <v>907</v>
      </c>
      <c r="E7" s="69" t="s">
        <v>181</v>
      </c>
      <c r="F7" s="70" t="s">
        <v>938</v>
      </c>
      <c r="G7" s="70">
        <v>1996</v>
      </c>
    </row>
    <row r="8" spans="1:7" ht="24.75" customHeight="1">
      <c r="A8" s="208">
        <v>7</v>
      </c>
      <c r="B8" s="209" t="s">
        <v>926</v>
      </c>
      <c r="C8" s="209" t="s">
        <v>901</v>
      </c>
      <c r="D8" s="209" t="s">
        <v>908</v>
      </c>
      <c r="E8" s="209" t="s">
        <v>181</v>
      </c>
      <c r="F8" s="208" t="s">
        <v>939</v>
      </c>
      <c r="G8" s="208">
        <v>2003</v>
      </c>
    </row>
    <row r="9" spans="1:7" ht="24.75" customHeight="1">
      <c r="A9" s="70">
        <v>8</v>
      </c>
      <c r="B9" s="69" t="s">
        <v>918</v>
      </c>
      <c r="C9" s="69" t="s">
        <v>901</v>
      </c>
      <c r="D9" s="69" t="s">
        <v>909</v>
      </c>
      <c r="E9" s="69" t="s">
        <v>181</v>
      </c>
    </row>
    <row r="10" spans="1:7" ht="24.75" customHeight="1">
      <c r="A10" s="70">
        <v>9</v>
      </c>
      <c r="B10" s="69" t="s">
        <v>919</v>
      </c>
      <c r="C10" s="69" t="s">
        <v>901</v>
      </c>
      <c r="D10" s="69" t="s">
        <v>910</v>
      </c>
      <c r="E10" s="69" t="s">
        <v>181</v>
      </c>
      <c r="F10" s="70" t="s">
        <v>940</v>
      </c>
      <c r="G10" s="70">
        <v>2008</v>
      </c>
    </row>
    <row r="11" spans="1:7" ht="24.75" customHeight="1">
      <c r="A11" s="208">
        <v>10</v>
      </c>
      <c r="B11" s="209" t="s">
        <v>920</v>
      </c>
      <c r="C11" s="209" t="s">
        <v>901</v>
      </c>
      <c r="D11" s="209" t="s">
        <v>911</v>
      </c>
      <c r="E11" s="209" t="s">
        <v>181</v>
      </c>
      <c r="F11" s="208" t="s">
        <v>941</v>
      </c>
      <c r="G11" s="208">
        <v>2008</v>
      </c>
    </row>
    <row r="13" spans="1:7">
      <c r="G13" t="s">
        <v>912</v>
      </c>
    </row>
  </sheetData>
  <phoneticPr fontId="1"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workbookViewId="0">
      <selection activeCell="H13" sqref="H13"/>
    </sheetView>
  </sheetViews>
  <sheetFormatPr defaultColWidth="8.90625" defaultRowHeight="14"/>
  <cols>
    <col min="1" max="1" width="9.08984375" style="206" customWidth="1"/>
    <col min="2" max="2" width="12.08984375" style="206" customWidth="1"/>
    <col min="3" max="3" width="7.6328125" style="206" customWidth="1"/>
    <col min="4" max="4" width="24" style="206" customWidth="1"/>
    <col min="5" max="5" width="12.90625" style="206" customWidth="1"/>
    <col min="6" max="6" width="10" style="206" customWidth="1"/>
    <col min="7" max="7" width="9.08984375" style="206" customWidth="1"/>
    <col min="8" max="8" width="15.90625" style="206" customWidth="1"/>
    <col min="9" max="9" width="13.90625" style="206" customWidth="1"/>
    <col min="10" max="10" width="18.36328125" style="206" customWidth="1"/>
    <col min="11" max="11" width="14.6328125" style="206" customWidth="1"/>
    <col min="12" max="12" width="8.90625" style="206"/>
    <col min="13" max="13" width="17.08984375" style="206" customWidth="1"/>
    <col min="14" max="14" width="16.453125" style="206" customWidth="1"/>
    <col min="15" max="15" width="7.6328125" style="206" customWidth="1"/>
    <col min="16" max="16" width="17" style="206" customWidth="1"/>
    <col min="17" max="17" width="7.90625" style="206" customWidth="1"/>
    <col min="18" max="16384" width="8.90625" style="206"/>
  </cols>
  <sheetData>
    <row r="1" spans="1:9">
      <c r="A1" s="70" t="s">
        <v>213</v>
      </c>
      <c r="B1" s="70" t="s">
        <v>214</v>
      </c>
    </row>
    <row r="2" spans="1:9" ht="43" customHeight="1">
      <c r="A2" s="70" t="s">
        <v>215</v>
      </c>
      <c r="B2" s="70" t="s">
        <v>216</v>
      </c>
      <c r="D2" s="70" t="s">
        <v>1130</v>
      </c>
      <c r="E2" s="70" t="s">
        <v>1131</v>
      </c>
      <c r="F2" s="70" t="s">
        <v>1132</v>
      </c>
      <c r="G2" s="70" t="s">
        <v>116</v>
      </c>
      <c r="H2" s="70" t="s">
        <v>115</v>
      </c>
      <c r="I2" s="70" t="s">
        <v>1133</v>
      </c>
    </row>
    <row r="3" spans="1:9">
      <c r="A3" s="70" t="s">
        <v>217</v>
      </c>
      <c r="B3" s="70" t="s">
        <v>934</v>
      </c>
      <c r="D3" s="70" t="s">
        <v>731</v>
      </c>
      <c r="E3" s="70">
        <v>20121.739999999911</v>
      </c>
      <c r="F3" s="70">
        <v>230</v>
      </c>
      <c r="G3" s="70" t="s">
        <v>124</v>
      </c>
      <c r="H3" s="70" t="s">
        <v>117</v>
      </c>
      <c r="I3" s="70" t="s">
        <v>1134</v>
      </c>
    </row>
    <row r="4" spans="1:9">
      <c r="A4" s="70" t="s">
        <v>218</v>
      </c>
      <c r="B4" s="70" t="s">
        <v>1011</v>
      </c>
      <c r="D4" s="70" t="s">
        <v>994</v>
      </c>
      <c r="E4" s="70">
        <v>20121.429999999928</v>
      </c>
      <c r="F4" s="70">
        <v>230</v>
      </c>
      <c r="G4" s="70" t="s">
        <v>124</v>
      </c>
      <c r="H4" s="70" t="s">
        <v>117</v>
      </c>
      <c r="I4" s="70" t="s">
        <v>1134</v>
      </c>
    </row>
    <row r="5" spans="1:9">
      <c r="A5" s="70" t="s">
        <v>219</v>
      </c>
      <c r="B5" s="207" t="s">
        <v>1129</v>
      </c>
      <c r="D5" s="70" t="s">
        <v>1008</v>
      </c>
      <c r="E5" s="70">
        <v>20493.640000000007</v>
      </c>
      <c r="F5" s="70">
        <v>233</v>
      </c>
      <c r="G5" s="70" t="s">
        <v>732</v>
      </c>
      <c r="H5" s="70" t="s">
        <v>117</v>
      </c>
      <c r="I5" s="70" t="s">
        <v>1135</v>
      </c>
    </row>
    <row r="6" spans="1:9">
      <c r="A6" s="70" t="s">
        <v>220</v>
      </c>
      <c r="B6" s="70" t="s">
        <v>889</v>
      </c>
      <c r="D6" s="70" t="s">
        <v>997</v>
      </c>
      <c r="E6" s="70">
        <v>20493.640000000007</v>
      </c>
      <c r="F6" s="70">
        <v>233</v>
      </c>
      <c r="G6" s="70" t="s">
        <v>732</v>
      </c>
      <c r="H6" s="70" t="s">
        <v>117</v>
      </c>
      <c r="I6" s="70" t="s">
        <v>1135</v>
      </c>
    </row>
    <row r="7" spans="1:9">
      <c r="A7" s="70" t="s">
        <v>221</v>
      </c>
      <c r="B7" s="70" t="s">
        <v>222</v>
      </c>
      <c r="D7" s="70" t="s">
        <v>1096</v>
      </c>
      <c r="E7" s="70">
        <v>286.83000000000004</v>
      </c>
      <c r="F7" s="70">
        <v>4</v>
      </c>
      <c r="G7" s="70" t="s">
        <v>124</v>
      </c>
      <c r="H7" s="70" t="s">
        <v>117</v>
      </c>
      <c r="I7" s="70" t="s">
        <v>1136</v>
      </c>
    </row>
    <row r="8" spans="1:9">
      <c r="D8" s="70" t="s">
        <v>1095</v>
      </c>
      <c r="E8" s="70">
        <v>286.83000000000004</v>
      </c>
      <c r="F8" s="70">
        <v>4</v>
      </c>
      <c r="G8" s="70" t="s">
        <v>124</v>
      </c>
      <c r="H8" s="70" t="s">
        <v>117</v>
      </c>
      <c r="I8" s="70" t="s">
        <v>1136</v>
      </c>
    </row>
    <row r="9" spans="1:9">
      <c r="D9" s="70" t="s">
        <v>1000</v>
      </c>
      <c r="E9" s="70">
        <v>58.01</v>
      </c>
      <c r="F9" s="70">
        <v>1</v>
      </c>
      <c r="G9" s="70" t="s">
        <v>732</v>
      </c>
      <c r="H9" s="70" t="s">
        <v>932</v>
      </c>
      <c r="I9" s="70">
        <v>58.01</v>
      </c>
    </row>
    <row r="10" spans="1:9">
      <c r="D10" s="70" t="s">
        <v>1137</v>
      </c>
      <c r="E10" s="70">
        <v>58.01</v>
      </c>
      <c r="F10" s="70">
        <v>1</v>
      </c>
      <c r="G10" s="70" t="s">
        <v>732</v>
      </c>
      <c r="H10" s="70" t="s">
        <v>932</v>
      </c>
      <c r="I10" s="70">
        <v>58.01</v>
      </c>
    </row>
    <row r="11" spans="1:9">
      <c r="D11" s="70"/>
      <c r="E11" s="243">
        <v>81920.129999999845</v>
      </c>
      <c r="F11" s="243">
        <v>936</v>
      </c>
      <c r="G11" s="70"/>
      <c r="H11" s="70"/>
      <c r="I11" s="70"/>
    </row>
  </sheetData>
  <phoneticPr fontId="1" type="noConversion"/>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tabSelected="1" topLeftCell="A18" zoomScale="90" zoomScaleNormal="90" workbookViewId="0">
      <selection activeCell="H19" sqref="H19"/>
    </sheetView>
  </sheetViews>
  <sheetFormatPr defaultColWidth="8.90625" defaultRowHeight="14"/>
  <cols>
    <col min="3" max="3" width="20.453125" customWidth="1"/>
    <col min="4" max="4" width="5" customWidth="1"/>
    <col min="5" max="5" width="20.81640625" customWidth="1"/>
    <col min="6" max="6" width="6.6328125" customWidth="1"/>
    <col min="7" max="7" width="20.26953125" customWidth="1"/>
    <col min="8" max="8" width="5.36328125" customWidth="1"/>
    <col min="9" max="9" width="17.6328125" customWidth="1"/>
    <col min="10" max="10" width="6.1796875" customWidth="1"/>
  </cols>
  <sheetData>
    <row r="1" spans="1:17">
      <c r="A1" s="261" t="s">
        <v>29</v>
      </c>
      <c r="B1" s="261"/>
      <c r="C1" s="261"/>
      <c r="D1" s="261"/>
      <c r="E1" s="261"/>
      <c r="F1" s="261"/>
      <c r="G1" s="261"/>
      <c r="H1" s="261"/>
      <c r="I1" s="261"/>
      <c r="J1" s="261"/>
    </row>
    <row r="2" spans="1:17">
      <c r="A2" s="15"/>
      <c r="B2" s="15"/>
      <c r="C2" s="15"/>
      <c r="D2" s="15"/>
      <c r="E2" s="15"/>
      <c r="F2" s="15"/>
      <c r="G2" s="15"/>
      <c r="H2" s="15"/>
      <c r="I2" s="15"/>
      <c r="J2" s="15"/>
    </row>
    <row r="3" spans="1:17">
      <c r="A3" s="275" t="s">
        <v>30</v>
      </c>
      <c r="B3" s="276"/>
      <c r="C3" s="278" t="s">
        <v>172</v>
      </c>
      <c r="D3" s="264"/>
      <c r="E3" s="264" t="s">
        <v>169</v>
      </c>
      <c r="F3" s="264"/>
      <c r="G3" s="264" t="s">
        <v>170</v>
      </c>
      <c r="H3" s="264"/>
      <c r="I3" s="275" t="s">
        <v>171</v>
      </c>
      <c r="J3" s="276"/>
    </row>
    <row r="4" spans="1:17">
      <c r="A4" s="264" t="s">
        <v>31</v>
      </c>
      <c r="B4" s="264"/>
      <c r="C4" s="279" t="s">
        <v>1201</v>
      </c>
      <c r="D4" s="276"/>
      <c r="E4" s="277" t="str">
        <f>惠康嘉园!D2</f>
        <v>惠康家园</v>
      </c>
      <c r="F4" s="276"/>
      <c r="G4" s="277" t="str">
        <f>石门营新区七区东苑!D2</f>
        <v>石门营新区七区东苑</v>
      </c>
      <c r="H4" s="276"/>
      <c r="I4" s="277" t="str">
        <f>梧桐苑!D2</f>
        <v>梧桐苑</v>
      </c>
      <c r="J4" s="276"/>
    </row>
    <row r="5" spans="1:17" ht="17.149999999999999" customHeight="1">
      <c r="A5" s="264" t="s">
        <v>32</v>
      </c>
      <c r="B5" s="264"/>
      <c r="C5" s="275" t="s">
        <v>33</v>
      </c>
      <c r="D5" s="276"/>
      <c r="E5" s="273">
        <f>惠康嘉园!L9</f>
        <v>46.083333333333336</v>
      </c>
      <c r="F5" s="274"/>
      <c r="G5" s="273">
        <f>石门营新区七区东苑!L9</f>
        <v>52.993333333333332</v>
      </c>
      <c r="H5" s="274"/>
      <c r="I5" s="273">
        <f>梧桐苑!K9</f>
        <v>45.94666666666668</v>
      </c>
      <c r="J5" s="274"/>
    </row>
    <row r="6" spans="1:17" ht="39" customHeight="1">
      <c r="A6" s="264" t="s">
        <v>34</v>
      </c>
      <c r="B6" s="264"/>
      <c r="C6" s="16" t="s">
        <v>35</v>
      </c>
      <c r="D6" s="17">
        <v>100</v>
      </c>
      <c r="E6" s="16" t="s">
        <v>35</v>
      </c>
      <c r="F6" s="17">
        <v>100</v>
      </c>
      <c r="G6" s="16" t="s">
        <v>35</v>
      </c>
      <c r="H6" s="17">
        <v>100</v>
      </c>
      <c r="I6" s="16" t="s">
        <v>35</v>
      </c>
      <c r="J6" s="17">
        <v>100</v>
      </c>
    </row>
    <row r="7" spans="1:17">
      <c r="A7" s="264" t="s">
        <v>36</v>
      </c>
      <c r="B7" s="264"/>
      <c r="C7" s="18" t="s">
        <v>37</v>
      </c>
      <c r="D7" s="18">
        <v>100</v>
      </c>
      <c r="E7" s="18" t="s">
        <v>37</v>
      </c>
      <c r="F7" s="18">
        <v>100</v>
      </c>
      <c r="G7" s="18" t="s">
        <v>37</v>
      </c>
      <c r="H7" s="18">
        <f>IF(G7=C7,100,"请调整")</f>
        <v>100</v>
      </c>
      <c r="I7" s="18" t="s">
        <v>37</v>
      </c>
      <c r="J7" s="18">
        <f>IF(I7=G7,100,"请调整")</f>
        <v>100</v>
      </c>
    </row>
    <row r="8" spans="1:17" ht="103.5" customHeight="1">
      <c r="A8" s="266" t="s">
        <v>38</v>
      </c>
      <c r="B8" s="19" t="s">
        <v>39</v>
      </c>
      <c r="C8" s="19" t="s">
        <v>1213</v>
      </c>
      <c r="D8" s="18">
        <v>100</v>
      </c>
      <c r="E8" s="19" t="s">
        <v>1214</v>
      </c>
      <c r="F8" s="18">
        <v>100</v>
      </c>
      <c r="G8" s="19" t="s">
        <v>1215</v>
      </c>
      <c r="H8" s="217">
        <v>100</v>
      </c>
      <c r="I8" s="19" t="s">
        <v>1216</v>
      </c>
      <c r="J8" s="18">
        <v>100</v>
      </c>
    </row>
    <row r="9" spans="1:17" ht="120.5" customHeight="1">
      <c r="A9" s="267"/>
      <c r="B9" s="19" t="s">
        <v>40</v>
      </c>
      <c r="C9" s="19" t="s">
        <v>1217</v>
      </c>
      <c r="D9" s="18">
        <v>100</v>
      </c>
      <c r="E9" s="19" t="s">
        <v>1222</v>
      </c>
      <c r="F9" s="18">
        <v>100</v>
      </c>
      <c r="G9" s="19" t="s">
        <v>1229</v>
      </c>
      <c r="H9" s="62">
        <v>100</v>
      </c>
      <c r="I9" s="19" t="s">
        <v>1225</v>
      </c>
      <c r="J9" s="62">
        <v>100</v>
      </c>
    </row>
    <row r="10" spans="1:17" ht="46" customHeight="1">
      <c r="A10" s="267"/>
      <c r="B10" s="19" t="s">
        <v>41</v>
      </c>
      <c r="C10" s="19" t="s">
        <v>1220</v>
      </c>
      <c r="D10" s="18">
        <v>100</v>
      </c>
      <c r="E10" s="19" t="s">
        <v>1221</v>
      </c>
      <c r="F10" s="18">
        <v>100</v>
      </c>
      <c r="G10" s="19" t="s">
        <v>1230</v>
      </c>
      <c r="H10" s="18">
        <v>100</v>
      </c>
      <c r="I10" s="19" t="s">
        <v>1228</v>
      </c>
      <c r="J10" s="18">
        <v>100</v>
      </c>
    </row>
    <row r="11" spans="1:17" ht="75.5" customHeight="1">
      <c r="A11" s="267"/>
      <c r="B11" s="19" t="s">
        <v>42</v>
      </c>
      <c r="C11" s="19" t="s">
        <v>1218</v>
      </c>
      <c r="D11" s="18">
        <v>100</v>
      </c>
      <c r="E11" s="19" t="s">
        <v>1219</v>
      </c>
      <c r="F11" s="18">
        <v>100</v>
      </c>
      <c r="G11" s="19" t="s">
        <v>1231</v>
      </c>
      <c r="H11" s="18">
        <v>100</v>
      </c>
      <c r="I11" s="19" t="s">
        <v>1227</v>
      </c>
      <c r="J11" s="18">
        <v>100</v>
      </c>
    </row>
    <row r="12" spans="1:17" ht="174.5" customHeight="1" thickBot="1">
      <c r="A12" s="268"/>
      <c r="B12" s="19" t="s">
        <v>43</v>
      </c>
      <c r="C12" s="19" t="s">
        <v>1224</v>
      </c>
      <c r="D12" s="18">
        <v>100</v>
      </c>
      <c r="E12" s="146" t="s">
        <v>1223</v>
      </c>
      <c r="F12" s="18">
        <v>100</v>
      </c>
      <c r="G12" s="19" t="s">
        <v>1232</v>
      </c>
      <c r="H12" s="18">
        <v>100</v>
      </c>
      <c r="I12" s="19" t="s">
        <v>1226</v>
      </c>
      <c r="J12" s="18">
        <v>100</v>
      </c>
    </row>
    <row r="13" spans="1:17" ht="26.5" thickBot="1">
      <c r="A13" s="269" t="s">
        <v>44</v>
      </c>
      <c r="B13" s="19" t="s">
        <v>45</v>
      </c>
      <c r="C13" s="19" t="s">
        <v>114</v>
      </c>
      <c r="D13" s="18">
        <v>100</v>
      </c>
      <c r="E13" s="36" t="str">
        <f>C13</f>
        <v>有专业物业公司，物业服务保障较好</v>
      </c>
      <c r="F13" s="39">
        <v>100</v>
      </c>
      <c r="G13" s="36" t="str">
        <f>C13</f>
        <v>有专业物业公司，物业服务保障较好</v>
      </c>
      <c r="H13" s="39">
        <v>100</v>
      </c>
      <c r="I13" s="36" t="str">
        <f>C13</f>
        <v>有专业物业公司，物业服务保障较好</v>
      </c>
      <c r="J13" s="18">
        <v>100</v>
      </c>
      <c r="L13" s="41" t="s">
        <v>14</v>
      </c>
      <c r="M13" s="42" t="s">
        <v>115</v>
      </c>
      <c r="N13" s="42" t="s">
        <v>120</v>
      </c>
      <c r="O13" s="42" t="s">
        <v>121</v>
      </c>
      <c r="P13" s="42" t="s">
        <v>116</v>
      </c>
      <c r="Q13" s="42" t="s">
        <v>122</v>
      </c>
    </row>
    <row r="14" spans="1:17" ht="27.75" customHeight="1" thickBot="1">
      <c r="A14" s="270"/>
      <c r="B14" s="141" t="s">
        <v>46</v>
      </c>
      <c r="C14" s="18" t="s">
        <v>111</v>
      </c>
      <c r="D14" s="18">
        <v>100</v>
      </c>
      <c r="E14" s="145" t="s">
        <v>1212</v>
      </c>
      <c r="F14" s="40">
        <v>99</v>
      </c>
      <c r="G14" s="145" t="s">
        <v>945</v>
      </c>
      <c r="H14" s="18">
        <v>100</v>
      </c>
      <c r="I14" s="145" t="s">
        <v>945</v>
      </c>
      <c r="J14" s="18">
        <v>100</v>
      </c>
      <c r="L14" s="43" t="str">
        <f>E4</f>
        <v>惠康家园</v>
      </c>
      <c r="M14" s="44" t="s">
        <v>117</v>
      </c>
      <c r="N14" s="44" t="s">
        <v>123</v>
      </c>
      <c r="O14" s="44" t="s">
        <v>174</v>
      </c>
      <c r="P14" s="44" t="s">
        <v>124</v>
      </c>
      <c r="Q14" s="44" t="s">
        <v>951</v>
      </c>
    </row>
    <row r="15" spans="1:17" ht="27.75" customHeight="1" thickBot="1">
      <c r="A15" s="270"/>
      <c r="B15" s="22" t="s">
        <v>47</v>
      </c>
      <c r="C15" s="37" t="s">
        <v>48</v>
      </c>
      <c r="D15" s="18">
        <v>100</v>
      </c>
      <c r="E15" s="37" t="s">
        <v>48</v>
      </c>
      <c r="F15" s="77">
        <v>100</v>
      </c>
      <c r="G15" s="37" t="s">
        <v>48</v>
      </c>
      <c r="H15" s="77">
        <f>F15</f>
        <v>100</v>
      </c>
      <c r="I15" s="36" t="str">
        <f>E15</f>
        <v>配备活动站、医疗站</v>
      </c>
      <c r="J15" s="77">
        <f>F15</f>
        <v>100</v>
      </c>
      <c r="L15" s="43" t="str">
        <f>G4</f>
        <v>石门营新区七区东苑</v>
      </c>
      <c r="M15" s="44" t="s">
        <v>173</v>
      </c>
      <c r="N15" s="44" t="s">
        <v>123</v>
      </c>
      <c r="O15" s="44" t="str">
        <f>O14</f>
        <v>普通装修</v>
      </c>
      <c r="P15" s="44" t="s">
        <v>124</v>
      </c>
      <c r="Q15" s="44" t="s">
        <v>951</v>
      </c>
    </row>
    <row r="16" spans="1:17" ht="26.5" thickBot="1">
      <c r="A16" s="270"/>
      <c r="B16" s="142" t="s">
        <v>49</v>
      </c>
      <c r="C16" s="45" t="s">
        <v>126</v>
      </c>
      <c r="D16" s="18">
        <v>100</v>
      </c>
      <c r="E16" s="218" t="s">
        <v>126</v>
      </c>
      <c r="F16" s="18">
        <v>100</v>
      </c>
      <c r="G16" s="45" t="s">
        <v>126</v>
      </c>
      <c r="H16" s="18">
        <v>100</v>
      </c>
      <c r="I16" s="45" t="s">
        <v>126</v>
      </c>
      <c r="J16" s="18">
        <v>100</v>
      </c>
      <c r="L16" s="43" t="str">
        <f>I4</f>
        <v>梧桐苑</v>
      </c>
      <c r="M16" s="44" t="s">
        <v>949</v>
      </c>
      <c r="N16" s="44" t="s">
        <v>123</v>
      </c>
      <c r="O16" s="44" t="str">
        <f>O14</f>
        <v>普通装修</v>
      </c>
      <c r="P16" s="44" t="s">
        <v>124</v>
      </c>
      <c r="Q16" s="44" t="s">
        <v>950</v>
      </c>
    </row>
    <row r="17" spans="1:12" s="34" customFormat="1" ht="26">
      <c r="A17" s="270"/>
      <c r="B17" s="143" t="s">
        <v>125</v>
      </c>
      <c r="C17" s="36" t="s">
        <v>948</v>
      </c>
      <c r="D17" s="37">
        <v>100</v>
      </c>
      <c r="E17" s="36" t="s">
        <v>891</v>
      </c>
      <c r="F17" s="37">
        <v>100</v>
      </c>
      <c r="G17" s="36" t="str">
        <f>E17</f>
        <v>主力户型为二居室，住宅套型较好</v>
      </c>
      <c r="H17" s="37">
        <v>100</v>
      </c>
      <c r="I17" s="36" t="s">
        <v>1211</v>
      </c>
      <c r="J17" s="140">
        <v>101</v>
      </c>
    </row>
    <row r="18" spans="1:12" ht="74.5" customHeight="1">
      <c r="A18" s="270"/>
      <c r="B18" s="142" t="s">
        <v>127</v>
      </c>
      <c r="C18" s="216" t="s">
        <v>1210</v>
      </c>
      <c r="D18" s="217">
        <v>100</v>
      </c>
      <c r="E18" s="216" t="s">
        <v>1210</v>
      </c>
      <c r="F18" s="217">
        <v>100</v>
      </c>
      <c r="G18" s="216" t="s">
        <v>946</v>
      </c>
      <c r="H18" s="40">
        <v>102</v>
      </c>
      <c r="I18" s="216" t="s">
        <v>1210</v>
      </c>
      <c r="J18" s="217">
        <v>100</v>
      </c>
    </row>
    <row r="19" spans="1:12" ht="73" customHeight="1">
      <c r="A19" s="270"/>
      <c r="B19" s="142" t="s">
        <v>947</v>
      </c>
      <c r="C19" s="216" t="s">
        <v>953</v>
      </c>
      <c r="D19" s="217">
        <v>100</v>
      </c>
      <c r="E19" s="216" t="s">
        <v>1207</v>
      </c>
      <c r="F19" s="40">
        <v>98</v>
      </c>
      <c r="G19" s="216" t="s">
        <v>1207</v>
      </c>
      <c r="H19" s="40">
        <v>98</v>
      </c>
      <c r="I19" s="216" t="s">
        <v>1207</v>
      </c>
      <c r="J19" s="40">
        <v>98</v>
      </c>
    </row>
    <row r="20" spans="1:12" s="34" customFormat="1" ht="51.75" customHeight="1">
      <c r="A20" s="270"/>
      <c r="B20" s="144" t="s">
        <v>883</v>
      </c>
      <c r="C20" s="219" t="str">
        <f>标准房!B4</f>
        <v>87.66-88.79</v>
      </c>
      <c r="D20" s="220">
        <v>100</v>
      </c>
      <c r="E20" s="216" t="str">
        <f>Q14</f>
        <v>80-90</v>
      </c>
      <c r="F20" s="220">
        <v>100</v>
      </c>
      <c r="G20" s="216" t="s">
        <v>1209</v>
      </c>
      <c r="H20" s="140">
        <v>102</v>
      </c>
      <c r="I20" s="36" t="s">
        <v>1208</v>
      </c>
      <c r="J20" s="140">
        <v>100</v>
      </c>
    </row>
    <row r="21" spans="1:12" ht="39">
      <c r="A21" s="270"/>
      <c r="B21" s="141" t="s">
        <v>51</v>
      </c>
      <c r="C21" s="36" t="s">
        <v>119</v>
      </c>
      <c r="D21" s="18">
        <v>100</v>
      </c>
      <c r="E21" s="36" t="s">
        <v>119</v>
      </c>
      <c r="F21" s="199">
        <v>100</v>
      </c>
      <c r="G21" s="36" t="s">
        <v>119</v>
      </c>
      <c r="H21" s="199">
        <v>100</v>
      </c>
      <c r="I21" s="36" t="s">
        <v>119</v>
      </c>
      <c r="J21" s="199">
        <v>100</v>
      </c>
    </row>
    <row r="22" spans="1:12" ht="26" hidden="1">
      <c r="A22" s="20"/>
      <c r="B22" s="30" t="s">
        <v>52</v>
      </c>
      <c r="C22" s="18" t="s">
        <v>53</v>
      </c>
      <c r="D22" s="18">
        <v>100</v>
      </c>
      <c r="E22" s="19" t="s">
        <v>112</v>
      </c>
      <c r="F22" s="18">
        <f>D22</f>
        <v>100</v>
      </c>
      <c r="G22" s="19" t="s">
        <v>112</v>
      </c>
      <c r="H22" s="18">
        <f>D22</f>
        <v>100</v>
      </c>
      <c r="I22" s="19" t="s">
        <v>112</v>
      </c>
      <c r="J22" s="18">
        <f>D22</f>
        <v>100</v>
      </c>
    </row>
    <row r="23" spans="1:12" ht="26" hidden="1">
      <c r="A23" s="20"/>
      <c r="B23" s="30" t="s">
        <v>54</v>
      </c>
      <c r="C23" s="18" t="s">
        <v>55</v>
      </c>
      <c r="D23" s="18">
        <v>100</v>
      </c>
      <c r="E23" s="18" t="s">
        <v>56</v>
      </c>
      <c r="F23" s="64">
        <v>100</v>
      </c>
      <c r="G23" s="22" t="s">
        <v>56</v>
      </c>
      <c r="H23" s="64">
        <f>F23</f>
        <v>100</v>
      </c>
      <c r="I23" s="22" t="s">
        <v>56</v>
      </c>
      <c r="J23" s="64">
        <f>F23</f>
        <v>100</v>
      </c>
    </row>
    <row r="24" spans="1:12" ht="26" hidden="1">
      <c r="A24" s="20"/>
      <c r="B24" s="30" t="s">
        <v>57</v>
      </c>
      <c r="C24" s="18" t="s">
        <v>58</v>
      </c>
      <c r="D24" s="18">
        <v>100</v>
      </c>
      <c r="E24" s="18" t="s">
        <v>58</v>
      </c>
      <c r="F24" s="22">
        <v>100</v>
      </c>
      <c r="G24" s="22" t="s">
        <v>58</v>
      </c>
      <c r="H24" s="22">
        <v>100</v>
      </c>
      <c r="I24" s="22" t="s">
        <v>58</v>
      </c>
      <c r="J24" s="22">
        <v>100</v>
      </c>
    </row>
    <row r="25" spans="1:12">
      <c r="A25" s="263" t="s">
        <v>59</v>
      </c>
      <c r="B25" s="263"/>
      <c r="C25" s="264" t="s">
        <v>60</v>
      </c>
      <c r="D25" s="264"/>
      <c r="E25" s="262">
        <f>惠康嘉园!L9</f>
        <v>46.083333333333336</v>
      </c>
      <c r="F25" s="262"/>
      <c r="G25" s="262">
        <f>石门营新区七区东苑!L9</f>
        <v>52.993333333333332</v>
      </c>
      <c r="H25" s="262"/>
      <c r="I25" s="273">
        <f>梧桐苑!K9</f>
        <v>45.94666666666668</v>
      </c>
      <c r="J25" s="274"/>
      <c r="L25">
        <f>I25/G25</f>
        <v>0.86702729903132492</v>
      </c>
    </row>
    <row r="26" spans="1:12">
      <c r="A26" s="263" t="s">
        <v>61</v>
      </c>
      <c r="B26" s="263"/>
      <c r="C26" s="264" t="s">
        <v>60</v>
      </c>
      <c r="D26" s="264"/>
      <c r="E26" s="265">
        <f>ROUND(E25*POWER(100,COUNT(F6:F24))/PRODUCT(F6:F24),2)</f>
        <v>47.5</v>
      </c>
      <c r="F26" s="265"/>
      <c r="G26" s="265">
        <f>ROUND(G25*POWER(100,COUNT(H6:H24))/PRODUCT(H6:H24),2)</f>
        <v>51.98</v>
      </c>
      <c r="H26" s="265"/>
      <c r="I26" s="271">
        <f>ROUND(I25*POWER(100,COUNT(J6:J24))/PRODUCT(J6:J24),2)</f>
        <v>46.42</v>
      </c>
      <c r="J26" s="272"/>
    </row>
    <row r="27" spans="1:12">
      <c r="A27" s="14"/>
      <c r="B27" s="187" t="s">
        <v>1205</v>
      </c>
      <c r="C27" s="187">
        <f>ROUND((E26+G26+I26)/3,0)</f>
        <v>49</v>
      </c>
      <c r="D27" s="14"/>
      <c r="E27" s="14"/>
      <c r="F27" s="14"/>
      <c r="G27" s="14"/>
      <c r="H27" s="14"/>
      <c r="I27" s="14"/>
      <c r="J27" s="14"/>
    </row>
    <row r="28" spans="1:12" s="34" customFormat="1">
      <c r="A28" s="14"/>
      <c r="B28" s="187" t="s">
        <v>1200</v>
      </c>
      <c r="C28" s="187">
        <f>ROUND(C27/(1+5%)*2.5%,2)</f>
        <v>1.17</v>
      </c>
      <c r="D28" s="14"/>
      <c r="E28" s="14"/>
      <c r="F28" s="14"/>
      <c r="G28" s="14"/>
      <c r="H28" s="14"/>
      <c r="I28" s="14"/>
      <c r="J28" s="14"/>
    </row>
    <row r="29" spans="1:12">
      <c r="A29" s="14"/>
      <c r="B29" s="187" t="s">
        <v>1206</v>
      </c>
      <c r="C29" s="187">
        <v>3.58</v>
      </c>
      <c r="D29" s="14"/>
      <c r="E29" s="14">
        <f>ROUND(POWER(100,COUNT(F6:F24))/PRODUCT(F6:F24),4)</f>
        <v>1.0306999999999999</v>
      </c>
      <c r="F29" s="14"/>
      <c r="G29" s="14">
        <f>ROUND(POWER(100,COUNT(H6:H24))/PRODUCT(H6:H24),4)</f>
        <v>0.98080000000000001</v>
      </c>
      <c r="H29" s="14"/>
      <c r="I29" s="14">
        <f>ROUND(POWER(100,COUNT(J6:J24))/PRODUCT(J6:J24),4)</f>
        <v>1.0103</v>
      </c>
      <c r="J29" s="14"/>
    </row>
    <row r="30" spans="1:12">
      <c r="A30" s="14"/>
      <c r="B30" s="187" t="s">
        <v>893</v>
      </c>
      <c r="C30" s="188">
        <f>C29+C27+C28</f>
        <v>53.75</v>
      </c>
      <c r="D30" s="14"/>
      <c r="E30" s="14"/>
      <c r="F30" s="14"/>
      <c r="G30" s="14"/>
      <c r="H30" s="14"/>
      <c r="I30" s="14"/>
      <c r="J30" s="14"/>
    </row>
    <row r="31" spans="1:12">
      <c r="A31" s="14"/>
      <c r="B31" s="14"/>
      <c r="C31" s="14"/>
      <c r="D31" s="14"/>
      <c r="E31" s="14">
        <f>E25*E29</f>
        <v>47.498091666666667</v>
      </c>
      <c r="F31" s="14"/>
      <c r="G31" s="14">
        <f>G25*G29</f>
        <v>51.975861333333334</v>
      </c>
      <c r="H31" s="14"/>
      <c r="I31" s="21">
        <f>I25*I29</f>
        <v>46.419917333333345</v>
      </c>
      <c r="J31" s="14"/>
      <c r="L31">
        <f>E31/G31</f>
        <v>0.91384905316047227</v>
      </c>
    </row>
    <row r="36" spans="8:8">
      <c r="H36">
        <v>96</v>
      </c>
    </row>
  </sheetData>
  <mergeCells count="30">
    <mergeCell ref="A5:B5"/>
    <mergeCell ref="C5:D5"/>
    <mergeCell ref="E5:F5"/>
    <mergeCell ref="G5:H5"/>
    <mergeCell ref="A4:B4"/>
    <mergeCell ref="C4:D4"/>
    <mergeCell ref="E4:F4"/>
    <mergeCell ref="G4:H4"/>
    <mergeCell ref="I4:J4"/>
    <mergeCell ref="C3:D3"/>
    <mergeCell ref="E3:F3"/>
    <mergeCell ref="G3:H3"/>
    <mergeCell ref="I5:J5"/>
    <mergeCell ref="I3:J3"/>
    <mergeCell ref="A1:J1"/>
    <mergeCell ref="E25:F25"/>
    <mergeCell ref="G25:H25"/>
    <mergeCell ref="A26:B26"/>
    <mergeCell ref="C26:D26"/>
    <mergeCell ref="E26:F26"/>
    <mergeCell ref="G26:H26"/>
    <mergeCell ref="C25:D25"/>
    <mergeCell ref="A6:B6"/>
    <mergeCell ref="A7:B7"/>
    <mergeCell ref="A8:A12"/>
    <mergeCell ref="A13:A21"/>
    <mergeCell ref="A25:B25"/>
    <mergeCell ref="I26:J26"/>
    <mergeCell ref="I25:J25"/>
    <mergeCell ref="A3:B3"/>
  </mergeCells>
  <phoneticPr fontId="1" type="noConversion"/>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52"/>
  <sheetViews>
    <sheetView topLeftCell="A7" zoomScale="90" zoomScaleNormal="90" workbookViewId="0">
      <selection activeCell="N6" sqref="N6"/>
    </sheetView>
  </sheetViews>
  <sheetFormatPr defaultColWidth="9" defaultRowHeight="14"/>
  <cols>
    <col min="1" max="1" width="17.6328125" style="50" customWidth="1"/>
    <col min="2" max="2" width="19.36328125" style="90" customWidth="1"/>
    <col min="3" max="3" width="16.08984375" style="50" hidden="1" customWidth="1"/>
    <col min="4" max="4" width="19.36328125" style="50" customWidth="1"/>
    <col min="5" max="5" width="8" style="50" customWidth="1"/>
    <col min="6" max="6" width="18.08984375" style="191" hidden="1" customWidth="1"/>
    <col min="7" max="7" width="20.453125" style="161" customWidth="1"/>
    <col min="8" max="8" width="5.90625" style="50" customWidth="1"/>
    <col min="9" max="9" width="10.90625" style="50" customWidth="1"/>
    <col min="10" max="10" width="16.6328125" style="50" customWidth="1"/>
    <col min="11" max="11" width="3.36328125" style="50" hidden="1" customWidth="1"/>
    <col min="12" max="12" width="10.90625" style="90" customWidth="1"/>
    <col min="13" max="16384" width="9" style="50"/>
  </cols>
  <sheetData>
    <row r="1" spans="1:15">
      <c r="B1" s="176" t="s">
        <v>66</v>
      </c>
      <c r="C1" s="176"/>
      <c r="D1" s="177" t="s">
        <v>157</v>
      </c>
      <c r="F1" s="191">
        <v>12</v>
      </c>
    </row>
    <row r="2" spans="1:15">
      <c r="B2" s="150" t="s">
        <v>67</v>
      </c>
      <c r="C2" s="102"/>
      <c r="D2" s="253" t="s">
        <v>1202</v>
      </c>
      <c r="E2" s="23"/>
    </row>
    <row r="3" spans="1:15">
      <c r="A3" s="248" t="s">
        <v>162</v>
      </c>
      <c r="B3" s="257" t="s">
        <v>68</v>
      </c>
      <c r="C3" s="257" t="s">
        <v>69</v>
      </c>
      <c r="D3" s="257" t="s">
        <v>118</v>
      </c>
      <c r="E3" s="257" t="s">
        <v>161</v>
      </c>
      <c r="F3" s="254" t="s">
        <v>896</v>
      </c>
      <c r="G3" s="162" t="s">
        <v>892</v>
      </c>
      <c r="H3" s="49"/>
    </row>
    <row r="4" spans="1:15">
      <c r="A4" s="282" t="s">
        <v>943</v>
      </c>
      <c r="B4" s="98"/>
      <c r="C4" s="257"/>
      <c r="D4" s="249"/>
      <c r="E4" s="280">
        <v>3</v>
      </c>
      <c r="F4" s="211">
        <f>G4-$N$7-N8</f>
        <v>44.190000000000005</v>
      </c>
      <c r="G4" s="280">
        <f>ROUND(AVERAGE(D4:D6),2)</f>
        <v>48.81</v>
      </c>
      <c r="H4" s="60"/>
      <c r="J4" s="194" t="str">
        <f>G3</f>
        <v>含物业费和取暖费</v>
      </c>
    </row>
    <row r="5" spans="1:15">
      <c r="A5" s="282"/>
      <c r="B5" s="98">
        <v>44501</v>
      </c>
      <c r="C5" s="257">
        <v>3</v>
      </c>
      <c r="D5" s="249">
        <f>中指数据!L15</f>
        <v>48.24</v>
      </c>
      <c r="E5" s="280"/>
      <c r="F5" s="211"/>
      <c r="G5" s="280"/>
      <c r="H5" s="60"/>
      <c r="I5" s="61" t="s">
        <v>897</v>
      </c>
      <c r="J5" s="181" t="s">
        <v>70</v>
      </c>
      <c r="K5" s="78" t="s">
        <v>71</v>
      </c>
      <c r="L5" s="158" t="s">
        <v>72</v>
      </c>
    </row>
    <row r="6" spans="1:15">
      <c r="A6" s="282"/>
      <c r="B6" s="98">
        <v>44531</v>
      </c>
      <c r="C6" s="257">
        <v>1</v>
      </c>
      <c r="D6" s="249">
        <f>中指数据!K15</f>
        <v>49.37</v>
      </c>
      <c r="E6" s="280"/>
      <c r="F6" s="211">
        <f>G6-$N$7-N8</f>
        <v>-4.62</v>
      </c>
      <c r="G6" s="280"/>
      <c r="H6" s="60"/>
      <c r="I6" s="79" t="s">
        <v>73</v>
      </c>
      <c r="J6" s="184">
        <f>G17</f>
        <v>50.13</v>
      </c>
      <c r="K6" s="81"/>
      <c r="L6" s="283">
        <f>SUM(J6:J8)/3</f>
        <v>51.823333333333331</v>
      </c>
      <c r="M6" s="29" t="s">
        <v>1200</v>
      </c>
      <c r="N6" s="50">
        <f>ROUND((L6-N7-N8)/(1+5%)*2.5%,2)</f>
        <v>1.1200000000000001</v>
      </c>
    </row>
    <row r="7" spans="1:15" ht="15" customHeight="1">
      <c r="A7" s="282" t="s">
        <v>942</v>
      </c>
      <c r="B7" s="98">
        <v>44562</v>
      </c>
      <c r="C7" s="257">
        <v>1</v>
      </c>
      <c r="D7" s="249">
        <f>中指数据!J15</f>
        <v>48.05</v>
      </c>
      <c r="E7" s="280">
        <v>5</v>
      </c>
      <c r="F7" s="211"/>
      <c r="G7" s="280" t="s">
        <v>713</v>
      </c>
      <c r="H7" s="60"/>
      <c r="I7" s="79" t="s">
        <v>74</v>
      </c>
      <c r="J7" s="184">
        <f>G34</f>
        <v>51.51</v>
      </c>
      <c r="K7" s="81"/>
      <c r="L7" s="284"/>
      <c r="M7" s="167" t="s">
        <v>113</v>
      </c>
      <c r="N7" s="168">
        <v>2.12</v>
      </c>
      <c r="O7" s="29"/>
    </row>
    <row r="8" spans="1:15">
      <c r="A8" s="282"/>
      <c r="B8" s="98">
        <v>44593</v>
      </c>
      <c r="C8" s="257">
        <v>1</v>
      </c>
      <c r="D8" s="249">
        <f>中指数据!I15</f>
        <v>49.49</v>
      </c>
      <c r="E8" s="280"/>
      <c r="F8" s="211"/>
      <c r="G8" s="280"/>
      <c r="H8" s="60"/>
      <c r="I8" s="79" t="s">
        <v>75</v>
      </c>
      <c r="J8" s="185">
        <f>G51</f>
        <v>53.83</v>
      </c>
      <c r="K8" s="81"/>
      <c r="L8" s="285"/>
      <c r="M8" s="167" t="s">
        <v>168</v>
      </c>
      <c r="N8" s="168">
        <f>30/12</f>
        <v>2.5</v>
      </c>
      <c r="O8" s="50" t="s">
        <v>715</v>
      </c>
    </row>
    <row r="9" spans="1:15">
      <c r="A9" s="282"/>
      <c r="B9" s="98">
        <v>44621</v>
      </c>
      <c r="C9" s="257">
        <v>2</v>
      </c>
      <c r="D9" s="249">
        <f>中指数据!H15</f>
        <v>50.65</v>
      </c>
      <c r="E9" s="280"/>
      <c r="F9" s="211" t="e">
        <f>G7-N7-N8</f>
        <v>#VALUE!</v>
      </c>
      <c r="G9" s="280"/>
      <c r="H9" s="60"/>
      <c r="J9" s="194" t="s">
        <v>952</v>
      </c>
      <c r="L9" s="195">
        <f>L6-N6-N7-N8</f>
        <v>46.083333333333336</v>
      </c>
    </row>
    <row r="10" spans="1:15" ht="15" customHeight="1">
      <c r="A10" s="282" t="s">
        <v>1139</v>
      </c>
      <c r="B10" s="98">
        <v>44652</v>
      </c>
      <c r="C10" s="257">
        <v>3</v>
      </c>
      <c r="D10" s="249">
        <f>中指数据!G15</f>
        <v>50.75</v>
      </c>
      <c r="E10" s="280">
        <v>5</v>
      </c>
      <c r="F10" s="211"/>
      <c r="G10" s="280">
        <f>ROUND(AVERAGE(D10:D12),2)</f>
        <v>51.33</v>
      </c>
      <c r="H10" s="60"/>
    </row>
    <row r="11" spans="1:15">
      <c r="A11" s="282"/>
      <c r="B11" s="98">
        <v>44682</v>
      </c>
      <c r="C11" s="257">
        <v>2</v>
      </c>
      <c r="D11" s="249">
        <f>中指数据!F15</f>
        <v>50.63</v>
      </c>
      <c r="E11" s="280"/>
      <c r="F11" s="211"/>
      <c r="G11" s="280"/>
      <c r="H11" s="60"/>
    </row>
    <row r="12" spans="1:15">
      <c r="A12" s="282"/>
      <c r="B12" s="98">
        <v>44713</v>
      </c>
      <c r="C12" s="257">
        <v>2</v>
      </c>
      <c r="D12" s="249">
        <f>中指数据!E15</f>
        <v>52.62</v>
      </c>
      <c r="E12" s="280"/>
      <c r="F12" s="211">
        <f>G10-N7-N8</f>
        <v>46.71</v>
      </c>
      <c r="G12" s="280"/>
      <c r="H12" s="60"/>
    </row>
    <row r="13" spans="1:15" ht="15" customHeight="1">
      <c r="A13" s="282" t="s">
        <v>1140</v>
      </c>
      <c r="B13" s="98">
        <v>44743</v>
      </c>
      <c r="C13" s="257">
        <v>3</v>
      </c>
      <c r="D13" s="249">
        <f>中指数据!D15</f>
        <v>50.33</v>
      </c>
      <c r="E13" s="280">
        <v>4</v>
      </c>
      <c r="F13" s="211"/>
      <c r="G13" s="280">
        <f>D15</f>
        <v>50.25</v>
      </c>
      <c r="H13" s="60"/>
    </row>
    <row r="14" spans="1:15">
      <c r="A14" s="282"/>
      <c r="B14" s="98">
        <v>44774</v>
      </c>
      <c r="C14" s="257">
        <v>2</v>
      </c>
      <c r="D14" s="249">
        <f>中指数据!C15</f>
        <v>51.37</v>
      </c>
      <c r="E14" s="280"/>
      <c r="F14" s="211"/>
      <c r="G14" s="280"/>
      <c r="H14" s="60"/>
    </row>
    <row r="15" spans="1:15">
      <c r="A15" s="282"/>
      <c r="B15" s="98">
        <v>44805</v>
      </c>
      <c r="C15" s="257">
        <v>1</v>
      </c>
      <c r="D15" s="248">
        <f>中指数据!B15</f>
        <v>50.25</v>
      </c>
      <c r="E15" s="280"/>
      <c r="F15" s="255">
        <f>G13-N7-N8</f>
        <v>45.63</v>
      </c>
      <c r="G15" s="280"/>
      <c r="H15" s="60"/>
    </row>
    <row r="16" spans="1:15">
      <c r="A16" s="248" t="s">
        <v>1196</v>
      </c>
      <c r="B16" s="98">
        <v>44835</v>
      </c>
      <c r="C16" s="257"/>
      <c r="D16" s="27" t="s">
        <v>713</v>
      </c>
      <c r="E16" s="249">
        <v>0</v>
      </c>
      <c r="F16" s="255"/>
      <c r="G16" s="249"/>
      <c r="H16" s="60"/>
    </row>
    <row r="17" spans="1:8">
      <c r="A17" s="99" t="s">
        <v>160</v>
      </c>
      <c r="B17" s="159"/>
      <c r="C17" s="100"/>
      <c r="D17" s="100"/>
      <c r="E17" s="101"/>
      <c r="F17" s="164" t="e">
        <f>ROUND(AVERAGE(F4:F15),2)</f>
        <v>#VALUE!</v>
      </c>
      <c r="G17" s="163">
        <f>ROUND(AVERAGE(G4:G14),2)</f>
        <v>50.13</v>
      </c>
      <c r="H17" s="47"/>
    </row>
    <row r="19" spans="1:8">
      <c r="B19" s="178" t="s">
        <v>76</v>
      </c>
      <c r="C19" s="179"/>
      <c r="D19" s="180" t="s">
        <v>157</v>
      </c>
      <c r="E19" s="49"/>
    </row>
    <row r="20" spans="1:8">
      <c r="A20" s="205" t="s">
        <v>162</v>
      </c>
      <c r="B20" s="24" t="s">
        <v>68</v>
      </c>
      <c r="C20" s="78" t="s">
        <v>78</v>
      </c>
      <c r="D20" s="28" t="s">
        <v>890</v>
      </c>
      <c r="E20" s="78" t="str">
        <f>E3</f>
        <v>样本数量</v>
      </c>
      <c r="F20" s="192" t="str">
        <f>F3</f>
        <v>不含物业费、取暖费</v>
      </c>
      <c r="G20" s="162" t="str">
        <f>G3</f>
        <v>含物业费和取暖费</v>
      </c>
      <c r="H20" s="49"/>
    </row>
    <row r="21" spans="1:8">
      <c r="A21" s="282" t="s">
        <v>943</v>
      </c>
      <c r="B21" s="98"/>
      <c r="C21" s="78"/>
      <c r="D21" s="27" t="s">
        <v>713</v>
      </c>
      <c r="E21" s="280">
        <v>4</v>
      </c>
      <c r="F21" s="211">
        <f>G21-N7-N8</f>
        <v>50.74</v>
      </c>
      <c r="G21" s="280">
        <f>ROUND(AVERAGE(D21:D23),2)</f>
        <v>55.36</v>
      </c>
      <c r="H21" s="60"/>
    </row>
    <row r="22" spans="1:8">
      <c r="A22" s="282"/>
      <c r="B22" s="98">
        <v>44501</v>
      </c>
      <c r="C22" s="78"/>
      <c r="D22" s="27">
        <f>ROUND(城研数据!C105,2)</f>
        <v>55.36</v>
      </c>
      <c r="E22" s="280"/>
      <c r="F22" s="211"/>
      <c r="G22" s="280"/>
      <c r="H22" s="60"/>
    </row>
    <row r="23" spans="1:8">
      <c r="A23" s="282"/>
      <c r="B23" s="98">
        <v>44531</v>
      </c>
      <c r="C23" s="78"/>
      <c r="D23" s="27" t="s">
        <v>713</v>
      </c>
      <c r="E23" s="280"/>
      <c r="F23" s="211">
        <f>G23-N7-N8</f>
        <v>-4.62</v>
      </c>
      <c r="G23" s="280"/>
      <c r="H23" s="60"/>
    </row>
    <row r="24" spans="1:8" ht="15" customHeight="1">
      <c r="A24" s="282" t="s">
        <v>942</v>
      </c>
      <c r="B24" s="98">
        <v>44562</v>
      </c>
      <c r="C24" s="78"/>
      <c r="D24" s="27">
        <f>ROUND(城研数据!C106,2)</f>
        <v>47.66</v>
      </c>
      <c r="E24" s="280">
        <v>4</v>
      </c>
      <c r="F24" s="211"/>
      <c r="G24" s="280">
        <f>ROUND(AVERAGE(D24:D26),2)</f>
        <v>47.66</v>
      </c>
      <c r="H24" s="60"/>
    </row>
    <row r="25" spans="1:8">
      <c r="A25" s="282"/>
      <c r="B25" s="98">
        <v>44593</v>
      </c>
      <c r="C25" s="78"/>
      <c r="D25" s="27" t="s">
        <v>713</v>
      </c>
      <c r="E25" s="280"/>
      <c r="F25" s="211"/>
      <c r="G25" s="280"/>
      <c r="H25" s="60"/>
    </row>
    <row r="26" spans="1:8">
      <c r="A26" s="282"/>
      <c r="B26" s="98">
        <v>44621</v>
      </c>
      <c r="C26" s="78"/>
      <c r="D26" s="27" t="s">
        <v>713</v>
      </c>
      <c r="E26" s="280"/>
      <c r="F26" s="211">
        <f>G24-N7-N8</f>
        <v>43.04</v>
      </c>
      <c r="G26" s="280"/>
      <c r="H26" s="60"/>
    </row>
    <row r="27" spans="1:8" ht="15" customHeight="1">
      <c r="A27" s="282" t="s">
        <v>1139</v>
      </c>
      <c r="B27" s="98">
        <v>44652</v>
      </c>
      <c r="C27" s="78"/>
      <c r="D27" s="27" t="s">
        <v>713</v>
      </c>
      <c r="E27" s="280">
        <v>4</v>
      </c>
      <c r="F27" s="211"/>
      <c r="G27" s="280" t="s">
        <v>1197</v>
      </c>
      <c r="H27" s="60"/>
    </row>
    <row r="28" spans="1:8">
      <c r="A28" s="282"/>
      <c r="B28" s="98">
        <v>44682</v>
      </c>
      <c r="C28" s="78"/>
      <c r="D28" s="27" t="s">
        <v>713</v>
      </c>
      <c r="E28" s="280"/>
      <c r="F28" s="211"/>
      <c r="G28" s="280"/>
      <c r="H28" s="60"/>
    </row>
    <row r="29" spans="1:8">
      <c r="A29" s="282"/>
      <c r="B29" s="98">
        <v>44713</v>
      </c>
      <c r="C29" s="78"/>
      <c r="D29" s="27" t="s">
        <v>713</v>
      </c>
      <c r="E29" s="280"/>
      <c r="F29" s="211" t="e">
        <f>G27-N7-N8</f>
        <v>#VALUE!</v>
      </c>
      <c r="G29" s="280"/>
      <c r="H29" s="60"/>
    </row>
    <row r="30" spans="1:8" ht="15" customHeight="1">
      <c r="A30" s="282" t="s">
        <v>1140</v>
      </c>
      <c r="B30" s="98">
        <v>44743</v>
      </c>
      <c r="C30" s="104"/>
      <c r="D30" s="27" t="s">
        <v>713</v>
      </c>
      <c r="E30" s="280">
        <v>2</v>
      </c>
      <c r="F30" s="211"/>
      <c r="G30" s="280" t="s">
        <v>1197</v>
      </c>
      <c r="H30" s="60"/>
    </row>
    <row r="31" spans="1:8">
      <c r="A31" s="282"/>
      <c r="B31" s="98">
        <v>44774</v>
      </c>
      <c r="C31" s="104"/>
      <c r="D31" s="27" t="s">
        <v>713</v>
      </c>
      <c r="E31" s="280"/>
      <c r="F31" s="211"/>
      <c r="G31" s="280"/>
      <c r="H31" s="60"/>
    </row>
    <row r="32" spans="1:8">
      <c r="A32" s="282"/>
      <c r="B32" s="98">
        <v>44805</v>
      </c>
      <c r="C32" s="104"/>
      <c r="D32" s="27" t="s">
        <v>713</v>
      </c>
      <c r="E32" s="280"/>
      <c r="F32" s="255" t="e">
        <f>D32-N7-N8</f>
        <v>#VALUE!</v>
      </c>
      <c r="G32" s="280"/>
      <c r="H32" s="60"/>
    </row>
    <row r="33" spans="1:8">
      <c r="A33" s="248" t="s">
        <v>1196</v>
      </c>
      <c r="B33" s="98">
        <v>44835</v>
      </c>
      <c r="C33" s="105"/>
      <c r="D33" s="27" t="s">
        <v>713</v>
      </c>
      <c r="E33" s="249">
        <v>0</v>
      </c>
      <c r="F33" s="255"/>
      <c r="G33" s="27" t="s">
        <v>713</v>
      </c>
      <c r="H33" s="60"/>
    </row>
    <row r="34" spans="1:8">
      <c r="A34" s="104" t="str">
        <f>A17</f>
        <v>平均月租金（元/平方米/月）</v>
      </c>
      <c r="B34" s="160"/>
      <c r="C34" s="105"/>
      <c r="D34" s="105"/>
      <c r="E34" s="82"/>
      <c r="F34" s="164" t="e">
        <f>ROUND(AVERAGE(F21:F32),2)</f>
        <v>#VALUE!</v>
      </c>
      <c r="G34" s="163">
        <f>ROUND(AVERAGE(G21:G32),2)</f>
        <v>51.51</v>
      </c>
      <c r="H34" s="47"/>
    </row>
    <row r="36" spans="1:8">
      <c r="B36" s="178" t="s">
        <v>79</v>
      </c>
      <c r="C36" s="179"/>
      <c r="D36" s="180" t="s">
        <v>158</v>
      </c>
      <c r="E36" s="49"/>
      <c r="H36" s="88"/>
    </row>
    <row r="37" spans="1:8">
      <c r="A37" s="205" t="s">
        <v>162</v>
      </c>
      <c r="B37" s="24" t="s">
        <v>68</v>
      </c>
      <c r="C37" s="78" t="s">
        <v>78</v>
      </c>
      <c r="D37" s="28" t="s">
        <v>890</v>
      </c>
      <c r="E37" s="78" t="str">
        <f>E3</f>
        <v>样本数量</v>
      </c>
      <c r="F37" s="174" t="str">
        <f>F20</f>
        <v>不含物业费、取暖费</v>
      </c>
      <c r="G37" s="162" t="str">
        <f>G20</f>
        <v>含物业费和取暖费</v>
      </c>
      <c r="H37" s="189"/>
    </row>
    <row r="38" spans="1:8">
      <c r="A38" s="282" t="s">
        <v>943</v>
      </c>
      <c r="B38" s="98"/>
      <c r="C38" s="104">
        <v>5</v>
      </c>
      <c r="D38" s="260" t="s">
        <v>713</v>
      </c>
      <c r="E38" s="280" t="s">
        <v>713</v>
      </c>
      <c r="F38" s="210" t="e">
        <f>G38-N8-N7</f>
        <v>#VALUE!</v>
      </c>
      <c r="G38" s="281" t="s">
        <v>713</v>
      </c>
      <c r="H38" s="286"/>
    </row>
    <row r="39" spans="1:8">
      <c r="A39" s="282"/>
      <c r="B39" s="98">
        <v>44501</v>
      </c>
      <c r="C39" s="104">
        <v>6</v>
      </c>
      <c r="D39" s="260">
        <f>市场数据!M42</f>
        <v>54.72</v>
      </c>
      <c r="E39" s="280"/>
      <c r="F39" s="211"/>
      <c r="G39" s="281"/>
      <c r="H39" s="287"/>
    </row>
    <row r="40" spans="1:8">
      <c r="A40" s="282"/>
      <c r="B40" s="98">
        <v>44531</v>
      </c>
      <c r="C40" s="104">
        <v>4</v>
      </c>
      <c r="D40" s="260">
        <f>市场数据!M40</f>
        <v>45.84</v>
      </c>
      <c r="E40" s="280"/>
      <c r="F40" s="210">
        <f>G40-N8-N7</f>
        <v>-4.62</v>
      </c>
      <c r="G40" s="281"/>
      <c r="H40" s="286"/>
    </row>
    <row r="41" spans="1:8" ht="15" customHeight="1">
      <c r="A41" s="282" t="s">
        <v>942</v>
      </c>
      <c r="B41" s="98">
        <v>44562</v>
      </c>
      <c r="C41" s="104">
        <v>2</v>
      </c>
      <c r="D41" s="260">
        <f>市场数据!M38</f>
        <v>53.57</v>
      </c>
      <c r="E41" s="280" t="s">
        <v>713</v>
      </c>
      <c r="F41" s="211"/>
      <c r="G41" s="281" t="s">
        <v>713</v>
      </c>
      <c r="H41" s="287"/>
    </row>
    <row r="42" spans="1:8">
      <c r="A42" s="282"/>
      <c r="B42" s="98">
        <v>44593</v>
      </c>
      <c r="C42" s="104">
        <v>5</v>
      </c>
      <c r="D42" s="260">
        <f>市场数据!M30</f>
        <v>48.11</v>
      </c>
      <c r="E42" s="280"/>
      <c r="F42" s="211"/>
      <c r="G42" s="281"/>
      <c r="H42" s="287"/>
    </row>
    <row r="43" spans="1:8">
      <c r="A43" s="282"/>
      <c r="B43" s="98">
        <v>44621</v>
      </c>
      <c r="C43" s="104">
        <v>3</v>
      </c>
      <c r="D43" s="260">
        <f>市场数据!M25</f>
        <v>49.57</v>
      </c>
      <c r="E43" s="280"/>
      <c r="F43" s="210" t="e">
        <f>G41-N8-N7</f>
        <v>#VALUE!</v>
      </c>
      <c r="G43" s="281"/>
      <c r="H43" s="286"/>
    </row>
    <row r="44" spans="1:8" ht="15" customHeight="1">
      <c r="A44" s="282" t="s">
        <v>1139</v>
      </c>
      <c r="B44" s="98">
        <v>44652</v>
      </c>
      <c r="C44" s="104">
        <v>2</v>
      </c>
      <c r="D44" s="260" t="s">
        <v>713</v>
      </c>
      <c r="E44" s="280" t="s">
        <v>713</v>
      </c>
      <c r="F44" s="211"/>
      <c r="G44" s="281" t="s">
        <v>713</v>
      </c>
      <c r="H44" s="287"/>
    </row>
    <row r="45" spans="1:8">
      <c r="A45" s="282"/>
      <c r="B45" s="98">
        <v>44682</v>
      </c>
      <c r="C45" s="104">
        <v>2</v>
      </c>
      <c r="D45" s="260" t="s">
        <v>713</v>
      </c>
      <c r="E45" s="280"/>
      <c r="F45" s="211"/>
      <c r="G45" s="281"/>
      <c r="H45" s="287"/>
    </row>
    <row r="46" spans="1:8">
      <c r="A46" s="282"/>
      <c r="B46" s="98">
        <v>44713</v>
      </c>
      <c r="C46" s="104">
        <v>5</v>
      </c>
      <c r="D46" s="260">
        <f>市场数据!M23</f>
        <v>54.54</v>
      </c>
      <c r="E46" s="280"/>
      <c r="F46" s="210" t="e">
        <f>G44-N8-N7</f>
        <v>#VALUE!</v>
      </c>
      <c r="G46" s="281"/>
      <c r="H46" s="286"/>
    </row>
    <row r="47" spans="1:8" ht="15" customHeight="1">
      <c r="A47" s="282" t="s">
        <v>1140</v>
      </c>
      <c r="B47" s="98">
        <v>44743</v>
      </c>
      <c r="C47" s="104">
        <v>5</v>
      </c>
      <c r="D47" s="260">
        <f>市场数据!M17</f>
        <v>54.05</v>
      </c>
      <c r="E47" s="280">
        <v>2</v>
      </c>
      <c r="F47" s="211"/>
      <c r="G47" s="281">
        <f>ROUND(AVERAGE(D47:D49),2)</f>
        <v>53.83</v>
      </c>
      <c r="H47" s="287"/>
    </row>
    <row r="48" spans="1:8">
      <c r="A48" s="282"/>
      <c r="B48" s="98">
        <v>44774</v>
      </c>
      <c r="C48" s="104">
        <v>1</v>
      </c>
      <c r="D48" s="260">
        <f>市场数据!M11</f>
        <v>53.09</v>
      </c>
      <c r="E48" s="280"/>
      <c r="F48" s="211"/>
      <c r="G48" s="281"/>
      <c r="H48" s="287"/>
    </row>
    <row r="49" spans="1:8">
      <c r="A49" s="282"/>
      <c r="B49" s="98">
        <v>44805</v>
      </c>
      <c r="C49" s="104">
        <v>11</v>
      </c>
      <c r="D49" s="260">
        <f>市场数据!M6</f>
        <v>54.35</v>
      </c>
      <c r="E49" s="280"/>
      <c r="F49" s="247">
        <f>D49-N7-N8</f>
        <v>49.730000000000004</v>
      </c>
      <c r="G49" s="281"/>
      <c r="H49" s="190"/>
    </row>
    <row r="50" spans="1:8">
      <c r="A50" s="248" t="s">
        <v>1196</v>
      </c>
      <c r="B50" s="98">
        <v>44835</v>
      </c>
      <c r="C50" s="105"/>
      <c r="D50" s="260">
        <f>市场数据!M2</f>
        <v>53.49</v>
      </c>
      <c r="E50" s="249"/>
      <c r="F50" s="247"/>
      <c r="G50" s="247"/>
      <c r="H50" s="245"/>
    </row>
    <row r="51" spans="1:8">
      <c r="A51" s="104" t="str">
        <f>A17</f>
        <v>平均月租金（元/平方米/月）</v>
      </c>
      <c r="B51" s="160"/>
      <c r="C51" s="105"/>
      <c r="D51" s="105"/>
      <c r="E51" s="82"/>
      <c r="F51" s="164" t="e">
        <f>ROUND(AVERAGE(F38:F49),2)</f>
        <v>#VALUE!</v>
      </c>
      <c r="G51" s="193">
        <f>ROUND(AVERAGE(G38:G48),2)</f>
        <v>53.83</v>
      </c>
      <c r="H51" s="175"/>
    </row>
    <row r="52" spans="1:8">
      <c r="H52" s="170"/>
    </row>
  </sheetData>
  <mergeCells count="41">
    <mergeCell ref="L6:L8"/>
    <mergeCell ref="H38:H39"/>
    <mergeCell ref="H40:H42"/>
    <mergeCell ref="H43:H45"/>
    <mergeCell ref="H46:H48"/>
    <mergeCell ref="G41:G43"/>
    <mergeCell ref="G44:G46"/>
    <mergeCell ref="G47:G49"/>
    <mergeCell ref="A44:A46"/>
    <mergeCell ref="A47:A49"/>
    <mergeCell ref="E41:E43"/>
    <mergeCell ref="E44:E46"/>
    <mergeCell ref="E47:E49"/>
    <mergeCell ref="A4:A6"/>
    <mergeCell ref="A7:A9"/>
    <mergeCell ref="A10:A12"/>
    <mergeCell ref="A13:A15"/>
    <mergeCell ref="A21:A23"/>
    <mergeCell ref="A24:A26"/>
    <mergeCell ref="A27:A29"/>
    <mergeCell ref="A30:A32"/>
    <mergeCell ref="A38:A40"/>
    <mergeCell ref="A41:A43"/>
    <mergeCell ref="E4:E6"/>
    <mergeCell ref="G4:G6"/>
    <mergeCell ref="E7:E9"/>
    <mergeCell ref="G7:G9"/>
    <mergeCell ref="E10:E12"/>
    <mergeCell ref="G10:G12"/>
    <mergeCell ref="E13:E15"/>
    <mergeCell ref="G13:G15"/>
    <mergeCell ref="E21:E23"/>
    <mergeCell ref="G21:G23"/>
    <mergeCell ref="E24:E26"/>
    <mergeCell ref="G24:G26"/>
    <mergeCell ref="E27:E29"/>
    <mergeCell ref="G27:G29"/>
    <mergeCell ref="E30:E32"/>
    <mergeCell ref="G30:G32"/>
    <mergeCell ref="E38:E40"/>
    <mergeCell ref="G38:G40"/>
  </mergeCells>
  <phoneticPr fontId="1"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N52"/>
  <sheetViews>
    <sheetView topLeftCell="A7" zoomScale="90" zoomScaleNormal="90" workbookViewId="0">
      <selection activeCell="G34" sqref="G34"/>
    </sheetView>
  </sheetViews>
  <sheetFormatPr defaultColWidth="9" defaultRowHeight="14"/>
  <cols>
    <col min="1" max="1" width="16.6328125" style="88" customWidth="1"/>
    <col min="2" max="2" width="17.08984375" style="88" customWidth="1"/>
    <col min="3" max="3" width="3.6328125" style="88" hidden="1" customWidth="1"/>
    <col min="4" max="4" width="20.90625" style="88" customWidth="1"/>
    <col min="5" max="5" width="9.6328125" style="88" customWidth="1"/>
    <col min="6" max="6" width="21.08984375" style="88" hidden="1" customWidth="1"/>
    <col min="7" max="7" width="20" style="88" customWidth="1"/>
    <col min="8" max="8" width="4.90625" style="88" customWidth="1"/>
    <col min="9" max="9" width="10.453125" style="88" customWidth="1"/>
    <col min="10" max="10" width="18.453125" style="88" customWidth="1"/>
    <col min="11" max="11" width="3.36328125" style="88" hidden="1" customWidth="1"/>
    <col min="12" max="12" width="12.08984375" style="88" customWidth="1"/>
    <col min="13" max="16384" width="9" style="88"/>
  </cols>
  <sheetData>
    <row r="1" spans="1:14">
      <c r="B1" s="176" t="s">
        <v>66</v>
      </c>
      <c r="C1" s="176"/>
      <c r="D1" s="180" t="s">
        <v>157</v>
      </c>
      <c r="F1" s="88">
        <v>12</v>
      </c>
    </row>
    <row r="2" spans="1:14">
      <c r="B2" s="291" t="s">
        <v>67</v>
      </c>
      <c r="C2" s="292" t="e">
        <f>#REF!</f>
        <v>#REF!</v>
      </c>
      <c r="D2" s="253" t="s">
        <v>1203</v>
      </c>
      <c r="E2" s="169"/>
    </row>
    <row r="3" spans="1:14">
      <c r="A3" s="205" t="s">
        <v>162</v>
      </c>
      <c r="B3" s="24" t="s">
        <v>68</v>
      </c>
      <c r="C3" s="103" t="s">
        <v>69</v>
      </c>
      <c r="D3" s="103" t="s">
        <v>118</v>
      </c>
      <c r="E3" s="103" t="s">
        <v>161</v>
      </c>
      <c r="F3" s="171" t="str">
        <f>惠康嘉园!F3</f>
        <v>不含物业费、取暖费</v>
      </c>
      <c r="G3" s="165" t="str">
        <f>惠康嘉园!G3</f>
        <v>含物业费和取暖费</v>
      </c>
      <c r="H3" s="170"/>
    </row>
    <row r="4" spans="1:14">
      <c r="A4" s="282" t="s">
        <v>943</v>
      </c>
      <c r="B4" s="98"/>
      <c r="C4" s="103">
        <v>1</v>
      </c>
      <c r="D4" s="149" t="s">
        <v>713</v>
      </c>
      <c r="E4" s="288">
        <v>1</v>
      </c>
      <c r="F4" s="211" t="e">
        <f>G4-N7-N8</f>
        <v>#VALUE!</v>
      </c>
      <c r="G4" s="288" t="s">
        <v>1197</v>
      </c>
      <c r="H4" s="172"/>
      <c r="J4" s="197" t="str">
        <f>惠康嘉园!J4</f>
        <v>含物业费和取暖费</v>
      </c>
    </row>
    <row r="5" spans="1:14">
      <c r="A5" s="282"/>
      <c r="B5" s="98">
        <v>44501</v>
      </c>
      <c r="C5" s="103">
        <v>2</v>
      </c>
      <c r="D5" s="149" t="str">
        <f>中指数据!L22</f>
        <v>--</v>
      </c>
      <c r="E5" s="288"/>
      <c r="F5" s="211"/>
      <c r="G5" s="288"/>
      <c r="H5" s="172"/>
      <c r="I5" s="86" t="str">
        <f>惠康嘉园!I5</f>
        <v>数据来源</v>
      </c>
      <c r="J5" s="181" t="s">
        <v>70</v>
      </c>
      <c r="K5" s="85" t="s">
        <v>71</v>
      </c>
      <c r="L5" s="85" t="s">
        <v>72</v>
      </c>
    </row>
    <row r="6" spans="1:14">
      <c r="A6" s="282"/>
      <c r="B6" s="98">
        <v>44531</v>
      </c>
      <c r="C6" s="103">
        <v>1</v>
      </c>
      <c r="D6" s="149" t="str">
        <f>中指数据!K22</f>
        <v>--</v>
      </c>
      <c r="E6" s="288"/>
      <c r="F6" s="211">
        <f>G6-N7-N8</f>
        <v>-4.4800000000000004</v>
      </c>
      <c r="G6" s="288"/>
      <c r="H6" s="172"/>
      <c r="I6" s="86" t="s">
        <v>73</v>
      </c>
      <c r="J6" s="164">
        <f>G17</f>
        <v>54.25</v>
      </c>
      <c r="K6" s="173"/>
      <c r="L6" s="283">
        <f>SUM(J6:J8)/3</f>
        <v>58.763333333333328</v>
      </c>
      <c r="M6" s="339" t="s">
        <v>1199</v>
      </c>
      <c r="N6" s="50">
        <f>ROUND((L6-N7-N8)/(1+5%)*2.5%,2)</f>
        <v>1.29</v>
      </c>
    </row>
    <row r="7" spans="1:14" ht="15" customHeight="1">
      <c r="A7" s="282" t="s">
        <v>942</v>
      </c>
      <c r="B7" s="98">
        <v>44562</v>
      </c>
      <c r="C7" s="103">
        <v>2</v>
      </c>
      <c r="D7" s="149" t="str">
        <f>中指数据!J22</f>
        <v>--</v>
      </c>
      <c r="E7" s="288" t="s">
        <v>713</v>
      </c>
      <c r="F7" s="211"/>
      <c r="G7" s="288">
        <f>ROUND(AVERAGE(D7:D9),2)</f>
        <v>52.69</v>
      </c>
      <c r="H7" s="172"/>
      <c r="I7" s="86" t="s">
        <v>74</v>
      </c>
      <c r="J7" s="164">
        <f>G34</f>
        <v>69.56</v>
      </c>
      <c r="K7" s="173"/>
      <c r="L7" s="284"/>
      <c r="M7" s="167" t="s">
        <v>113</v>
      </c>
      <c r="N7" s="168">
        <v>1.98</v>
      </c>
    </row>
    <row r="8" spans="1:14">
      <c r="A8" s="282"/>
      <c r="B8" s="98">
        <v>44593</v>
      </c>
      <c r="C8" s="103">
        <v>1</v>
      </c>
      <c r="D8" s="149" t="str">
        <f>中指数据!I22</f>
        <v>--</v>
      </c>
      <c r="E8" s="288"/>
      <c r="F8" s="211"/>
      <c r="G8" s="288"/>
      <c r="H8" s="172"/>
      <c r="I8" s="86" t="s">
        <v>75</v>
      </c>
      <c r="J8" s="183">
        <f>G51</f>
        <v>52.48</v>
      </c>
      <c r="K8" s="173"/>
      <c r="L8" s="285"/>
      <c r="M8" s="168" t="str">
        <f>惠康嘉园!M8</f>
        <v>取暖费</v>
      </c>
      <c r="N8" s="168">
        <f>惠康嘉园!N8</f>
        <v>2.5</v>
      </c>
    </row>
    <row r="9" spans="1:14">
      <c r="A9" s="282"/>
      <c r="B9" s="98">
        <v>44621</v>
      </c>
      <c r="C9" s="103">
        <v>2</v>
      </c>
      <c r="D9" s="149">
        <f>中指数据!H22</f>
        <v>52.69</v>
      </c>
      <c r="E9" s="288"/>
      <c r="F9" s="211">
        <f>G7-N7-N8</f>
        <v>48.21</v>
      </c>
      <c r="G9" s="288"/>
      <c r="H9" s="172"/>
      <c r="J9" s="197" t="str">
        <f>惠康嘉园!J9</f>
        <v>不含物业费和供暖费</v>
      </c>
      <c r="L9" s="195">
        <f>L6-N6-N7-N8</f>
        <v>52.993333333333332</v>
      </c>
    </row>
    <row r="10" spans="1:14" ht="15" customHeight="1">
      <c r="A10" s="282" t="s">
        <v>1139</v>
      </c>
      <c r="B10" s="98">
        <v>44652</v>
      </c>
      <c r="C10" s="103">
        <v>1</v>
      </c>
      <c r="D10" s="149">
        <f>中指数据!G22</f>
        <v>54.88</v>
      </c>
      <c r="E10" s="288">
        <v>1</v>
      </c>
      <c r="F10" s="211"/>
      <c r="G10" s="288">
        <f>ROUND(AVERAGE(D10:D12),2)</f>
        <v>54.96</v>
      </c>
      <c r="H10" s="172"/>
    </row>
    <row r="11" spans="1:14">
      <c r="A11" s="282"/>
      <c r="B11" s="98">
        <v>44682</v>
      </c>
      <c r="C11" s="103">
        <v>1</v>
      </c>
      <c r="D11" s="149" t="str">
        <f>中指数据!F22</f>
        <v>--</v>
      </c>
      <c r="E11" s="288"/>
      <c r="F11" s="211"/>
      <c r="G11" s="288"/>
      <c r="H11" s="172"/>
    </row>
    <row r="12" spans="1:14">
      <c r="A12" s="282"/>
      <c r="B12" s="98">
        <v>44713</v>
      </c>
      <c r="C12" s="103">
        <v>2</v>
      </c>
      <c r="D12" s="149">
        <f>中指数据!E22</f>
        <v>55.04</v>
      </c>
      <c r="E12" s="288"/>
      <c r="F12" s="211">
        <f>G10-N7-N8</f>
        <v>50.480000000000004</v>
      </c>
      <c r="G12" s="288"/>
      <c r="H12" s="172"/>
    </row>
    <row r="13" spans="1:14" ht="15" customHeight="1">
      <c r="A13" s="282" t="s">
        <v>1140</v>
      </c>
      <c r="B13" s="98">
        <v>44743</v>
      </c>
      <c r="C13" s="103">
        <v>3</v>
      </c>
      <c r="D13" s="149">
        <f>中指数据!D22</f>
        <v>54.5</v>
      </c>
      <c r="E13" s="288">
        <v>1</v>
      </c>
      <c r="F13" s="211"/>
      <c r="G13" s="288">
        <f>ROUND(AVERAGE(D13:D15),2)</f>
        <v>55.1</v>
      </c>
      <c r="H13" s="172"/>
    </row>
    <row r="14" spans="1:14">
      <c r="A14" s="282"/>
      <c r="B14" s="98">
        <v>44774</v>
      </c>
      <c r="C14" s="103">
        <v>1</v>
      </c>
      <c r="D14" s="149">
        <f>中指数据!C22</f>
        <v>55.7</v>
      </c>
      <c r="E14" s="288"/>
      <c r="F14" s="211"/>
      <c r="G14" s="288"/>
      <c r="H14" s="172"/>
    </row>
    <row r="15" spans="1:14">
      <c r="A15" s="282"/>
      <c r="B15" s="98">
        <v>44805</v>
      </c>
      <c r="C15" s="103">
        <v>0</v>
      </c>
      <c r="D15" s="86" t="str">
        <f>中指数据!B22</f>
        <v>--</v>
      </c>
      <c r="E15" s="288"/>
      <c r="F15" s="201" t="s">
        <v>716</v>
      </c>
      <c r="G15" s="288"/>
      <c r="H15" s="172"/>
    </row>
    <row r="16" spans="1:14">
      <c r="A16" s="248" t="s">
        <v>1196</v>
      </c>
      <c r="B16" s="98">
        <v>44835</v>
      </c>
      <c r="C16" s="254"/>
      <c r="D16" s="250" t="s">
        <v>713</v>
      </c>
      <c r="E16" s="255"/>
      <c r="F16" s="255"/>
      <c r="G16" s="250" t="s">
        <v>713</v>
      </c>
      <c r="H16" s="246"/>
    </row>
    <row r="17" spans="1:10">
      <c r="A17" s="296" t="s">
        <v>159</v>
      </c>
      <c r="B17" s="297"/>
      <c r="C17" s="297"/>
      <c r="D17" s="297"/>
      <c r="E17" s="297"/>
      <c r="F17" s="92" t="e">
        <f>ROUND(AVERAGE(F4:F15),2)</f>
        <v>#VALUE!</v>
      </c>
      <c r="G17" s="166">
        <f>ROUND(AVERAGE(G4:G16),2)</f>
        <v>54.25</v>
      </c>
      <c r="H17" s="175"/>
    </row>
    <row r="19" spans="1:10">
      <c r="B19" s="298" t="s">
        <v>76</v>
      </c>
      <c r="C19" s="299"/>
      <c r="D19" s="180" t="s">
        <v>157</v>
      </c>
      <c r="E19" s="170"/>
    </row>
    <row r="20" spans="1:10">
      <c r="A20" s="205" t="s">
        <v>162</v>
      </c>
      <c r="B20" s="24" t="s">
        <v>68</v>
      </c>
      <c r="C20" s="86" t="s">
        <v>78</v>
      </c>
      <c r="D20" s="28" t="s">
        <v>890</v>
      </c>
      <c r="E20" s="86" t="str">
        <f>E3</f>
        <v>样本数量</v>
      </c>
      <c r="F20" s="171" t="str">
        <f>F3</f>
        <v>不含物业费、取暖费</v>
      </c>
      <c r="G20" s="165" t="str">
        <f>惠康嘉园!G20</f>
        <v>含物业费和取暖费</v>
      </c>
      <c r="H20" s="170"/>
    </row>
    <row r="21" spans="1:10">
      <c r="A21" s="282" t="s">
        <v>943</v>
      </c>
      <c r="B21" s="98"/>
      <c r="C21" s="103"/>
      <c r="D21" s="250" t="s">
        <v>713</v>
      </c>
      <c r="E21" s="289">
        <v>3</v>
      </c>
      <c r="F21" s="212">
        <f>G21-N7-N8</f>
        <v>57.93</v>
      </c>
      <c r="G21" s="288">
        <f>ROUND(AVERAGE(D21:D23),2)</f>
        <v>62.41</v>
      </c>
      <c r="H21" s="170"/>
    </row>
    <row r="22" spans="1:10">
      <c r="A22" s="282"/>
      <c r="B22" s="98">
        <v>44501</v>
      </c>
      <c r="C22" s="103"/>
      <c r="D22" s="149">
        <f>ROUND(城研数据!C52,2)</f>
        <v>66.25</v>
      </c>
      <c r="E22" s="289"/>
      <c r="F22" s="212"/>
      <c r="G22" s="288"/>
      <c r="H22" s="170"/>
    </row>
    <row r="23" spans="1:10">
      <c r="A23" s="282"/>
      <c r="B23" s="98">
        <v>44531</v>
      </c>
      <c r="C23" s="103"/>
      <c r="D23" s="149">
        <f>ROUND(城研数据!C53,2)</f>
        <v>58.57</v>
      </c>
      <c r="E23" s="289"/>
      <c r="F23" s="212">
        <f>G23-N7-N8</f>
        <v>-4.4800000000000004</v>
      </c>
      <c r="G23" s="288"/>
      <c r="H23" s="170"/>
    </row>
    <row r="24" spans="1:10" ht="15" customHeight="1">
      <c r="A24" s="282" t="s">
        <v>942</v>
      </c>
      <c r="B24" s="98">
        <v>44562</v>
      </c>
      <c r="C24" s="103"/>
      <c r="D24" s="149">
        <f>ROUND(城研数据!C54,2)</f>
        <v>64.260000000000005</v>
      </c>
      <c r="E24" s="289">
        <v>2</v>
      </c>
      <c r="F24" s="212"/>
      <c r="G24" s="288">
        <f>ROUND(AVERAGE(D24:D26),2)</f>
        <v>69.680000000000007</v>
      </c>
      <c r="H24" s="170"/>
    </row>
    <row r="25" spans="1:10">
      <c r="A25" s="282"/>
      <c r="B25" s="98">
        <v>44593</v>
      </c>
      <c r="C25" s="103"/>
      <c r="D25" s="149">
        <f>ROUND(城研数据!C55,2)</f>
        <v>62.38</v>
      </c>
      <c r="E25" s="289"/>
      <c r="F25" s="212"/>
      <c r="G25" s="288"/>
      <c r="H25" s="170"/>
    </row>
    <row r="26" spans="1:10">
      <c r="A26" s="282"/>
      <c r="B26" s="98">
        <v>44621</v>
      </c>
      <c r="C26" s="103"/>
      <c r="D26" s="149">
        <f>ROUND(城研数据!C56,2)</f>
        <v>82.39</v>
      </c>
      <c r="E26" s="289"/>
      <c r="F26" s="212">
        <f>G24-N7-N8</f>
        <v>65.2</v>
      </c>
      <c r="G26" s="288"/>
      <c r="H26" s="170"/>
    </row>
    <row r="27" spans="1:10" ht="15" customHeight="1">
      <c r="A27" s="282" t="s">
        <v>1139</v>
      </c>
      <c r="B27" s="98">
        <v>44652</v>
      </c>
      <c r="C27" s="103"/>
      <c r="D27" s="149">
        <f>ROUND(城研数据!C57,1)</f>
        <v>62.7</v>
      </c>
      <c r="E27" s="289">
        <v>3</v>
      </c>
      <c r="F27" s="212"/>
      <c r="G27" s="288">
        <f>ROUND(AVERAGE(D27:D29),2)</f>
        <v>71.569999999999993</v>
      </c>
      <c r="H27" s="170"/>
    </row>
    <row r="28" spans="1:10">
      <c r="A28" s="282"/>
      <c r="B28" s="98">
        <v>44682</v>
      </c>
      <c r="C28" s="103"/>
      <c r="D28" s="255" t="s">
        <v>713</v>
      </c>
      <c r="E28" s="289"/>
      <c r="F28" s="212"/>
      <c r="G28" s="288"/>
      <c r="H28" s="170"/>
      <c r="J28" s="88">
        <f>J8/J6</f>
        <v>0.96737327188940081</v>
      </c>
    </row>
    <row r="29" spans="1:10">
      <c r="A29" s="282"/>
      <c r="B29" s="98">
        <v>44713</v>
      </c>
      <c r="C29" s="103"/>
      <c r="D29" s="149">
        <f>ROUND(城研数据!C58,2)</f>
        <v>80.44</v>
      </c>
      <c r="E29" s="289"/>
      <c r="F29" s="212">
        <f>G27-N7-N8</f>
        <v>67.089999999999989</v>
      </c>
      <c r="G29" s="288"/>
      <c r="H29" s="170"/>
      <c r="J29" s="88">
        <f>1-J28</f>
        <v>3.262672811059919E-2</v>
      </c>
    </row>
    <row r="30" spans="1:10" ht="15" customHeight="1">
      <c r="A30" s="282" t="s">
        <v>1140</v>
      </c>
      <c r="B30" s="98">
        <v>44743</v>
      </c>
      <c r="C30" s="103"/>
      <c r="D30" s="255" t="s">
        <v>713</v>
      </c>
      <c r="E30" s="290">
        <v>2</v>
      </c>
      <c r="F30" s="212"/>
      <c r="G30" s="288">
        <f>ROUND(AVERAGE(D30:D32),2)</f>
        <v>74.569999999999993</v>
      </c>
      <c r="H30" s="170"/>
    </row>
    <row r="31" spans="1:10">
      <c r="A31" s="282"/>
      <c r="B31" s="98">
        <v>44774</v>
      </c>
      <c r="C31" s="103"/>
      <c r="D31" s="149">
        <f>ROUND(城研数据!C59,2)</f>
        <v>74.569999999999993</v>
      </c>
      <c r="E31" s="290"/>
      <c r="F31" s="212"/>
      <c r="G31" s="288"/>
      <c r="H31" s="170"/>
    </row>
    <row r="32" spans="1:10">
      <c r="A32" s="282"/>
      <c r="B32" s="98">
        <v>44805</v>
      </c>
      <c r="C32" s="103"/>
      <c r="D32" s="255" t="s">
        <v>713</v>
      </c>
      <c r="E32" s="290"/>
      <c r="F32" s="204">
        <f>G30-N7-N8</f>
        <v>70.089999999999989</v>
      </c>
      <c r="G32" s="288"/>
      <c r="H32" s="170"/>
    </row>
    <row r="33" spans="1:9">
      <c r="A33" s="248" t="s">
        <v>1196</v>
      </c>
      <c r="B33" s="98">
        <v>44835</v>
      </c>
      <c r="C33" s="254"/>
      <c r="D33" s="255" t="s">
        <v>713</v>
      </c>
      <c r="E33" s="256"/>
      <c r="F33" s="250"/>
      <c r="G33" s="255" t="s">
        <v>713</v>
      </c>
      <c r="H33" s="252"/>
    </row>
    <row r="34" spans="1:9">
      <c r="A34" s="289" t="str">
        <f>A17</f>
        <v>平均月租金（元/平方米/月）</v>
      </c>
      <c r="B34" s="289"/>
      <c r="C34" s="289"/>
      <c r="D34" s="289"/>
      <c r="E34" s="289"/>
      <c r="F34" s="92">
        <f>ROUND(AVERAGE(F21:F32),2)</f>
        <v>51.17</v>
      </c>
      <c r="G34" s="166">
        <f>ROUND(AVERAGE(G21:G33),2)</f>
        <v>69.56</v>
      </c>
      <c r="H34" s="175"/>
    </row>
    <row r="35" spans="1:9">
      <c r="A35" s="86"/>
      <c r="B35" s="86"/>
      <c r="C35" s="86"/>
      <c r="E35" s="86"/>
      <c r="F35" s="171"/>
      <c r="G35" s="171"/>
    </row>
    <row r="36" spans="1:9">
      <c r="A36" s="86"/>
      <c r="B36" s="293" t="s">
        <v>79</v>
      </c>
      <c r="C36" s="293"/>
      <c r="D36" s="182" t="s">
        <v>158</v>
      </c>
      <c r="E36" s="86"/>
      <c r="F36" s="171"/>
      <c r="G36" s="171"/>
      <c r="H36" s="170"/>
    </row>
    <row r="37" spans="1:9">
      <c r="A37" s="205" t="s">
        <v>162</v>
      </c>
      <c r="B37" s="24" t="s">
        <v>68</v>
      </c>
      <c r="C37" s="86" t="s">
        <v>78</v>
      </c>
      <c r="D37" s="28" t="s">
        <v>890</v>
      </c>
      <c r="E37" s="86" t="str">
        <f>E3</f>
        <v>样本数量</v>
      </c>
      <c r="F37" s="91" t="str">
        <f>惠康嘉园!F37</f>
        <v>不含物业费、取暖费</v>
      </c>
      <c r="G37" s="165" t="str">
        <f>惠康嘉园!G37</f>
        <v>含物业费和取暖费</v>
      </c>
      <c r="H37" s="170"/>
    </row>
    <row r="38" spans="1:9">
      <c r="A38" s="282" t="s">
        <v>943</v>
      </c>
      <c r="B38" s="98"/>
      <c r="C38" s="86">
        <f>市场数据!P51</f>
        <v>0</v>
      </c>
      <c r="D38" s="92"/>
      <c r="E38" s="288">
        <v>2</v>
      </c>
      <c r="F38" s="213">
        <f>G38-N8-N7</f>
        <v>42.71</v>
      </c>
      <c r="G38" s="288">
        <f>ROUND(AVERAGE(D38:D40),2)</f>
        <v>47.19</v>
      </c>
      <c r="H38" s="294"/>
    </row>
    <row r="39" spans="1:9">
      <c r="A39" s="282"/>
      <c r="B39" s="98">
        <v>44501</v>
      </c>
      <c r="C39" s="86" t="e">
        <f>市场数据!#REF!</f>
        <v>#REF!</v>
      </c>
      <c r="D39" s="255" t="s">
        <v>713</v>
      </c>
      <c r="E39" s="288"/>
      <c r="F39" s="212"/>
      <c r="G39" s="288"/>
      <c r="H39" s="295"/>
      <c r="I39" s="186"/>
    </row>
    <row r="40" spans="1:9">
      <c r="A40" s="282"/>
      <c r="B40" s="98">
        <v>44531</v>
      </c>
      <c r="C40" s="86">
        <f>市场数据!P52</f>
        <v>0</v>
      </c>
      <c r="D40" s="92">
        <f>市场数据!M77</f>
        <v>47.19</v>
      </c>
      <c r="E40" s="288"/>
      <c r="F40" s="213">
        <f>G40-N8-N7</f>
        <v>-4.4800000000000004</v>
      </c>
      <c r="G40" s="288"/>
      <c r="H40" s="294"/>
    </row>
    <row r="41" spans="1:9" ht="15" customHeight="1">
      <c r="A41" s="282" t="s">
        <v>942</v>
      </c>
      <c r="B41" s="98">
        <v>44562</v>
      </c>
      <c r="C41" s="86">
        <f>市场数据!P53</f>
        <v>0</v>
      </c>
      <c r="D41" s="92">
        <f>市场数据!M75</f>
        <v>44.67</v>
      </c>
      <c r="E41" s="288">
        <v>5</v>
      </c>
      <c r="F41" s="212"/>
      <c r="G41" s="288">
        <f>ROUND(AVERAGE(D41:D43),2)</f>
        <v>49.64</v>
      </c>
      <c r="H41" s="295"/>
    </row>
    <row r="42" spans="1:9">
      <c r="A42" s="282"/>
      <c r="B42" s="98">
        <v>44593</v>
      </c>
      <c r="C42" s="86" t="e">
        <f>市场数据!#REF!</f>
        <v>#REF!</v>
      </c>
      <c r="D42" s="92">
        <f>市场数据!M71</f>
        <v>45.22</v>
      </c>
      <c r="E42" s="288"/>
      <c r="F42" s="212"/>
      <c r="G42" s="288"/>
      <c r="H42" s="295"/>
    </row>
    <row r="43" spans="1:9">
      <c r="A43" s="282"/>
      <c r="B43" s="98">
        <v>44621</v>
      </c>
      <c r="C43" s="86" t="e">
        <f>市场数据!#REF!</f>
        <v>#REF!</v>
      </c>
      <c r="D43" s="92">
        <f>市场数据!M68</f>
        <v>59.03</v>
      </c>
      <c r="E43" s="288"/>
      <c r="F43" s="213">
        <f>G41-N8-N7</f>
        <v>45.160000000000004</v>
      </c>
      <c r="G43" s="288"/>
      <c r="H43" s="294"/>
    </row>
    <row r="44" spans="1:9" ht="15" customHeight="1">
      <c r="A44" s="282" t="s">
        <v>1139</v>
      </c>
      <c r="B44" s="98">
        <v>44652</v>
      </c>
      <c r="C44" s="86" t="e">
        <f>市场数据!#REF!</f>
        <v>#REF!</v>
      </c>
      <c r="D44" s="92">
        <f>市场数据!M64</f>
        <v>51.16</v>
      </c>
      <c r="E44" s="288">
        <v>6</v>
      </c>
      <c r="F44" s="212"/>
      <c r="G44" s="288">
        <f>ROUND(AVERAGE(D44:D46),2)</f>
        <v>50.24</v>
      </c>
      <c r="H44" s="295"/>
    </row>
    <row r="45" spans="1:9">
      <c r="A45" s="282"/>
      <c r="B45" s="98">
        <v>44682</v>
      </c>
      <c r="C45" s="86" t="e">
        <f>市场数据!#REF!</f>
        <v>#REF!</v>
      </c>
      <c r="D45" s="92">
        <f>市场数据!M63</f>
        <v>50.77</v>
      </c>
      <c r="E45" s="288"/>
      <c r="F45" s="212"/>
      <c r="G45" s="288"/>
      <c r="H45" s="295"/>
    </row>
    <row r="46" spans="1:9">
      <c r="A46" s="282"/>
      <c r="B46" s="98">
        <v>44713</v>
      </c>
      <c r="C46" s="86" t="e">
        <f>市场数据!#REF!</f>
        <v>#REF!</v>
      </c>
      <c r="D46" s="92">
        <f>市场数据!M61</f>
        <v>48.8</v>
      </c>
      <c r="E46" s="288"/>
      <c r="F46" s="213">
        <f>G44-N8-N7</f>
        <v>45.760000000000005</v>
      </c>
      <c r="G46" s="288"/>
      <c r="H46" s="294"/>
    </row>
    <row r="47" spans="1:9" ht="15" customHeight="1">
      <c r="A47" s="282" t="s">
        <v>1140</v>
      </c>
      <c r="B47" s="98">
        <v>44743</v>
      </c>
      <c r="C47" s="86" t="e">
        <f>市场数据!#REF!</f>
        <v>#REF!</v>
      </c>
      <c r="D47" s="92">
        <f>市场数据!M59</f>
        <v>53.08</v>
      </c>
      <c r="E47" s="288">
        <v>5</v>
      </c>
      <c r="F47" s="212"/>
      <c r="G47" s="288">
        <f>ROUND(AVERAGE(D47:D49),2)</f>
        <v>57.31</v>
      </c>
      <c r="H47" s="295"/>
    </row>
    <row r="48" spans="1:9">
      <c r="A48" s="282"/>
      <c r="B48" s="98">
        <v>44774</v>
      </c>
      <c r="C48" s="86" t="e">
        <f>市场数据!#REF!</f>
        <v>#REF!</v>
      </c>
      <c r="D48" s="92">
        <f>市场数据!M55</f>
        <v>56.79</v>
      </c>
      <c r="E48" s="288"/>
      <c r="F48" s="212"/>
      <c r="G48" s="288"/>
      <c r="H48" s="295"/>
    </row>
    <row r="49" spans="1:8">
      <c r="A49" s="282"/>
      <c r="B49" s="98">
        <v>44805</v>
      </c>
      <c r="C49" s="86" t="e">
        <f>市场数据!#REF!</f>
        <v>#REF!</v>
      </c>
      <c r="D49" s="92">
        <f>市场数据!M53</f>
        <v>62.05</v>
      </c>
      <c r="E49" s="288"/>
      <c r="F49" s="92">
        <f>G47-N7-N8</f>
        <v>52.830000000000005</v>
      </c>
      <c r="G49" s="288"/>
      <c r="H49" s="175"/>
    </row>
    <row r="50" spans="1:8">
      <c r="A50" s="248" t="s">
        <v>1196</v>
      </c>
      <c r="B50" s="98">
        <v>44835</v>
      </c>
      <c r="C50" s="250"/>
      <c r="D50" s="92">
        <f>市场数据!M51</f>
        <v>58</v>
      </c>
      <c r="E50" s="255">
        <v>2</v>
      </c>
      <c r="F50" s="92"/>
      <c r="G50" s="247">
        <f>D50</f>
        <v>58</v>
      </c>
      <c r="H50" s="251"/>
    </row>
    <row r="51" spans="1:8">
      <c r="A51" s="289" t="str">
        <f>A17</f>
        <v>平均月租金（元/平方米/月）</v>
      </c>
      <c r="B51" s="289"/>
      <c r="C51" s="289"/>
      <c r="D51" s="289"/>
      <c r="E51" s="289"/>
      <c r="F51" s="92">
        <f>ROUND(AVERAGE(F38:F49),2)</f>
        <v>36.4</v>
      </c>
      <c r="G51" s="166">
        <f>ROUND(AVERAGE(G38:G50),2)</f>
        <v>52.48</v>
      </c>
      <c r="H51" s="175"/>
    </row>
    <row r="52" spans="1:8">
      <c r="H52" s="196"/>
    </row>
  </sheetData>
  <mergeCells count="47">
    <mergeCell ref="L6:L8"/>
    <mergeCell ref="A51:E51"/>
    <mergeCell ref="B2:C2"/>
    <mergeCell ref="A34:E34"/>
    <mergeCell ref="B36:C36"/>
    <mergeCell ref="A4:A6"/>
    <mergeCell ref="A7:A9"/>
    <mergeCell ref="A10:A12"/>
    <mergeCell ref="H38:H39"/>
    <mergeCell ref="H40:H42"/>
    <mergeCell ref="H43:H45"/>
    <mergeCell ref="H46:H48"/>
    <mergeCell ref="A17:E17"/>
    <mergeCell ref="B19:C19"/>
    <mergeCell ref="A30:A32"/>
    <mergeCell ref="G44:G46"/>
    <mergeCell ref="G47:G49"/>
    <mergeCell ref="G4:G6"/>
    <mergeCell ref="G7:G9"/>
    <mergeCell ref="G10:G12"/>
    <mergeCell ref="G13:G15"/>
    <mergeCell ref="G21:G23"/>
    <mergeCell ref="A38:A40"/>
    <mergeCell ref="A41:A43"/>
    <mergeCell ref="A44:A46"/>
    <mergeCell ref="A47:A49"/>
    <mergeCell ref="E4:E6"/>
    <mergeCell ref="E7:E9"/>
    <mergeCell ref="E10:E12"/>
    <mergeCell ref="E13:E15"/>
    <mergeCell ref="E21:E23"/>
    <mergeCell ref="E30:E32"/>
    <mergeCell ref="E44:E46"/>
    <mergeCell ref="E47:E49"/>
    <mergeCell ref="A13:A15"/>
    <mergeCell ref="A21:A23"/>
    <mergeCell ref="A24:A26"/>
    <mergeCell ref="A27:A29"/>
    <mergeCell ref="E38:E40"/>
    <mergeCell ref="G38:G40"/>
    <mergeCell ref="E41:E43"/>
    <mergeCell ref="G41:G43"/>
    <mergeCell ref="E24:E26"/>
    <mergeCell ref="G24:G26"/>
    <mergeCell ref="E27:E29"/>
    <mergeCell ref="G27:G29"/>
    <mergeCell ref="G30:G32"/>
  </mergeCells>
  <phoneticPr fontId="1"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M75"/>
  <sheetViews>
    <sheetView topLeftCell="A22" zoomScale="90" zoomScaleNormal="90" workbookViewId="0">
      <selection activeCell="D6" sqref="D6"/>
    </sheetView>
  </sheetViews>
  <sheetFormatPr defaultColWidth="9" defaultRowHeight="14"/>
  <cols>
    <col min="1" max="1" width="15.90625" style="50" customWidth="1"/>
    <col min="2" max="2" width="16.36328125" style="50" customWidth="1"/>
    <col min="3" max="3" width="1.36328125" style="50" hidden="1" customWidth="1"/>
    <col min="4" max="4" width="24.90625" style="50" customWidth="1"/>
    <col min="5" max="5" width="8.6328125" style="50" customWidth="1"/>
    <col min="6" max="6" width="18" style="88" hidden="1" customWidth="1"/>
    <col min="7" max="7" width="18.6328125" style="50" customWidth="1"/>
    <col min="8" max="8" width="5.453125" style="88" customWidth="1"/>
    <col min="9" max="9" width="11" style="50" customWidth="1"/>
    <col min="10" max="10" width="16.6328125" style="50" customWidth="1"/>
    <col min="11" max="12" width="11" style="50" customWidth="1"/>
    <col min="13" max="16384" width="9" style="50"/>
  </cols>
  <sheetData>
    <row r="1" spans="1:13">
      <c r="B1" s="176" t="s">
        <v>66</v>
      </c>
      <c r="C1" s="176"/>
      <c r="D1" s="180" t="str">
        <f>石门营新区七区东苑!D1</f>
        <v>含供暖、物业</v>
      </c>
      <c r="F1" s="88">
        <v>12</v>
      </c>
    </row>
    <row r="2" spans="1:13">
      <c r="B2" s="305" t="s">
        <v>67</v>
      </c>
      <c r="C2" s="306" t="e">
        <f>#REF!</f>
        <v>#REF!</v>
      </c>
      <c r="D2" s="253" t="s">
        <v>1204</v>
      </c>
      <c r="E2" s="23"/>
    </row>
    <row r="3" spans="1:13">
      <c r="A3" s="78" t="s">
        <v>162</v>
      </c>
      <c r="B3" s="24" t="s">
        <v>68</v>
      </c>
      <c r="C3" s="24" t="s">
        <v>69</v>
      </c>
      <c r="D3" s="24" t="s">
        <v>118</v>
      </c>
      <c r="E3" s="24" t="s">
        <v>161</v>
      </c>
      <c r="F3" s="85" t="str">
        <f>惠康嘉园!F3</f>
        <v>不含物业费、取暖费</v>
      </c>
      <c r="G3" s="165" t="str">
        <f>惠康嘉园!G3</f>
        <v>含物业费和取暖费</v>
      </c>
      <c r="H3" s="170"/>
      <c r="K3" s="88"/>
    </row>
    <row r="4" spans="1:13">
      <c r="A4" s="282" t="s">
        <v>943</v>
      </c>
      <c r="B4" s="98"/>
      <c r="C4" s="35">
        <v>2</v>
      </c>
      <c r="D4" s="80" t="s">
        <v>713</v>
      </c>
      <c r="E4" s="280">
        <v>3</v>
      </c>
      <c r="F4" s="288">
        <f>G4-M7-M8</f>
        <v>46.59</v>
      </c>
      <c r="G4" s="288">
        <f>ROUND(AVERAGE(D4:D5),2)</f>
        <v>51.35</v>
      </c>
      <c r="H4" s="172"/>
      <c r="J4" s="194" t="str">
        <f>石门营新区七区东苑!$J$4</f>
        <v>含物业费和取暖费</v>
      </c>
      <c r="K4" s="88"/>
    </row>
    <row r="5" spans="1:13">
      <c r="A5" s="282"/>
      <c r="B5" s="98">
        <v>44501</v>
      </c>
      <c r="C5" s="35">
        <v>3</v>
      </c>
      <c r="D5" s="80">
        <f>中指数据!L23</f>
        <v>51.35</v>
      </c>
      <c r="E5" s="280"/>
      <c r="F5" s="288"/>
      <c r="G5" s="288"/>
      <c r="H5" s="172"/>
      <c r="I5" s="79" t="str">
        <f>石门营新区七区东苑!$I$5</f>
        <v>数据来源</v>
      </c>
      <c r="J5" s="181" t="s">
        <v>70</v>
      </c>
      <c r="K5" s="85" t="s">
        <v>72</v>
      </c>
    </row>
    <row r="6" spans="1:13">
      <c r="A6" s="282"/>
      <c r="B6" s="98">
        <v>44531</v>
      </c>
      <c r="C6" s="35">
        <v>1</v>
      </c>
      <c r="D6" s="80">
        <f>中指数据!K23</f>
        <v>50.51</v>
      </c>
      <c r="E6" s="280"/>
      <c r="F6" s="288"/>
      <c r="G6" s="288"/>
      <c r="H6" s="172"/>
      <c r="I6" s="79" t="s">
        <v>73</v>
      </c>
      <c r="J6" s="48">
        <f>G17</f>
        <v>52.06</v>
      </c>
      <c r="K6" s="309">
        <f>SUM(J6:J8)/3</f>
        <v>51.826666666666675</v>
      </c>
      <c r="L6" s="29" t="s">
        <v>1199</v>
      </c>
      <c r="M6" s="50">
        <f>ROUND((K6-M7-M8)/(1+5%)*2.5%,2)</f>
        <v>1.1200000000000001</v>
      </c>
    </row>
    <row r="7" spans="1:13" ht="15" customHeight="1">
      <c r="A7" s="282" t="s">
        <v>942</v>
      </c>
      <c r="B7" s="98">
        <v>44562</v>
      </c>
      <c r="C7" s="35">
        <v>3</v>
      </c>
      <c r="D7" s="80">
        <f>中指数据!J23</f>
        <v>49.98</v>
      </c>
      <c r="E7" s="280">
        <v>4</v>
      </c>
      <c r="F7" s="288" t="s">
        <v>713</v>
      </c>
      <c r="G7" s="288">
        <f>ROUND(AVERAGE(D7:D8),2)</f>
        <v>50.2</v>
      </c>
      <c r="H7" s="172"/>
      <c r="I7" s="79" t="s">
        <v>74</v>
      </c>
      <c r="J7" s="48">
        <f>G34</f>
        <v>51.2</v>
      </c>
      <c r="K7" s="309"/>
      <c r="L7" s="167" t="s">
        <v>113</v>
      </c>
      <c r="M7" s="168">
        <v>2.2599999999999998</v>
      </c>
    </row>
    <row r="8" spans="1:13">
      <c r="A8" s="282"/>
      <c r="B8" s="98">
        <v>44593</v>
      </c>
      <c r="C8" s="35">
        <v>1</v>
      </c>
      <c r="D8" s="80">
        <f>中指数据!I23</f>
        <v>50.41</v>
      </c>
      <c r="E8" s="280"/>
      <c r="F8" s="288"/>
      <c r="G8" s="288"/>
      <c r="H8" s="172"/>
      <c r="I8" s="79" t="s">
        <v>75</v>
      </c>
      <c r="J8" s="63">
        <f>G51</f>
        <v>52.22</v>
      </c>
      <c r="K8" s="309"/>
      <c r="L8" s="168" t="str">
        <f>惠康嘉园!M8</f>
        <v>取暖费</v>
      </c>
      <c r="M8" s="168">
        <v>2.5</v>
      </c>
    </row>
    <row r="9" spans="1:13">
      <c r="A9" s="282"/>
      <c r="B9" s="98">
        <v>44621</v>
      </c>
      <c r="C9" s="35">
        <v>2</v>
      </c>
      <c r="D9" s="80">
        <f>中指数据!H23</f>
        <v>51.39</v>
      </c>
      <c r="E9" s="280"/>
      <c r="F9" s="288"/>
      <c r="G9" s="288"/>
      <c r="H9" s="172"/>
      <c r="J9" s="194" t="str">
        <f>石门营新区七区东苑!J9</f>
        <v>不含物业费和供暖费</v>
      </c>
      <c r="K9" s="195">
        <f>K6-M6-M7-M8</f>
        <v>45.94666666666668</v>
      </c>
    </row>
    <row r="10" spans="1:13" ht="15" customHeight="1">
      <c r="A10" s="282" t="s">
        <v>1139</v>
      </c>
      <c r="B10" s="98">
        <v>44652</v>
      </c>
      <c r="C10" s="35">
        <v>3</v>
      </c>
      <c r="D10" s="80">
        <f>中指数据!G23</f>
        <v>51.85</v>
      </c>
      <c r="E10" s="280">
        <v>5</v>
      </c>
      <c r="F10" s="288">
        <f>G10-M7-M8</f>
        <v>48.75</v>
      </c>
      <c r="G10" s="288">
        <f>ROUND(AVERAGE(D10:D12),2)</f>
        <v>53.51</v>
      </c>
      <c r="H10" s="172"/>
      <c r="K10" s="88"/>
    </row>
    <row r="11" spans="1:13">
      <c r="A11" s="282"/>
      <c r="B11" s="98">
        <v>44682</v>
      </c>
      <c r="C11" s="35">
        <v>2</v>
      </c>
      <c r="D11" s="80">
        <f>中指数据!F23</f>
        <v>53.68</v>
      </c>
      <c r="E11" s="280"/>
      <c r="F11" s="288"/>
      <c r="G11" s="288"/>
      <c r="H11" s="172"/>
      <c r="K11" s="88"/>
    </row>
    <row r="12" spans="1:13">
      <c r="A12" s="282"/>
      <c r="B12" s="98">
        <v>44713</v>
      </c>
      <c r="C12" s="35">
        <v>2</v>
      </c>
      <c r="D12" s="80">
        <f>中指数据!E23</f>
        <v>55</v>
      </c>
      <c r="E12" s="280"/>
      <c r="F12" s="288"/>
      <c r="G12" s="288"/>
      <c r="H12" s="172"/>
    </row>
    <row r="13" spans="1:13" ht="15" customHeight="1">
      <c r="A13" s="282" t="s">
        <v>1140</v>
      </c>
      <c r="B13" s="98">
        <v>44743</v>
      </c>
      <c r="C13" s="35">
        <v>3</v>
      </c>
      <c r="D13" s="80">
        <f>中指数据!D23</f>
        <v>53.76</v>
      </c>
      <c r="E13" s="280">
        <v>4</v>
      </c>
      <c r="F13" s="288">
        <f>G13-M7-M8</f>
        <v>48.42</v>
      </c>
      <c r="G13" s="288">
        <f>ROUND(AVERAGE(D13:D15),2)</f>
        <v>53.18</v>
      </c>
      <c r="H13" s="172"/>
    </row>
    <row r="14" spans="1:13">
      <c r="A14" s="282"/>
      <c r="B14" s="98">
        <v>44774</v>
      </c>
      <c r="C14" s="35">
        <v>2</v>
      </c>
      <c r="D14" s="80">
        <f>中指数据!C23</f>
        <v>52.59</v>
      </c>
      <c r="E14" s="280"/>
      <c r="F14" s="288"/>
      <c r="G14" s="288"/>
      <c r="H14" s="172"/>
    </row>
    <row r="15" spans="1:13">
      <c r="A15" s="282"/>
      <c r="B15" s="98">
        <v>44805</v>
      </c>
      <c r="C15" s="35">
        <v>0</v>
      </c>
      <c r="D15" s="80" t="s">
        <v>713</v>
      </c>
      <c r="E15" s="280"/>
      <c r="F15" s="288"/>
      <c r="G15" s="288"/>
      <c r="H15" s="172"/>
    </row>
    <row r="16" spans="1:13">
      <c r="A16" s="248" t="s">
        <v>1196</v>
      </c>
      <c r="B16" s="98">
        <v>44835</v>
      </c>
      <c r="C16" s="257"/>
      <c r="D16" s="249" t="s">
        <v>713</v>
      </c>
      <c r="E16" s="249">
        <v>0</v>
      </c>
      <c r="F16" s="255"/>
      <c r="G16" s="249" t="s">
        <v>713</v>
      </c>
      <c r="H16" s="246"/>
    </row>
    <row r="17" spans="1:8">
      <c r="A17" s="307" t="s">
        <v>160</v>
      </c>
      <c r="B17" s="308"/>
      <c r="C17" s="308"/>
      <c r="D17" s="308"/>
      <c r="E17" s="308"/>
      <c r="F17" s="92">
        <f>ROUND(AVERAGE(F4:F11),2)</f>
        <v>47.67</v>
      </c>
      <c r="G17" s="166">
        <f>ROUND(AVERAGE(G4:G16),2)</f>
        <v>52.06</v>
      </c>
      <c r="H17" s="175"/>
    </row>
    <row r="18" spans="1:8">
      <c r="G18" s="88"/>
    </row>
    <row r="19" spans="1:8">
      <c r="B19" s="304" t="s">
        <v>76</v>
      </c>
      <c r="C19" s="304"/>
      <c r="D19" s="176" t="str">
        <f>D1</f>
        <v>含供暖、物业</v>
      </c>
      <c r="E19" s="49"/>
      <c r="G19" s="88"/>
    </row>
    <row r="20" spans="1:8">
      <c r="A20" s="205" t="s">
        <v>162</v>
      </c>
      <c r="B20" s="24" t="s">
        <v>68</v>
      </c>
      <c r="C20" s="79" t="s">
        <v>78</v>
      </c>
      <c r="D20" s="28" t="s">
        <v>890</v>
      </c>
      <c r="E20" s="79" t="str">
        <f>E3</f>
        <v>样本数量</v>
      </c>
      <c r="F20" s="171" t="str">
        <f>F3</f>
        <v>不含物业费、取暖费</v>
      </c>
      <c r="G20" s="165" t="str">
        <f>G3</f>
        <v>含物业费和取暖费</v>
      </c>
      <c r="H20" s="170"/>
    </row>
    <row r="21" spans="1:8">
      <c r="A21" s="282" t="s">
        <v>943</v>
      </c>
      <c r="B21" s="98"/>
      <c r="C21" s="35"/>
      <c r="D21" s="80"/>
      <c r="E21" s="280">
        <v>3</v>
      </c>
      <c r="F21" s="288">
        <f>G21-M7-M8</f>
        <v>47.63</v>
      </c>
      <c r="G21" s="288">
        <f>ROUND(AVERAGE(D21:D23),2)</f>
        <v>52.39</v>
      </c>
      <c r="H21" s="175"/>
    </row>
    <row r="22" spans="1:8">
      <c r="A22" s="282"/>
      <c r="B22" s="98">
        <v>44501</v>
      </c>
      <c r="C22" s="35"/>
      <c r="D22" s="148">
        <f>ROUND(城研数据!C86,2)</f>
        <v>52.39</v>
      </c>
      <c r="E22" s="280"/>
      <c r="F22" s="288"/>
      <c r="G22" s="288"/>
      <c r="H22" s="175"/>
    </row>
    <row r="23" spans="1:8">
      <c r="A23" s="282"/>
      <c r="B23" s="98">
        <v>44531</v>
      </c>
      <c r="C23" s="35"/>
      <c r="D23" s="249" t="s">
        <v>713</v>
      </c>
      <c r="E23" s="280"/>
      <c r="F23" s="288"/>
      <c r="G23" s="288"/>
      <c r="H23" s="175"/>
    </row>
    <row r="24" spans="1:8" ht="15" customHeight="1">
      <c r="A24" s="282" t="s">
        <v>942</v>
      </c>
      <c r="B24" s="98">
        <v>44562</v>
      </c>
      <c r="C24" s="35"/>
      <c r="D24" s="148">
        <f>ROUND(城研数据!C87,2)</f>
        <v>47.95</v>
      </c>
      <c r="E24" s="300">
        <v>3</v>
      </c>
      <c r="F24" s="288">
        <f>G24-M7-M8</f>
        <v>45.050000000000004</v>
      </c>
      <c r="G24" s="288">
        <f>ROUND(AVERAGE(D24:D26),2)</f>
        <v>49.81</v>
      </c>
      <c r="H24" s="175"/>
    </row>
    <row r="25" spans="1:8">
      <c r="A25" s="282"/>
      <c r="B25" s="98">
        <v>44593</v>
      </c>
      <c r="C25" s="35"/>
      <c r="D25" s="148">
        <f>ROUND(城研数据!C88,2)</f>
        <v>50.51</v>
      </c>
      <c r="E25" s="300"/>
      <c r="F25" s="288"/>
      <c r="G25" s="288"/>
      <c r="H25" s="175"/>
    </row>
    <row r="26" spans="1:8" ht="14.15" customHeight="1">
      <c r="A26" s="282"/>
      <c r="B26" s="98">
        <v>44621</v>
      </c>
      <c r="C26" s="35"/>
      <c r="D26" s="202">
        <f>ROUND(城研数据!C89,2)</f>
        <v>50.97</v>
      </c>
      <c r="E26" s="300"/>
      <c r="F26" s="288"/>
      <c r="G26" s="288"/>
      <c r="H26" s="175"/>
    </row>
    <row r="27" spans="1:8" ht="14.15" customHeight="1">
      <c r="A27" s="282" t="s">
        <v>1139</v>
      </c>
      <c r="B27" s="98">
        <v>44652</v>
      </c>
      <c r="C27" s="35"/>
      <c r="D27" s="202">
        <f>ROUND(城研数据!C90,2)</f>
        <v>45.77</v>
      </c>
      <c r="E27" s="280">
        <v>2</v>
      </c>
      <c r="F27" s="288">
        <f>G27-M7-M8</f>
        <v>44.43</v>
      </c>
      <c r="G27" s="288">
        <f>ROUND(AVERAGE(D27:D29),2)</f>
        <v>49.19</v>
      </c>
      <c r="H27" s="175"/>
    </row>
    <row r="28" spans="1:8" ht="14.15" customHeight="1">
      <c r="A28" s="282"/>
      <c r="B28" s="98">
        <v>44682</v>
      </c>
      <c r="C28" s="35"/>
      <c r="D28" s="202">
        <f>ROUND(城研数据!C91,2)</f>
        <v>50.22</v>
      </c>
      <c r="E28" s="280"/>
      <c r="F28" s="288"/>
      <c r="G28" s="288"/>
      <c r="H28" s="175"/>
    </row>
    <row r="29" spans="1:8">
      <c r="A29" s="282"/>
      <c r="B29" s="98">
        <v>44713</v>
      </c>
      <c r="C29" s="35"/>
      <c r="D29" s="202">
        <f>ROUND(城研数据!C92,2)</f>
        <v>51.59</v>
      </c>
      <c r="E29" s="280"/>
      <c r="F29" s="288"/>
      <c r="G29" s="288"/>
      <c r="H29" s="175"/>
    </row>
    <row r="30" spans="1:8" ht="15" customHeight="1">
      <c r="A30" s="282" t="s">
        <v>1140</v>
      </c>
      <c r="B30" s="98">
        <v>44743</v>
      </c>
      <c r="C30" s="35"/>
      <c r="D30" s="202">
        <f>ROUND(城研数据!C93,2)</f>
        <v>54.18</v>
      </c>
      <c r="E30" s="300">
        <v>3</v>
      </c>
      <c r="F30" s="288">
        <f>G30-M7-M8</f>
        <v>48.65</v>
      </c>
      <c r="G30" s="288">
        <f>ROUND(AVERAGE(D30:D32),2)</f>
        <v>53.41</v>
      </c>
      <c r="H30" s="175"/>
    </row>
    <row r="31" spans="1:8">
      <c r="A31" s="282"/>
      <c r="B31" s="98">
        <v>44774</v>
      </c>
      <c r="C31" s="35"/>
      <c r="D31" s="202">
        <f>ROUND(城研数据!C94,2)</f>
        <v>52.64</v>
      </c>
      <c r="E31" s="300"/>
      <c r="F31" s="288"/>
      <c r="G31" s="288"/>
      <c r="H31" s="175"/>
    </row>
    <row r="32" spans="1:8">
      <c r="A32" s="282"/>
      <c r="B32" s="98">
        <v>44805</v>
      </c>
      <c r="C32" s="35"/>
      <c r="D32" s="249" t="s">
        <v>713</v>
      </c>
      <c r="E32" s="300"/>
      <c r="F32" s="288"/>
      <c r="G32" s="288"/>
      <c r="H32" s="175"/>
    </row>
    <row r="33" spans="1:8">
      <c r="A33" s="248" t="s">
        <v>1196</v>
      </c>
      <c r="B33" s="98">
        <v>44835</v>
      </c>
      <c r="C33" s="257"/>
      <c r="D33" s="249" t="s">
        <v>713</v>
      </c>
      <c r="E33" s="258"/>
      <c r="F33" s="255"/>
      <c r="G33" s="249" t="s">
        <v>713</v>
      </c>
      <c r="H33" s="251"/>
    </row>
    <row r="34" spans="1:8">
      <c r="A34" s="282" t="str">
        <f>A17</f>
        <v>平均月租金（元/平方米/月）</v>
      </c>
      <c r="B34" s="282"/>
      <c r="C34" s="282"/>
      <c r="D34" s="282"/>
      <c r="E34" s="282"/>
      <c r="F34" s="92">
        <f>ROUND(AVERAGE(F21:F31),2)</f>
        <v>46.44</v>
      </c>
      <c r="G34" s="166">
        <f>ROUND(AVERAGE(G21:G33),2)</f>
        <v>51.2</v>
      </c>
      <c r="H34" s="175"/>
    </row>
    <row r="35" spans="1:8">
      <c r="G35" s="88"/>
    </row>
    <row r="36" spans="1:8">
      <c r="B36" s="304" t="s">
        <v>79</v>
      </c>
      <c r="C36" s="304"/>
      <c r="D36" s="180" t="s">
        <v>157</v>
      </c>
      <c r="E36" s="49"/>
      <c r="G36" s="88"/>
    </row>
    <row r="37" spans="1:8">
      <c r="A37" s="205" t="s">
        <v>162</v>
      </c>
      <c r="B37" s="24" t="s">
        <v>68</v>
      </c>
      <c r="C37" s="79" t="s">
        <v>78</v>
      </c>
      <c r="D37" s="28" t="s">
        <v>890</v>
      </c>
      <c r="E37" s="79" t="str">
        <f>E3</f>
        <v>样本数量</v>
      </c>
      <c r="F37" s="171" t="str">
        <f>石门营新区七区东苑!F37</f>
        <v>不含物业费、取暖费</v>
      </c>
      <c r="G37" s="165" t="str">
        <f>G20</f>
        <v>含物业费和取暖费</v>
      </c>
      <c r="H37" s="170"/>
    </row>
    <row r="38" spans="1:8">
      <c r="A38" s="282" t="s">
        <v>943</v>
      </c>
      <c r="B38" s="98"/>
      <c r="C38" s="79">
        <v>2</v>
      </c>
      <c r="D38" s="93" t="s">
        <v>713</v>
      </c>
      <c r="E38" s="280">
        <v>4</v>
      </c>
      <c r="F38" s="210">
        <f>G38-M8-M7</f>
        <v>49.03</v>
      </c>
      <c r="G38" s="288">
        <f>ROUND(AVERAGE(D38:D40),2)</f>
        <v>53.79</v>
      </c>
      <c r="H38" s="294"/>
    </row>
    <row r="39" spans="1:8">
      <c r="A39" s="282"/>
      <c r="B39" s="98">
        <v>44501</v>
      </c>
      <c r="C39" s="79">
        <v>4</v>
      </c>
      <c r="D39" s="260" t="s">
        <v>713</v>
      </c>
      <c r="E39" s="280"/>
      <c r="F39" s="211"/>
      <c r="G39" s="301"/>
      <c r="H39" s="294"/>
    </row>
    <row r="40" spans="1:8">
      <c r="A40" s="282"/>
      <c r="B40" s="98">
        <v>44531</v>
      </c>
      <c r="C40" s="79">
        <v>4</v>
      </c>
      <c r="D40" s="93">
        <f>市场数据!M107</f>
        <v>53.79</v>
      </c>
      <c r="E40" s="280"/>
      <c r="F40" s="210">
        <f>G40-M8-M7</f>
        <v>-4.76</v>
      </c>
      <c r="G40" s="302"/>
      <c r="H40" s="294"/>
    </row>
    <row r="41" spans="1:8" ht="15" customHeight="1">
      <c r="A41" s="282" t="s">
        <v>942</v>
      </c>
      <c r="B41" s="98">
        <v>44562</v>
      </c>
      <c r="C41" s="79">
        <v>4</v>
      </c>
      <c r="D41" s="93" t="s">
        <v>713</v>
      </c>
      <c r="E41" s="280">
        <v>4</v>
      </c>
      <c r="F41" s="211"/>
      <c r="G41" s="288">
        <f>ROUND(AVERAGE(D41:D43),2)</f>
        <v>51.22</v>
      </c>
      <c r="H41" s="294"/>
    </row>
    <row r="42" spans="1:8">
      <c r="A42" s="282"/>
      <c r="B42" s="98">
        <v>44593</v>
      </c>
      <c r="C42" s="79">
        <v>1</v>
      </c>
      <c r="D42" s="93">
        <f>市场数据!M105</f>
        <v>51.22</v>
      </c>
      <c r="E42" s="280"/>
      <c r="F42" s="211"/>
      <c r="G42" s="301"/>
      <c r="H42" s="294"/>
    </row>
    <row r="43" spans="1:8">
      <c r="A43" s="282"/>
      <c r="B43" s="98">
        <v>44621</v>
      </c>
      <c r="C43" s="79" t="s">
        <v>167</v>
      </c>
      <c r="D43" s="93" t="s">
        <v>713</v>
      </c>
      <c r="E43" s="280"/>
      <c r="F43" s="210">
        <f>G41-M8-M7</f>
        <v>46.46</v>
      </c>
      <c r="G43" s="302"/>
      <c r="H43" s="294"/>
    </row>
    <row r="44" spans="1:8" ht="15" customHeight="1">
      <c r="A44" s="282" t="s">
        <v>1139</v>
      </c>
      <c r="B44" s="98">
        <v>44652</v>
      </c>
      <c r="C44" s="79">
        <v>1</v>
      </c>
      <c r="D44" s="93">
        <f>市场数据!M103</f>
        <v>52.46</v>
      </c>
      <c r="E44" s="280">
        <v>8</v>
      </c>
      <c r="F44" s="211"/>
      <c r="G44" s="288">
        <f>ROUND(AVERAGE(D44:D46),2)</f>
        <v>52.17</v>
      </c>
      <c r="H44" s="294"/>
    </row>
    <row r="45" spans="1:8">
      <c r="A45" s="282"/>
      <c r="B45" s="98">
        <v>44682</v>
      </c>
      <c r="C45" s="79">
        <v>3</v>
      </c>
      <c r="D45" s="93" t="s">
        <v>713</v>
      </c>
      <c r="E45" s="280"/>
      <c r="F45" s="211"/>
      <c r="G45" s="301"/>
      <c r="H45" s="294"/>
    </row>
    <row r="46" spans="1:8">
      <c r="A46" s="282"/>
      <c r="B46" s="98">
        <v>44713</v>
      </c>
      <c r="C46" s="79">
        <v>3</v>
      </c>
      <c r="D46" s="93">
        <f>市场数据!M99</f>
        <v>51.87</v>
      </c>
      <c r="E46" s="280"/>
      <c r="F46" s="210">
        <f>G44-M8-M7</f>
        <v>47.410000000000004</v>
      </c>
      <c r="G46" s="302"/>
      <c r="H46" s="294"/>
    </row>
    <row r="47" spans="1:8" ht="15" customHeight="1">
      <c r="A47" s="282" t="s">
        <v>1140</v>
      </c>
      <c r="B47" s="98">
        <v>44743</v>
      </c>
      <c r="C47" s="79">
        <v>4</v>
      </c>
      <c r="D47" s="93">
        <f>市场数据!M95</f>
        <v>50.7</v>
      </c>
      <c r="E47" s="280">
        <v>12</v>
      </c>
      <c r="F47" s="211"/>
      <c r="G47" s="288">
        <f>ROUND(AVERAGE(D47:D49),2)</f>
        <v>51.68</v>
      </c>
      <c r="H47" s="294"/>
    </row>
    <row r="48" spans="1:8">
      <c r="A48" s="282"/>
      <c r="B48" s="98">
        <v>44774</v>
      </c>
      <c r="C48" s="79">
        <v>4</v>
      </c>
      <c r="D48" s="93">
        <f>市场数据!M87</f>
        <v>52.26</v>
      </c>
      <c r="E48" s="280"/>
      <c r="F48" s="211"/>
      <c r="G48" s="301"/>
      <c r="H48" s="294"/>
    </row>
    <row r="49" spans="1:8">
      <c r="A49" s="282"/>
      <c r="B49" s="98">
        <v>44805</v>
      </c>
      <c r="C49" s="79">
        <v>2</v>
      </c>
      <c r="D49" s="93">
        <f>市场数据!M83</f>
        <v>52.08</v>
      </c>
      <c r="E49" s="280"/>
      <c r="F49" s="200">
        <f>G47-M7-M8</f>
        <v>46.92</v>
      </c>
      <c r="G49" s="302"/>
      <c r="H49" s="175"/>
    </row>
    <row r="50" spans="1:8">
      <c r="A50" s="248" t="s">
        <v>1196</v>
      </c>
      <c r="B50" s="98">
        <v>44835</v>
      </c>
      <c r="C50" s="248"/>
      <c r="D50" s="260">
        <f>市场数据!M81</f>
        <v>50.07</v>
      </c>
      <c r="E50" s="249">
        <v>2</v>
      </c>
      <c r="F50" s="247"/>
      <c r="G50" s="247">
        <f>D50</f>
        <v>50.07</v>
      </c>
      <c r="H50" s="251"/>
    </row>
    <row r="51" spans="1:8">
      <c r="A51" s="282" t="str">
        <f>A17</f>
        <v>平均月租金（元/平方米/月）</v>
      </c>
      <c r="B51" s="282"/>
      <c r="C51" s="282"/>
      <c r="D51" s="282"/>
      <c r="E51" s="282"/>
      <c r="F51" s="92">
        <f>ROUND(AVERAGE(F38:F49),2)</f>
        <v>37.01</v>
      </c>
      <c r="G51" s="166">
        <f>ROUND(AVERAGE(G38:G48),2)</f>
        <v>52.22</v>
      </c>
      <c r="H51" s="175"/>
    </row>
    <row r="52" spans="1:8">
      <c r="G52" s="88"/>
    </row>
    <row r="53" spans="1:8" hidden="1">
      <c r="A53" s="28" t="s">
        <v>80</v>
      </c>
      <c r="B53" s="78" t="s">
        <v>77</v>
      </c>
      <c r="C53" s="78" t="s">
        <v>78</v>
      </c>
      <c r="D53" s="78" t="s">
        <v>81</v>
      </c>
      <c r="E53" s="28" t="s">
        <v>82</v>
      </c>
      <c r="F53" s="198" t="s">
        <v>83</v>
      </c>
      <c r="G53" s="51"/>
      <c r="H53" s="189"/>
    </row>
    <row r="54" spans="1:8" hidden="1">
      <c r="A54" s="78" t="e">
        <f>#REF!</f>
        <v>#REF!</v>
      </c>
      <c r="B54" s="25">
        <v>43617</v>
      </c>
      <c r="C54" s="78">
        <v>3</v>
      </c>
      <c r="D54" s="26">
        <v>91.57</v>
      </c>
      <c r="E54" s="27" t="e">
        <f>#REF!</f>
        <v>#REF!</v>
      </c>
      <c r="F54" s="85" t="e">
        <f>#REF!</f>
        <v>#REF!</v>
      </c>
      <c r="G54" s="49"/>
      <c r="H54" s="170"/>
    </row>
    <row r="55" spans="1:8" hidden="1">
      <c r="A55" s="78">
        <f>A39</f>
        <v>0</v>
      </c>
      <c r="B55" s="25"/>
      <c r="C55" s="78"/>
      <c r="D55" s="26"/>
      <c r="E55" s="27">
        <f>E5</f>
        <v>0</v>
      </c>
      <c r="F55" s="87">
        <f>F5</f>
        <v>0</v>
      </c>
      <c r="G55" s="47"/>
      <c r="H55" s="175"/>
    </row>
    <row r="56" spans="1:8" hidden="1">
      <c r="A56" s="78">
        <f>A42</f>
        <v>0</v>
      </c>
      <c r="B56" s="25"/>
      <c r="C56" s="78"/>
      <c r="D56" s="26"/>
      <c r="E56" s="27">
        <f>E6</f>
        <v>0</v>
      </c>
      <c r="F56" s="87" t="e">
        <f>#REF!</f>
        <v>#REF!</v>
      </c>
      <c r="G56" s="47"/>
      <c r="H56" s="175"/>
    </row>
    <row r="57" spans="1:8" hidden="1">
      <c r="A57" s="78">
        <f>A45</f>
        <v>0</v>
      </c>
      <c r="B57" s="25">
        <v>43891</v>
      </c>
      <c r="C57" s="78">
        <v>2</v>
      </c>
      <c r="D57" s="26">
        <v>92.31</v>
      </c>
      <c r="E57" s="27">
        <f>E7</f>
        <v>4</v>
      </c>
      <c r="F57" s="87" t="e">
        <f>#REF!</f>
        <v>#REF!</v>
      </c>
      <c r="G57" s="47"/>
      <c r="H57" s="175"/>
    </row>
    <row r="58" spans="1:8" hidden="1">
      <c r="A58" s="78">
        <f>A48</f>
        <v>0</v>
      </c>
      <c r="B58" s="25"/>
      <c r="C58" s="78"/>
      <c r="D58" s="26"/>
      <c r="E58" s="27">
        <f>E10</f>
        <v>5</v>
      </c>
      <c r="F58" s="87" t="e">
        <f>#REF!</f>
        <v>#REF!</v>
      </c>
      <c r="G58" s="47"/>
      <c r="H58" s="175"/>
    </row>
    <row r="59" spans="1:8" hidden="1">
      <c r="A59" s="303" t="s">
        <v>70</v>
      </c>
      <c r="B59" s="303"/>
      <c r="C59" s="303"/>
      <c r="D59" s="303"/>
      <c r="E59" s="303"/>
      <c r="F59" s="87" t="e">
        <f>ROUND(AVERAGE(F54:F58),2)</f>
        <v>#REF!</v>
      </c>
      <c r="G59" s="47"/>
      <c r="H59" s="175"/>
    </row>
    <row r="60" spans="1:8" hidden="1"/>
    <row r="61" spans="1:8" hidden="1">
      <c r="A61" s="28" t="s">
        <v>80</v>
      </c>
      <c r="B61" s="78" t="s">
        <v>77</v>
      </c>
      <c r="C61" s="78" t="s">
        <v>78</v>
      </c>
      <c r="D61" s="78" t="s">
        <v>81</v>
      </c>
      <c r="E61" s="28" t="s">
        <v>82</v>
      </c>
      <c r="F61" s="198" t="s">
        <v>83</v>
      </c>
      <c r="G61" s="51"/>
      <c r="H61" s="189"/>
    </row>
    <row r="62" spans="1:8" hidden="1">
      <c r="A62" s="78" t="s">
        <v>84</v>
      </c>
      <c r="B62" s="25">
        <v>43617</v>
      </c>
      <c r="C62" s="78">
        <v>3</v>
      </c>
      <c r="D62" s="26">
        <v>91.57</v>
      </c>
      <c r="E62" s="27" t="e">
        <f>#REF!</f>
        <v>#REF!</v>
      </c>
      <c r="F62" s="87" t="e">
        <f>#REF!</f>
        <v>#REF!</v>
      </c>
      <c r="G62" s="47"/>
      <c r="H62" s="175"/>
    </row>
    <row r="63" spans="1:8" hidden="1">
      <c r="A63" s="78" t="s">
        <v>85</v>
      </c>
      <c r="B63" s="25"/>
      <c r="C63" s="78"/>
      <c r="D63" s="26"/>
      <c r="E63" s="27" t="e">
        <f>#REF!</f>
        <v>#REF!</v>
      </c>
      <c r="F63" s="87">
        <f>F21</f>
        <v>47.63</v>
      </c>
      <c r="G63" s="47"/>
      <c r="H63" s="175"/>
    </row>
    <row r="64" spans="1:8" hidden="1">
      <c r="A64" s="78" t="s">
        <v>86</v>
      </c>
      <c r="B64" s="25"/>
      <c r="C64" s="78"/>
      <c r="D64" s="26"/>
      <c r="E64" s="27" t="e">
        <f>#REF!</f>
        <v>#REF!</v>
      </c>
      <c r="F64" s="87">
        <f>F22</f>
        <v>0</v>
      </c>
      <c r="G64" s="47"/>
      <c r="H64" s="175"/>
    </row>
    <row r="65" spans="1:8" hidden="1">
      <c r="A65" s="78" t="s">
        <v>87</v>
      </c>
      <c r="B65" s="25">
        <v>43891</v>
      </c>
      <c r="C65" s="78">
        <v>2</v>
      </c>
      <c r="D65" s="26">
        <v>92.31</v>
      </c>
      <c r="E65" s="27" t="e">
        <f>#REF!</f>
        <v>#REF!</v>
      </c>
      <c r="F65" s="87" t="e">
        <f>#REF!</f>
        <v>#REF!</v>
      </c>
      <c r="G65" s="47"/>
      <c r="H65" s="175"/>
    </row>
    <row r="66" spans="1:8" hidden="1">
      <c r="A66" s="78" t="s">
        <v>88</v>
      </c>
      <c r="B66" s="25"/>
      <c r="C66" s="78"/>
      <c r="D66" s="26"/>
      <c r="E66" s="27" t="e">
        <f>#REF!</f>
        <v>#REF!</v>
      </c>
      <c r="F66" s="87" t="e">
        <f>#REF!</f>
        <v>#REF!</v>
      </c>
      <c r="G66" s="47"/>
      <c r="H66" s="175"/>
    </row>
    <row r="67" spans="1:8" hidden="1">
      <c r="A67" s="303" t="s">
        <v>70</v>
      </c>
      <c r="B67" s="303"/>
      <c r="C67" s="303"/>
      <c r="D67" s="303"/>
      <c r="E67" s="303"/>
      <c r="F67" s="87" t="e">
        <f>ROUND(AVERAGE(F62:F65),2)</f>
        <v>#REF!</v>
      </c>
      <c r="G67" s="47"/>
      <c r="H67" s="175"/>
    </row>
    <row r="68" spans="1:8" hidden="1"/>
    <row r="69" spans="1:8" hidden="1">
      <c r="A69" s="28" t="s">
        <v>80</v>
      </c>
      <c r="B69" s="78" t="s">
        <v>77</v>
      </c>
      <c r="C69" s="78" t="s">
        <v>78</v>
      </c>
      <c r="D69" s="78" t="s">
        <v>81</v>
      </c>
      <c r="E69" s="28" t="s">
        <v>82</v>
      </c>
      <c r="F69" s="198" t="s">
        <v>83</v>
      </c>
      <c r="G69" s="51"/>
      <c r="H69" s="189"/>
    </row>
    <row r="70" spans="1:8" hidden="1">
      <c r="A70" s="78" t="s">
        <v>84</v>
      </c>
      <c r="B70" s="25">
        <v>43617</v>
      </c>
      <c r="C70" s="78">
        <v>3</v>
      </c>
      <c r="D70" s="26">
        <v>91.57</v>
      </c>
      <c r="E70" s="27" t="e">
        <f>#REF!</f>
        <v>#REF!</v>
      </c>
      <c r="F70" s="87" t="e">
        <f>#REF!</f>
        <v>#REF!</v>
      </c>
      <c r="G70" s="47"/>
      <c r="H70" s="175"/>
    </row>
    <row r="71" spans="1:8" hidden="1">
      <c r="A71" s="78" t="s">
        <v>85</v>
      </c>
      <c r="B71" s="25"/>
      <c r="C71" s="78"/>
      <c r="D71" s="26"/>
      <c r="E71" s="27">
        <f>E38</f>
        <v>4</v>
      </c>
      <c r="F71" s="87">
        <f>F38</f>
        <v>49.03</v>
      </c>
      <c r="G71" s="47"/>
      <c r="H71" s="175"/>
    </row>
    <row r="72" spans="1:8" hidden="1">
      <c r="A72" s="78" t="s">
        <v>86</v>
      </c>
      <c r="B72" s="25"/>
      <c r="C72" s="78"/>
      <c r="D72" s="26"/>
      <c r="E72" s="27" t="e">
        <f>#REF!</f>
        <v>#REF!</v>
      </c>
      <c r="F72" s="87">
        <f>F40</f>
        <v>-4.76</v>
      </c>
      <c r="G72" s="47"/>
      <c r="H72" s="175"/>
    </row>
    <row r="73" spans="1:8" hidden="1">
      <c r="A73" s="78" t="s">
        <v>87</v>
      </c>
      <c r="B73" s="25">
        <v>43891</v>
      </c>
      <c r="C73" s="78">
        <v>2</v>
      </c>
      <c r="D73" s="26">
        <v>92.31</v>
      </c>
      <c r="E73" s="27" t="e">
        <f>#REF!</f>
        <v>#REF!</v>
      </c>
      <c r="F73" s="87">
        <f>F43</f>
        <v>46.46</v>
      </c>
      <c r="G73" s="47"/>
      <c r="H73" s="175"/>
    </row>
    <row r="74" spans="1:8" hidden="1">
      <c r="A74" s="78" t="s">
        <v>88</v>
      </c>
      <c r="B74" s="25"/>
      <c r="C74" s="78"/>
      <c r="D74" s="26"/>
      <c r="E74" s="27" t="e">
        <f>#REF!</f>
        <v>#REF!</v>
      </c>
      <c r="F74" s="87">
        <f>F46</f>
        <v>47.410000000000004</v>
      </c>
      <c r="G74" s="47"/>
      <c r="H74" s="175"/>
    </row>
    <row r="75" spans="1:8" hidden="1">
      <c r="A75" s="303" t="s">
        <v>70</v>
      </c>
      <c r="B75" s="303"/>
      <c r="C75" s="303"/>
      <c r="D75" s="303"/>
      <c r="E75" s="303"/>
      <c r="F75" s="87" t="e">
        <f>ROUND(AVERAGE(F70:F74),2)</f>
        <v>#REF!</v>
      </c>
      <c r="G75" s="47"/>
      <c r="H75" s="175"/>
    </row>
  </sheetData>
  <mergeCells count="58">
    <mergeCell ref="H43:H45"/>
    <mergeCell ref="H46:H48"/>
    <mergeCell ref="K6:K8"/>
    <mergeCell ref="H38:H39"/>
    <mergeCell ref="H40:H42"/>
    <mergeCell ref="B2:C2"/>
    <mergeCell ref="A17:E17"/>
    <mergeCell ref="B19:C19"/>
    <mergeCell ref="A13:A15"/>
    <mergeCell ref="A10:A12"/>
    <mergeCell ref="A7:A9"/>
    <mergeCell ref="A4:A6"/>
    <mergeCell ref="E4:E6"/>
    <mergeCell ref="E7:E9"/>
    <mergeCell ref="E10:E12"/>
    <mergeCell ref="E13:E15"/>
    <mergeCell ref="A34:E34"/>
    <mergeCell ref="B36:C36"/>
    <mergeCell ref="A21:A23"/>
    <mergeCell ref="A24:A26"/>
    <mergeCell ref="A27:A29"/>
    <mergeCell ref="A30:A32"/>
    <mergeCell ref="E21:E23"/>
    <mergeCell ref="E24:E26"/>
    <mergeCell ref="G47:G49"/>
    <mergeCell ref="A67:E67"/>
    <mergeCell ref="A75:E75"/>
    <mergeCell ref="A38:A40"/>
    <mergeCell ref="A41:A43"/>
    <mergeCell ref="A44:A46"/>
    <mergeCell ref="A47:A49"/>
    <mergeCell ref="E38:E40"/>
    <mergeCell ref="E47:E49"/>
    <mergeCell ref="A51:E51"/>
    <mergeCell ref="A59:E59"/>
    <mergeCell ref="G38:G40"/>
    <mergeCell ref="E41:E43"/>
    <mergeCell ref="G41:G43"/>
    <mergeCell ref="E44:E46"/>
    <mergeCell ref="G44:G46"/>
    <mergeCell ref="G4:G6"/>
    <mergeCell ref="G7:G9"/>
    <mergeCell ref="G10:G12"/>
    <mergeCell ref="G13:G15"/>
    <mergeCell ref="F21:F23"/>
    <mergeCell ref="G21:G23"/>
    <mergeCell ref="F4:F6"/>
    <mergeCell ref="F7:F9"/>
    <mergeCell ref="F10:F12"/>
    <mergeCell ref="F13:F15"/>
    <mergeCell ref="G24:G26"/>
    <mergeCell ref="E27:E29"/>
    <mergeCell ref="F27:F29"/>
    <mergeCell ref="G27:G29"/>
    <mergeCell ref="E30:E32"/>
    <mergeCell ref="F30:F32"/>
    <mergeCell ref="G30:G32"/>
    <mergeCell ref="F24:F26"/>
  </mergeCells>
  <phoneticPr fontId="1" type="noConversion"/>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workbookViewId="0">
      <selection activeCell="A16" sqref="A16:XFD21"/>
    </sheetView>
  </sheetViews>
  <sheetFormatPr defaultColWidth="9" defaultRowHeight="14"/>
  <cols>
    <col min="1" max="1" width="20.08984375" style="239" customWidth="1"/>
    <col min="2" max="5" width="10.90625" style="34" customWidth="1"/>
    <col min="6" max="10" width="9" style="34"/>
    <col min="11" max="13" width="11.6328125" style="34" customWidth="1"/>
    <col min="14" max="16384" width="9" style="34"/>
  </cols>
  <sheetData>
    <row r="1" spans="1:16">
      <c r="A1" s="310" t="s">
        <v>226</v>
      </c>
      <c r="B1" s="221">
        <v>44805.333831018521</v>
      </c>
      <c r="C1" s="221">
        <v>44774.333831018521</v>
      </c>
      <c r="D1" s="221">
        <v>44743.333831018521</v>
      </c>
      <c r="E1" s="221">
        <v>44713.333831018521</v>
      </c>
      <c r="F1" s="221">
        <v>44682.333831018521</v>
      </c>
      <c r="G1" s="221">
        <v>44652.333831018521</v>
      </c>
      <c r="H1" s="221">
        <v>44621.333831018521</v>
      </c>
      <c r="I1" s="221">
        <v>44593.333831018521</v>
      </c>
      <c r="J1" s="221">
        <v>44562.333831018521</v>
      </c>
      <c r="K1" s="221">
        <v>44531.333831018521</v>
      </c>
      <c r="L1" s="221">
        <v>44501.333831018521</v>
      </c>
      <c r="M1" s="221">
        <v>44470.333831018521</v>
      </c>
      <c r="N1" s="221">
        <v>44440.333831018521</v>
      </c>
      <c r="O1" s="221">
        <v>44409.333831018521</v>
      </c>
    </row>
    <row r="2" spans="1:16">
      <c r="A2" s="310"/>
      <c r="B2" s="34" t="s">
        <v>927</v>
      </c>
      <c r="C2" s="34" t="s">
        <v>927</v>
      </c>
      <c r="D2" s="34" t="s">
        <v>927</v>
      </c>
      <c r="E2" s="34" t="s">
        <v>927</v>
      </c>
      <c r="F2" s="34" t="s">
        <v>927</v>
      </c>
      <c r="G2" s="34" t="s">
        <v>927</v>
      </c>
      <c r="H2" s="34" t="s">
        <v>927</v>
      </c>
      <c r="I2" s="34" t="s">
        <v>927</v>
      </c>
      <c r="J2" s="34" t="s">
        <v>927</v>
      </c>
      <c r="K2" s="34" t="s">
        <v>927</v>
      </c>
      <c r="L2" s="34" t="s">
        <v>927</v>
      </c>
      <c r="M2" s="34" t="s">
        <v>927</v>
      </c>
      <c r="N2" s="34" t="s">
        <v>927</v>
      </c>
      <c r="O2" s="34" t="s">
        <v>927</v>
      </c>
    </row>
    <row r="3" spans="1:16" hidden="1">
      <c r="A3" s="239" t="s">
        <v>970</v>
      </c>
      <c r="B3" s="34">
        <v>88.71</v>
      </c>
      <c r="C3" s="34" t="s">
        <v>233</v>
      </c>
      <c r="D3" s="34" t="s">
        <v>233</v>
      </c>
      <c r="E3" s="34" t="s">
        <v>233</v>
      </c>
      <c r="F3" s="34" t="s">
        <v>233</v>
      </c>
      <c r="G3" s="34" t="s">
        <v>233</v>
      </c>
      <c r="H3" s="34" t="s">
        <v>233</v>
      </c>
      <c r="I3" s="34" t="s">
        <v>233</v>
      </c>
      <c r="J3" s="34" t="s">
        <v>233</v>
      </c>
      <c r="K3" s="34" t="s">
        <v>233</v>
      </c>
      <c r="L3" s="34" t="s">
        <v>233</v>
      </c>
      <c r="M3" s="34" t="s">
        <v>233</v>
      </c>
      <c r="N3" s="34" t="s">
        <v>233</v>
      </c>
      <c r="O3" s="34" t="s">
        <v>233</v>
      </c>
    </row>
    <row r="4" spans="1:16" hidden="1">
      <c r="A4" s="239" t="s">
        <v>971</v>
      </c>
      <c r="B4" s="34">
        <v>79.650000000000006</v>
      </c>
      <c r="C4" s="34" t="s">
        <v>233</v>
      </c>
      <c r="D4" s="34" t="s">
        <v>233</v>
      </c>
      <c r="E4" s="34" t="s">
        <v>233</v>
      </c>
      <c r="F4" s="34" t="s">
        <v>233</v>
      </c>
      <c r="G4" s="34" t="s">
        <v>233</v>
      </c>
      <c r="H4" s="34" t="s">
        <v>233</v>
      </c>
      <c r="I4" s="34" t="s">
        <v>233</v>
      </c>
      <c r="J4" s="34" t="s">
        <v>233</v>
      </c>
      <c r="K4" s="34" t="s">
        <v>233</v>
      </c>
      <c r="L4" s="34" t="s">
        <v>233</v>
      </c>
      <c r="M4" s="34" t="s">
        <v>233</v>
      </c>
      <c r="N4" s="34" t="s">
        <v>233</v>
      </c>
      <c r="O4" s="34" t="s">
        <v>233</v>
      </c>
    </row>
    <row r="5" spans="1:16" hidden="1">
      <c r="A5" s="239" t="s">
        <v>972</v>
      </c>
      <c r="B5" s="34">
        <v>68.83</v>
      </c>
      <c r="C5" s="34" t="s">
        <v>233</v>
      </c>
      <c r="D5" s="34" t="s">
        <v>233</v>
      </c>
      <c r="E5" s="34">
        <v>44.75</v>
      </c>
      <c r="F5" s="34">
        <v>47.78</v>
      </c>
      <c r="G5" s="34">
        <v>57.73</v>
      </c>
      <c r="H5" s="34">
        <v>70.540000000000006</v>
      </c>
      <c r="I5" s="34">
        <v>69.89</v>
      </c>
      <c r="J5" s="34">
        <v>68.59</v>
      </c>
      <c r="K5" s="34">
        <v>67.16</v>
      </c>
      <c r="L5" s="34" t="s">
        <v>233</v>
      </c>
      <c r="M5" s="34" t="s">
        <v>233</v>
      </c>
      <c r="N5" s="34" t="s">
        <v>233</v>
      </c>
      <c r="O5" s="34" t="s">
        <v>233</v>
      </c>
    </row>
    <row r="6" spans="1:16" hidden="1">
      <c r="A6" s="239" t="s">
        <v>973</v>
      </c>
      <c r="B6" s="34">
        <v>60.33</v>
      </c>
      <c r="C6" s="34" t="s">
        <v>233</v>
      </c>
      <c r="D6" s="34" t="s">
        <v>233</v>
      </c>
      <c r="E6" s="34" t="s">
        <v>233</v>
      </c>
      <c r="F6" s="34">
        <v>59.87</v>
      </c>
      <c r="G6" s="34" t="s">
        <v>233</v>
      </c>
      <c r="H6" s="34" t="s">
        <v>233</v>
      </c>
      <c r="I6" s="34" t="s">
        <v>233</v>
      </c>
      <c r="J6" s="34" t="s">
        <v>233</v>
      </c>
      <c r="K6" s="34">
        <v>53.42</v>
      </c>
      <c r="L6" s="34" t="s">
        <v>233</v>
      </c>
      <c r="M6" s="34" t="s">
        <v>233</v>
      </c>
      <c r="N6" s="34" t="s">
        <v>233</v>
      </c>
      <c r="O6" s="34" t="s">
        <v>233</v>
      </c>
    </row>
    <row r="7" spans="1:16" hidden="1">
      <c r="A7" s="239" t="s">
        <v>974</v>
      </c>
      <c r="B7" s="34">
        <v>59.39</v>
      </c>
      <c r="C7" s="34">
        <v>58.23</v>
      </c>
      <c r="D7" s="34">
        <v>56.42</v>
      </c>
      <c r="E7" s="34">
        <v>56.61</v>
      </c>
      <c r="F7" s="34">
        <v>62.96</v>
      </c>
      <c r="G7" s="34">
        <v>63.26</v>
      </c>
      <c r="H7" s="34">
        <v>59.61</v>
      </c>
      <c r="I7" s="34">
        <v>55.27</v>
      </c>
      <c r="J7" s="34">
        <v>49.36</v>
      </c>
      <c r="K7" s="34" t="s">
        <v>233</v>
      </c>
      <c r="L7" s="34" t="s">
        <v>233</v>
      </c>
      <c r="M7" s="34" t="s">
        <v>233</v>
      </c>
      <c r="N7" s="34" t="s">
        <v>233</v>
      </c>
      <c r="O7" s="34">
        <v>54.7</v>
      </c>
    </row>
    <row r="8" spans="1:16" hidden="1">
      <c r="A8" s="239" t="s">
        <v>975</v>
      </c>
      <c r="B8" s="34">
        <v>58.84</v>
      </c>
      <c r="C8" s="34">
        <v>58.27</v>
      </c>
      <c r="D8" s="34">
        <v>53.79</v>
      </c>
      <c r="E8" s="34">
        <v>54.4</v>
      </c>
      <c r="F8" s="34">
        <v>55.49</v>
      </c>
      <c r="G8" s="34">
        <v>55.72</v>
      </c>
      <c r="H8" s="34">
        <v>55.7</v>
      </c>
      <c r="I8" s="34">
        <v>54.51</v>
      </c>
      <c r="J8" s="34">
        <v>55.67</v>
      </c>
      <c r="K8" s="34">
        <v>56.66</v>
      </c>
      <c r="L8" s="34">
        <v>54.36</v>
      </c>
      <c r="M8" s="34" t="s">
        <v>233</v>
      </c>
      <c r="N8" s="34">
        <v>59.02</v>
      </c>
      <c r="O8" s="34">
        <v>58.63</v>
      </c>
    </row>
    <row r="9" spans="1:16" hidden="1">
      <c r="A9" s="239" t="s">
        <v>976</v>
      </c>
      <c r="B9" s="34">
        <v>56.77</v>
      </c>
      <c r="C9" s="34">
        <v>56.36</v>
      </c>
      <c r="D9" s="34">
        <v>57.99</v>
      </c>
      <c r="E9" s="34">
        <v>54.31</v>
      </c>
      <c r="F9" s="34" t="s">
        <v>233</v>
      </c>
      <c r="G9" s="34" t="s">
        <v>233</v>
      </c>
      <c r="H9" s="34" t="s">
        <v>233</v>
      </c>
      <c r="I9" s="34" t="s">
        <v>233</v>
      </c>
      <c r="J9" s="34" t="s">
        <v>233</v>
      </c>
      <c r="K9" s="34" t="s">
        <v>233</v>
      </c>
      <c r="L9" s="34" t="s">
        <v>233</v>
      </c>
      <c r="M9" s="34" t="s">
        <v>233</v>
      </c>
      <c r="N9" s="34" t="s">
        <v>233</v>
      </c>
      <c r="O9" s="34" t="s">
        <v>233</v>
      </c>
    </row>
    <row r="10" spans="1:16" hidden="1">
      <c r="A10" s="239" t="s">
        <v>977</v>
      </c>
      <c r="B10" s="34">
        <v>55.85</v>
      </c>
      <c r="C10" s="34" t="s">
        <v>233</v>
      </c>
      <c r="D10" s="34">
        <v>48.82</v>
      </c>
      <c r="E10" s="34">
        <v>49.24</v>
      </c>
      <c r="F10" s="34">
        <v>50.72</v>
      </c>
      <c r="G10" s="34">
        <v>53.83</v>
      </c>
      <c r="H10" s="34">
        <v>54.06</v>
      </c>
      <c r="I10" s="34">
        <v>53.71</v>
      </c>
      <c r="J10" s="34">
        <v>52.06</v>
      </c>
      <c r="K10" s="34" t="s">
        <v>233</v>
      </c>
      <c r="L10" s="34" t="s">
        <v>233</v>
      </c>
      <c r="M10" s="34" t="s">
        <v>233</v>
      </c>
      <c r="N10" s="34" t="s">
        <v>233</v>
      </c>
      <c r="O10" s="34" t="s">
        <v>233</v>
      </c>
    </row>
    <row r="11" spans="1:16" hidden="1">
      <c r="A11" s="239" t="s">
        <v>978</v>
      </c>
      <c r="B11" s="34">
        <v>55.17</v>
      </c>
      <c r="C11" s="34" t="s">
        <v>233</v>
      </c>
      <c r="D11" s="34">
        <v>55.22</v>
      </c>
      <c r="E11" s="34" t="s">
        <v>233</v>
      </c>
      <c r="F11" s="34">
        <v>56.46</v>
      </c>
      <c r="G11" s="34">
        <v>54.37</v>
      </c>
      <c r="H11" s="34">
        <v>54.48</v>
      </c>
      <c r="I11" s="34">
        <v>53.63</v>
      </c>
      <c r="J11" s="34">
        <v>50.22</v>
      </c>
      <c r="K11" s="34">
        <v>52.46</v>
      </c>
      <c r="L11" s="34">
        <v>52</v>
      </c>
      <c r="M11" s="34" t="s">
        <v>233</v>
      </c>
      <c r="N11" s="34">
        <v>50.92</v>
      </c>
      <c r="O11" s="34" t="s">
        <v>233</v>
      </c>
    </row>
    <row r="12" spans="1:16" hidden="1">
      <c r="A12" s="239" t="s">
        <v>979</v>
      </c>
      <c r="B12" s="34">
        <v>53.99</v>
      </c>
      <c r="C12" s="34" t="s">
        <v>233</v>
      </c>
      <c r="D12" s="34" t="s">
        <v>233</v>
      </c>
      <c r="E12" s="34" t="s">
        <v>233</v>
      </c>
      <c r="F12" s="34" t="s">
        <v>233</v>
      </c>
      <c r="G12" s="34" t="s">
        <v>233</v>
      </c>
      <c r="H12" s="34" t="s">
        <v>233</v>
      </c>
      <c r="I12" s="34" t="s">
        <v>233</v>
      </c>
      <c r="J12" s="34" t="s">
        <v>233</v>
      </c>
      <c r="K12" s="34" t="s">
        <v>233</v>
      </c>
      <c r="L12" s="34" t="s">
        <v>233</v>
      </c>
      <c r="M12" s="34" t="s">
        <v>233</v>
      </c>
      <c r="N12" s="34" t="s">
        <v>233</v>
      </c>
      <c r="O12" s="34" t="s">
        <v>233</v>
      </c>
    </row>
    <row r="13" spans="1:16" hidden="1">
      <c r="A13" s="239" t="s">
        <v>980</v>
      </c>
      <c r="B13" s="34">
        <v>53.16</v>
      </c>
      <c r="C13" s="34" t="s">
        <v>233</v>
      </c>
      <c r="D13" s="34" t="s">
        <v>233</v>
      </c>
      <c r="E13" s="34" t="s">
        <v>233</v>
      </c>
      <c r="F13" s="34" t="s">
        <v>233</v>
      </c>
      <c r="G13" s="34" t="s">
        <v>233</v>
      </c>
      <c r="H13" s="34" t="s">
        <v>233</v>
      </c>
      <c r="I13" s="34" t="s">
        <v>233</v>
      </c>
      <c r="J13" s="34" t="s">
        <v>233</v>
      </c>
      <c r="K13" s="34" t="s">
        <v>233</v>
      </c>
      <c r="L13" s="34" t="s">
        <v>233</v>
      </c>
      <c r="M13" s="34">
        <v>45.4</v>
      </c>
      <c r="N13" s="34" t="s">
        <v>233</v>
      </c>
      <c r="O13" s="34" t="s">
        <v>233</v>
      </c>
    </row>
    <row r="14" spans="1:16">
      <c r="A14" s="239" t="s">
        <v>981</v>
      </c>
      <c r="B14" s="34">
        <v>51.37</v>
      </c>
      <c r="C14" s="34" t="s">
        <v>233</v>
      </c>
      <c r="D14" s="34">
        <v>51.16</v>
      </c>
      <c r="E14" s="34">
        <v>51.1</v>
      </c>
      <c r="F14" s="34" t="s">
        <v>233</v>
      </c>
      <c r="G14" s="34" t="s">
        <v>233</v>
      </c>
      <c r="H14" s="34" t="s">
        <v>233</v>
      </c>
      <c r="I14" s="34" t="s">
        <v>233</v>
      </c>
      <c r="J14" s="34" t="s">
        <v>233</v>
      </c>
      <c r="K14" s="34" t="s">
        <v>233</v>
      </c>
      <c r="L14" s="34" t="s">
        <v>233</v>
      </c>
      <c r="M14" s="34" t="s">
        <v>233</v>
      </c>
      <c r="N14" s="34" t="s">
        <v>233</v>
      </c>
      <c r="O14" s="34" t="s">
        <v>233</v>
      </c>
    </row>
    <row r="15" spans="1:16">
      <c r="A15" s="240" t="s">
        <v>982</v>
      </c>
      <c r="B15" s="241">
        <v>50.25</v>
      </c>
      <c r="C15" s="241">
        <v>51.37</v>
      </c>
      <c r="D15" s="241">
        <v>50.33</v>
      </c>
      <c r="E15" s="241">
        <v>52.62</v>
      </c>
      <c r="F15" s="241">
        <v>50.63</v>
      </c>
      <c r="G15" s="241">
        <v>50.75</v>
      </c>
      <c r="H15" s="241">
        <v>50.65</v>
      </c>
      <c r="I15" s="241">
        <v>49.49</v>
      </c>
      <c r="J15" s="241">
        <v>48.05</v>
      </c>
      <c r="K15" s="241">
        <v>49.37</v>
      </c>
      <c r="L15" s="241">
        <v>48.24</v>
      </c>
      <c r="M15" s="241">
        <v>49.38</v>
      </c>
      <c r="N15" s="241" t="s">
        <v>233</v>
      </c>
      <c r="O15" s="241">
        <v>47.66</v>
      </c>
      <c r="P15" s="241"/>
    </row>
    <row r="16" spans="1:16" hidden="1">
      <c r="A16" s="239" t="s">
        <v>983</v>
      </c>
      <c r="B16" s="34">
        <v>50.23</v>
      </c>
      <c r="C16" s="34" t="s">
        <v>233</v>
      </c>
      <c r="D16" s="34" t="s">
        <v>233</v>
      </c>
      <c r="E16" s="34" t="s">
        <v>233</v>
      </c>
      <c r="F16" s="34" t="s">
        <v>233</v>
      </c>
      <c r="G16" s="34" t="s">
        <v>233</v>
      </c>
      <c r="H16" s="34" t="s">
        <v>233</v>
      </c>
      <c r="I16" s="34" t="s">
        <v>233</v>
      </c>
      <c r="J16" s="34" t="s">
        <v>233</v>
      </c>
      <c r="K16" s="34" t="s">
        <v>233</v>
      </c>
      <c r="L16" s="34" t="s">
        <v>233</v>
      </c>
      <c r="M16" s="34" t="s">
        <v>233</v>
      </c>
      <c r="N16" s="34" t="s">
        <v>233</v>
      </c>
      <c r="O16" s="34" t="s">
        <v>233</v>
      </c>
    </row>
    <row r="17" spans="1:15" hidden="1">
      <c r="A17" s="239" t="s">
        <v>984</v>
      </c>
      <c r="B17" s="34">
        <v>49.5</v>
      </c>
      <c r="C17" s="34" t="s">
        <v>233</v>
      </c>
      <c r="D17" s="34" t="s">
        <v>233</v>
      </c>
      <c r="E17" s="34" t="s">
        <v>233</v>
      </c>
      <c r="F17" s="34" t="s">
        <v>233</v>
      </c>
      <c r="G17" s="34" t="s">
        <v>233</v>
      </c>
      <c r="H17" s="34">
        <v>49.81</v>
      </c>
      <c r="I17" s="34" t="s">
        <v>233</v>
      </c>
      <c r="J17" s="34" t="s">
        <v>233</v>
      </c>
      <c r="K17" s="34" t="s">
        <v>233</v>
      </c>
      <c r="L17" s="34" t="s">
        <v>233</v>
      </c>
      <c r="M17" s="34" t="s">
        <v>233</v>
      </c>
      <c r="N17" s="34" t="s">
        <v>233</v>
      </c>
      <c r="O17" s="34" t="s">
        <v>233</v>
      </c>
    </row>
    <row r="18" spans="1:15" hidden="1">
      <c r="A18" s="239" t="s">
        <v>985</v>
      </c>
      <c r="B18" s="34">
        <v>49.49</v>
      </c>
      <c r="C18" s="34" t="s">
        <v>233</v>
      </c>
      <c r="D18" s="34" t="s">
        <v>233</v>
      </c>
      <c r="E18" s="34" t="s">
        <v>233</v>
      </c>
      <c r="F18" s="34" t="s">
        <v>233</v>
      </c>
      <c r="G18" s="34" t="s">
        <v>233</v>
      </c>
      <c r="H18" s="34">
        <v>75.680000000000007</v>
      </c>
      <c r="I18" s="34">
        <v>115.23</v>
      </c>
      <c r="J18" s="34">
        <v>66.989999999999995</v>
      </c>
      <c r="K18" s="34" t="s">
        <v>233</v>
      </c>
      <c r="L18" s="34" t="s">
        <v>233</v>
      </c>
      <c r="M18" s="34" t="s">
        <v>233</v>
      </c>
      <c r="N18" s="34" t="s">
        <v>233</v>
      </c>
      <c r="O18" s="34" t="s">
        <v>233</v>
      </c>
    </row>
    <row r="19" spans="1:15" hidden="1">
      <c r="A19" s="239" t="s">
        <v>986</v>
      </c>
      <c r="B19" s="34">
        <v>48.15</v>
      </c>
      <c r="C19" s="34" t="s">
        <v>233</v>
      </c>
      <c r="D19" s="34">
        <v>47.97</v>
      </c>
      <c r="E19" s="34">
        <v>48.03</v>
      </c>
      <c r="F19" s="34">
        <v>47.92</v>
      </c>
      <c r="G19" s="34">
        <v>48.42</v>
      </c>
      <c r="H19" s="34">
        <v>46.8</v>
      </c>
      <c r="I19" s="34">
        <v>49.33</v>
      </c>
      <c r="J19" s="34">
        <v>45.89</v>
      </c>
      <c r="K19" s="34">
        <v>46.76</v>
      </c>
      <c r="L19" s="34">
        <v>44.77</v>
      </c>
      <c r="M19" s="34" t="s">
        <v>233</v>
      </c>
      <c r="N19" s="34">
        <v>46.68</v>
      </c>
      <c r="O19" s="34">
        <v>50.39</v>
      </c>
    </row>
    <row r="20" spans="1:15" hidden="1">
      <c r="A20" s="239" t="s">
        <v>987</v>
      </c>
      <c r="B20" s="34">
        <v>46.87</v>
      </c>
      <c r="C20" s="34" t="s">
        <v>233</v>
      </c>
      <c r="D20" s="34" t="s">
        <v>233</v>
      </c>
      <c r="E20" s="34" t="s">
        <v>233</v>
      </c>
      <c r="F20" s="34" t="s">
        <v>233</v>
      </c>
      <c r="G20" s="34" t="s">
        <v>233</v>
      </c>
      <c r="H20" s="34" t="s">
        <v>233</v>
      </c>
      <c r="I20" s="34" t="s">
        <v>233</v>
      </c>
      <c r="J20" s="34" t="s">
        <v>233</v>
      </c>
      <c r="K20" s="34" t="s">
        <v>233</v>
      </c>
      <c r="L20" s="34" t="s">
        <v>233</v>
      </c>
      <c r="M20" s="34" t="s">
        <v>233</v>
      </c>
      <c r="N20" s="34" t="s">
        <v>233</v>
      </c>
      <c r="O20" s="34" t="s">
        <v>233</v>
      </c>
    </row>
    <row r="21" spans="1:15" hidden="1">
      <c r="A21" s="239" t="s">
        <v>988</v>
      </c>
      <c r="B21" s="34">
        <v>44.37</v>
      </c>
      <c r="C21" s="34" t="s">
        <v>233</v>
      </c>
      <c r="D21" s="34">
        <v>42.34</v>
      </c>
      <c r="E21" s="34">
        <v>42.67</v>
      </c>
      <c r="F21" s="34" t="s">
        <v>233</v>
      </c>
      <c r="G21" s="34" t="s">
        <v>233</v>
      </c>
      <c r="H21" s="34" t="s">
        <v>233</v>
      </c>
      <c r="I21" s="34">
        <v>41.24</v>
      </c>
      <c r="J21" s="34" t="s">
        <v>233</v>
      </c>
      <c r="K21" s="34">
        <v>42.07</v>
      </c>
      <c r="L21" s="34">
        <v>41.69</v>
      </c>
      <c r="M21" s="34">
        <v>41.37</v>
      </c>
      <c r="N21" s="34" t="s">
        <v>233</v>
      </c>
      <c r="O21" s="34" t="s">
        <v>233</v>
      </c>
    </row>
    <row r="22" spans="1:15">
      <c r="A22" s="240" t="s">
        <v>1128</v>
      </c>
      <c r="B22" s="241" t="s">
        <v>233</v>
      </c>
      <c r="C22" s="241">
        <v>55.7</v>
      </c>
      <c r="D22" s="241">
        <v>54.5</v>
      </c>
      <c r="E22" s="241">
        <v>55.04</v>
      </c>
      <c r="F22" s="241" t="s">
        <v>233</v>
      </c>
      <c r="G22" s="241">
        <v>54.88</v>
      </c>
      <c r="H22" s="241">
        <v>52.69</v>
      </c>
      <c r="I22" s="241" t="s">
        <v>233</v>
      </c>
      <c r="J22" s="241" t="s">
        <v>233</v>
      </c>
      <c r="K22" s="241" t="s">
        <v>233</v>
      </c>
      <c r="L22" s="241" t="s">
        <v>233</v>
      </c>
      <c r="M22" s="241" t="s">
        <v>233</v>
      </c>
      <c r="N22" s="241" t="s">
        <v>233</v>
      </c>
      <c r="O22" s="241" t="s">
        <v>233</v>
      </c>
    </row>
    <row r="23" spans="1:15">
      <c r="A23" s="242" t="s">
        <v>1127</v>
      </c>
      <c r="B23" s="241" t="s">
        <v>233</v>
      </c>
      <c r="C23" s="241">
        <v>52.59</v>
      </c>
      <c r="D23" s="241">
        <v>53.76</v>
      </c>
      <c r="E23" s="241">
        <v>55</v>
      </c>
      <c r="F23" s="241">
        <v>53.68</v>
      </c>
      <c r="G23" s="241">
        <v>51.85</v>
      </c>
      <c r="H23" s="241">
        <v>51.39</v>
      </c>
      <c r="I23" s="241">
        <v>50.41</v>
      </c>
      <c r="J23" s="241">
        <v>49.98</v>
      </c>
      <c r="K23" s="241">
        <v>50.51</v>
      </c>
      <c r="L23" s="241">
        <v>51.35</v>
      </c>
      <c r="M23" s="241">
        <v>51.88</v>
      </c>
      <c r="N23" s="241">
        <v>50.2</v>
      </c>
      <c r="O23" s="241" t="s">
        <v>233</v>
      </c>
    </row>
    <row r="26" spans="1:15">
      <c r="D26" s="34" t="s">
        <v>1138</v>
      </c>
    </row>
  </sheetData>
  <mergeCells count="1">
    <mergeCell ref="A1:A2"/>
  </mergeCells>
  <phoneticPr fontId="1"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17</vt:i4>
      </vt:variant>
    </vt:vector>
  </HeadingPairs>
  <TitlesOfParts>
    <vt:vector size="17" baseType="lpstr">
      <vt:lpstr>成本（静态） (2)</vt:lpstr>
      <vt:lpstr>成本（静态）新</vt:lpstr>
      <vt:lpstr>周边案例情况</vt:lpstr>
      <vt:lpstr>标准房</vt:lpstr>
      <vt:lpstr>比较法</vt:lpstr>
      <vt:lpstr>惠康嘉园</vt:lpstr>
      <vt:lpstr>石门营新区七区东苑</vt:lpstr>
      <vt:lpstr>梧桐苑</vt:lpstr>
      <vt:lpstr>中指数据</vt:lpstr>
      <vt:lpstr>城研数据</vt:lpstr>
      <vt:lpstr>市场数据</vt:lpstr>
      <vt:lpstr>中指-北七家</vt:lpstr>
      <vt:lpstr>中指-昌平</vt:lpstr>
      <vt:lpstr>城研</vt:lpstr>
      <vt:lpstr>测绘面积表</vt:lpstr>
      <vt:lpstr>系统读取表</vt:lpstr>
      <vt:lpstr>明细表330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2022-11-08T07:36:37Z</dcterms:modified>
</cp:coreProperties>
</file>