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10740" yWindow="120" windowWidth="8865" windowHeight="11640" firstSheet="2" activeTab="7"/>
  </bookViews>
  <sheets>
    <sheet name="城研厂洼" sheetId="16" r:id="rId1"/>
    <sheet name="城研崇文门东大街" sheetId="39" r:id="rId2"/>
    <sheet name="测算表" sheetId="52" r:id="rId3"/>
    <sheet name="位置图" sheetId="53" r:id="rId4"/>
    <sheet name="Sheet1" sheetId="54" r:id="rId5"/>
    <sheet name="厂洼1号院" sheetId="55" r:id="rId6"/>
    <sheet name="厂洼" sheetId="56" r:id="rId7"/>
    <sheet name="系统读取表" sheetId="57" r:id="rId8"/>
  </sheets>
  <externalReferences>
    <externalReference r:id="rId9"/>
  </externalReferences>
  <calcPr calcId="144525"/>
</workbook>
</file>

<file path=xl/calcChain.xml><?xml version="1.0" encoding="utf-8"?>
<calcChain xmlns="http://schemas.openxmlformats.org/spreadsheetml/2006/main">
  <c r="B10" i="57" l="1"/>
  <c r="F23" i="57"/>
  <c r="E23" i="57"/>
  <c r="F22" i="57"/>
  <c r="E22" i="57"/>
  <c r="F21" i="57"/>
  <c r="E21" i="57"/>
  <c r="F20" i="57"/>
  <c r="E20" i="57"/>
  <c r="F19" i="57"/>
  <c r="E19" i="57"/>
  <c r="F18" i="57"/>
  <c r="E18" i="57"/>
  <c r="F17" i="57"/>
  <c r="E17" i="57"/>
  <c r="F16" i="57"/>
  <c r="E16" i="57"/>
  <c r="F15" i="57"/>
  <c r="E15" i="57"/>
  <c r="I14" i="57"/>
  <c r="H14" i="57"/>
  <c r="C14" i="57"/>
  <c r="B14" i="57"/>
  <c r="D14" i="57" s="1"/>
  <c r="C8" i="57"/>
  <c r="B8" i="57"/>
  <c r="D8" i="57" s="1"/>
  <c r="B7" i="57"/>
  <c r="D7" i="57" s="1"/>
  <c r="C6" i="57"/>
  <c r="B2" i="57"/>
  <c r="D6" i="57" s="1"/>
  <c r="F14" i="57" l="1"/>
  <c r="B5" i="57"/>
  <c r="C7" i="57"/>
  <c r="D1" i="56"/>
  <c r="D3" i="56"/>
  <c r="D4" i="56"/>
  <c r="D5" i="56"/>
  <c r="D6" i="56"/>
  <c r="D7" i="56"/>
  <c r="D8" i="56"/>
  <c r="D9" i="56"/>
  <c r="D10" i="56"/>
  <c r="D11" i="56"/>
  <c r="D12" i="56"/>
  <c r="D13" i="56"/>
  <c r="D14" i="56"/>
  <c r="D15" i="56"/>
  <c r="D16" i="56"/>
  <c r="D17" i="56"/>
  <c r="D18" i="56"/>
  <c r="D19" i="56"/>
  <c r="D20" i="56"/>
  <c r="D21" i="56"/>
  <c r="D22" i="56"/>
  <c r="D23" i="56"/>
  <c r="D24" i="56"/>
  <c r="D25" i="56"/>
  <c r="D26" i="56"/>
  <c r="D27" i="56"/>
  <c r="D28" i="56"/>
  <c r="D29" i="56"/>
  <c r="D30" i="56"/>
  <c r="D2" i="56"/>
  <c r="D2" i="55"/>
  <c r="D3" i="55"/>
  <c r="D4" i="55"/>
  <c r="D5" i="55"/>
  <c r="D6" i="55"/>
  <c r="D7" i="55"/>
  <c r="D8" i="55"/>
  <c r="D9" i="55"/>
  <c r="D10" i="55"/>
  <c r="D11" i="55"/>
  <c r="D12" i="55"/>
  <c r="D13" i="55"/>
  <c r="D14" i="55"/>
  <c r="D15" i="55"/>
  <c r="D16" i="55"/>
  <c r="D17" i="55"/>
  <c r="D18" i="55"/>
  <c r="D19" i="55"/>
  <c r="D20" i="55"/>
  <c r="D21" i="55"/>
  <c r="D22" i="55"/>
  <c r="D23" i="55"/>
  <c r="D24" i="55"/>
  <c r="D25" i="55"/>
  <c r="D26" i="55"/>
  <c r="D1" i="55"/>
  <c r="D5" i="57" l="1"/>
  <c r="C5" i="57"/>
  <c r="G16" i="52"/>
  <c r="H16" i="52" l="1"/>
  <c r="G17" i="52" s="1"/>
  <c r="I16" i="52"/>
  <c r="J16" i="52"/>
  <c r="L23" i="53"/>
  <c r="L22" i="53"/>
  <c r="I17" i="52" l="1"/>
  <c r="C16" i="52"/>
  <c r="D16" i="52"/>
  <c r="E16" i="52"/>
  <c r="F16" i="52"/>
  <c r="K16" i="52"/>
  <c r="L16" i="52"/>
  <c r="M16" i="52"/>
  <c r="N16" i="52"/>
  <c r="K17" i="52" l="1"/>
  <c r="C17" i="52"/>
  <c r="M17" i="52"/>
  <c r="E17" i="52"/>
  <c r="W2" i="52"/>
  <c r="Y2" i="52"/>
  <c r="U2" i="52"/>
  <c r="Z5" i="52"/>
  <c r="X5" i="52"/>
  <c r="B18" i="52" l="1"/>
  <c r="W3" i="52"/>
  <c r="W23" i="52" s="1"/>
  <c r="W24" i="52" s="1"/>
  <c r="Y3" i="52"/>
  <c r="Y23" i="52" s="1"/>
  <c r="Y24" i="52" s="1"/>
  <c r="U3" i="52"/>
  <c r="U23" i="52" s="1"/>
  <c r="U24" i="52" s="1"/>
  <c r="Q25" i="52" l="1"/>
</calcChain>
</file>

<file path=xl/sharedStrings.xml><?xml version="1.0" encoding="utf-8"?>
<sst xmlns="http://schemas.openxmlformats.org/spreadsheetml/2006/main" count="260" uniqueCount="117">
  <si>
    <t>海淀区</t>
  </si>
  <si>
    <t>东城区</t>
  </si>
  <si>
    <t>崇文门东大街</t>
  </si>
  <si>
    <t>调整区县</t>
  </si>
  <si>
    <t>监测区域</t>
  </si>
  <si>
    <t>标准项目名</t>
  </si>
  <si>
    <t>年度</t>
  </si>
  <si>
    <t>月度</t>
  </si>
  <si>
    <t>套数</t>
  </si>
  <si>
    <t>平均租金</t>
  </si>
  <si>
    <t>万柳</t>
  </si>
  <si>
    <t>厂洼小区</t>
  </si>
  <si>
    <t>花市、前门</t>
  </si>
  <si>
    <t>时间</t>
  </si>
  <si>
    <t>平均</t>
    <phoneticPr fontId="1" type="noConversion"/>
  </si>
  <si>
    <t>我司监测数据</t>
    <phoneticPr fontId="1" type="noConversion"/>
  </si>
  <si>
    <t>城研中心提供数据</t>
    <phoneticPr fontId="1" type="noConversion"/>
  </si>
  <si>
    <t>平均租金（元/平方米/月）</t>
    <phoneticPr fontId="1" type="noConversion"/>
  </si>
  <si>
    <t>项目</t>
    <phoneticPr fontId="6" type="noConversion"/>
  </si>
  <si>
    <t>小区名称</t>
    <phoneticPr fontId="6" type="noConversion"/>
  </si>
  <si>
    <t>平均租金（元/平方米·月）</t>
    <phoneticPr fontId="6" type="noConversion"/>
  </si>
  <si>
    <t>交易时间</t>
  </si>
  <si>
    <t>交易情况</t>
  </si>
  <si>
    <t>区域状况</t>
    <phoneticPr fontId="6" type="noConversion"/>
  </si>
  <si>
    <t>交通便捷度</t>
  </si>
  <si>
    <t>较好</t>
    <phoneticPr fontId="6" type="noConversion"/>
  </si>
  <si>
    <t>商业繁华度</t>
    <phoneticPr fontId="6" type="noConversion"/>
  </si>
  <si>
    <t>一般</t>
    <phoneticPr fontId="6" type="noConversion"/>
  </si>
  <si>
    <t>自然环境与景观</t>
    <phoneticPr fontId="6" type="noConversion"/>
  </si>
  <si>
    <t>区域配套设施</t>
    <phoneticPr fontId="6" type="noConversion"/>
  </si>
  <si>
    <t>区域内银行、超市、中小学校、餐饮、医院等公共配套设施较齐全</t>
    <phoneticPr fontId="6" type="noConversion"/>
  </si>
  <si>
    <t>实物状况</t>
    <phoneticPr fontId="6" type="noConversion"/>
  </si>
  <si>
    <t>楼型</t>
    <phoneticPr fontId="6" type="noConversion"/>
  </si>
  <si>
    <t>板楼</t>
    <phoneticPr fontId="6" type="noConversion"/>
  </si>
  <si>
    <t>住宅套型</t>
    <phoneticPr fontId="6" type="noConversion"/>
  </si>
  <si>
    <t>主力户型为二居，住宅套型较好</t>
    <phoneticPr fontId="6" type="noConversion"/>
  </si>
  <si>
    <t>装饰装修</t>
    <phoneticPr fontId="6" type="noConversion"/>
  </si>
  <si>
    <t>装修用材环保，经过精心设计，提升居住体验，好</t>
    <phoneticPr fontId="6" type="noConversion"/>
  </si>
  <si>
    <t>该小区装修为基本装修，未对居住产生不良影响，一般</t>
    <phoneticPr fontId="6" type="noConversion"/>
  </si>
  <si>
    <t>朝向、采光、通风</t>
    <phoneticPr fontId="6" type="noConversion"/>
  </si>
  <si>
    <t>朝向较好，能保证较长时间的采光，通风较好，较好</t>
    <phoneticPr fontId="6" type="noConversion"/>
  </si>
  <si>
    <t>使用新著名品牌家具、家电；功能与居住相适应；质量有可靠保证，好</t>
    <phoneticPr fontId="6" type="noConversion"/>
  </si>
  <si>
    <t>使用品牌家具、家电；程度较新；功能正常，质量有保证，较好</t>
    <phoneticPr fontId="6" type="noConversion"/>
  </si>
  <si>
    <t>空间功能布局</t>
    <phoneticPr fontId="6" type="noConversion"/>
  </si>
  <si>
    <t>空间布局与居住功能适宜；休息、学习与活动空间影响不大，较好</t>
    <phoneticPr fontId="6" type="noConversion"/>
  </si>
  <si>
    <t>宜居状况</t>
    <phoneticPr fontId="6" type="noConversion"/>
  </si>
  <si>
    <t>物业服务保障</t>
    <phoneticPr fontId="6" type="noConversion"/>
  </si>
  <si>
    <t>有专业物业公司，物业服务保障好</t>
    <phoneticPr fontId="6" type="noConversion"/>
  </si>
  <si>
    <t>管员人员配置</t>
    <phoneticPr fontId="6" type="noConversion"/>
  </si>
  <si>
    <t>出租稳定性</t>
    <phoneticPr fontId="6" type="noConversion"/>
  </si>
  <si>
    <t>出租稳定性好</t>
    <phoneticPr fontId="6" type="noConversion"/>
  </si>
  <si>
    <t>住户的构成</t>
    <phoneticPr fontId="6" type="noConversion"/>
  </si>
  <si>
    <t>出租房屋住户均有备案，居住安全性好</t>
    <phoneticPr fontId="6" type="noConversion"/>
  </si>
  <si>
    <t>出租房屋住户备案较少，居住安全性一般</t>
    <phoneticPr fontId="6" type="noConversion"/>
  </si>
  <si>
    <t>安全监控系统</t>
    <phoneticPr fontId="6" type="noConversion"/>
  </si>
  <si>
    <t>设有小区监控，门禁及呼叫系统</t>
    <phoneticPr fontId="6" type="noConversion"/>
  </si>
  <si>
    <t>设有小区监控，门禁及呼叫系统</t>
  </si>
  <si>
    <t>绿化环境</t>
    <phoneticPr fontId="6" type="noConversion"/>
  </si>
  <si>
    <t>绿化率约为30%，好</t>
    <phoneticPr fontId="6" type="noConversion"/>
  </si>
  <si>
    <t>配套设施</t>
    <phoneticPr fontId="6" type="noConversion"/>
  </si>
  <si>
    <t>配备活动站、医疗站</t>
    <phoneticPr fontId="6" type="noConversion"/>
  </si>
  <si>
    <t>配备活动站，无医疗站</t>
    <phoneticPr fontId="6" type="noConversion"/>
  </si>
  <si>
    <t>成交单价（元/平米）</t>
  </si>
  <si>
    <t>_____</t>
  </si>
  <si>
    <t>比较价值（元/平米）</t>
  </si>
  <si>
    <t>家具家电配置</t>
    <phoneticPr fontId="6" type="noConversion"/>
  </si>
  <si>
    <t>朝向较好，不能保证采光时间，通风较好，较差</t>
    <phoneticPr fontId="6" type="noConversion"/>
  </si>
  <si>
    <t>好</t>
    <phoneticPr fontId="6" type="noConversion"/>
  </si>
  <si>
    <t>朝阳区祁东家园</t>
    <phoneticPr fontId="6" type="noConversion"/>
  </si>
  <si>
    <t>估价对象</t>
  </si>
  <si>
    <t>可比案例1</t>
    <phoneticPr fontId="6" type="noConversion"/>
  </si>
  <si>
    <t>可比案例2</t>
    <phoneticPr fontId="6" type="noConversion"/>
  </si>
  <si>
    <t>可比案例3</t>
    <phoneticPr fontId="6" type="noConversion"/>
  </si>
  <si>
    <t>待估</t>
    <phoneticPr fontId="6" type="noConversion"/>
  </si>
  <si>
    <t>于价值时点过去12个月</t>
    <phoneticPr fontId="6" type="noConversion"/>
  </si>
  <si>
    <t>正常</t>
  </si>
  <si>
    <t>配备管理人员</t>
    <phoneticPr fontId="6" type="noConversion"/>
  </si>
  <si>
    <t>--</t>
  </si>
  <si>
    <t>普惠南里</t>
  </si>
  <si>
    <t>羊坊店、五棵松</t>
  </si>
  <si>
    <t>——</t>
    <phoneticPr fontId="1" type="noConversion"/>
  </si>
  <si>
    <t>厂洼街1号院</t>
    <phoneticPr fontId="1" type="noConversion"/>
  </si>
  <si>
    <t>厂洼小区</t>
    <phoneticPr fontId="1" type="noConversion"/>
  </si>
  <si>
    <t>无</t>
    <phoneticPr fontId="13" type="noConversion"/>
  </si>
  <si>
    <t>八里庄北里</t>
    <phoneticPr fontId="1" type="noConversion"/>
  </si>
  <si>
    <t>定慧西里</t>
    <phoneticPr fontId="1" type="noConversion"/>
  </si>
  <si>
    <t>普惠南里</t>
    <phoneticPr fontId="1" type="noConversion"/>
  </si>
  <si>
    <t>金雅苑</t>
    <phoneticPr fontId="1" type="noConversion"/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</si>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</sst>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_ "/>
    <numFmt numFmtId="177" formatCode="yyyy&quot;年&quot;m&quot;月&quot;;@"/>
    <numFmt numFmtId="178" formatCode="yyyy&quot;年&quot;m&quot;月&quot;d&quot;日&quot;;@"/>
    <numFmt numFmtId="179" formatCode="0.0%"/>
    <numFmt numFmtId="180" formatCode="0.0"/>
  </numFmts>
  <fonts count="17" x14ac:knownFonts="1">
    <font>
      <sz val="11"/>
      <color theme="1"/>
      <name val="宋体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name val="宋体"/>
      <family val="2"/>
      <charset val="134"/>
      <scheme val="minor"/>
    </font>
    <font>
      <sz val="8"/>
      <name val="华文细黑"/>
      <family val="3"/>
      <charset val="134"/>
    </font>
    <font>
      <sz val="8"/>
      <color theme="1"/>
      <name val="华文细黑"/>
      <family val="3"/>
      <charset val="134"/>
    </font>
    <font>
      <sz val="9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sz val="9"/>
      <color rgb="FF333333"/>
      <name val="Verdana"/>
      <family val="2"/>
    </font>
    <font>
      <sz val="9"/>
      <name val="宋体"/>
      <family val="3"/>
      <charset val="134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EEF9FE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rgb="FFD6D6D6"/>
      </bottom>
      <diagonal/>
    </border>
    <border>
      <left/>
      <right style="medium">
        <color rgb="FFD6D6D6"/>
      </right>
      <top/>
      <bottom style="medium">
        <color rgb="FFD6D6D6"/>
      </bottom>
      <diagonal/>
    </border>
  </borders>
  <cellStyleXfs count="3">
    <xf numFmtId="0" fontId="0" fillId="0" borderId="0">
      <alignment vertical="center"/>
    </xf>
    <xf numFmtId="0" fontId="5" fillId="0" borderId="0"/>
    <xf numFmtId="0" fontId="3" fillId="0" borderId="0"/>
  </cellStyleXfs>
  <cellXfs count="6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77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178" fontId="7" fillId="0" borderId="1" xfId="1" applyNumberFormat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vertical="center" wrapText="1"/>
    </xf>
    <xf numFmtId="179" fontId="7" fillId="0" borderId="1" xfId="1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2" fontId="4" fillId="0" borderId="1" xfId="0" applyNumberFormat="1" applyFont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12" fillId="4" borderId="9" xfId="0" applyFont="1" applyFill="1" applyBorder="1">
      <alignment vertical="center"/>
    </xf>
    <xf numFmtId="0" fontId="12" fillId="4" borderId="10" xfId="0" applyFont="1" applyFill="1" applyBorder="1">
      <alignment vertical="center"/>
    </xf>
    <xf numFmtId="0" fontId="12" fillId="4" borderId="9" xfId="0" applyFont="1" applyFill="1" applyBorder="1" applyAlignment="1">
      <alignment horizontal="right" vertical="center"/>
    </xf>
    <xf numFmtId="14" fontId="0" fillId="0" borderId="0" xfId="0" applyNumberFormat="1">
      <alignment vertical="center"/>
    </xf>
    <xf numFmtId="58" fontId="0" fillId="0" borderId="0" xfId="0" applyNumberFormat="1">
      <alignment vertical="center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2" fontId="4" fillId="0" borderId="5" xfId="0" applyNumberFormat="1" applyFont="1" applyBorder="1" applyAlignment="1">
      <alignment horizontal="center" vertical="center"/>
    </xf>
    <xf numFmtId="2" fontId="4" fillId="0" borderId="6" xfId="0" applyNumberFormat="1" applyFont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7" fillId="0" borderId="0" xfId="1" applyFont="1" applyFill="1" applyBorder="1" applyAlignment="1">
      <alignment horizontal="left"/>
    </xf>
    <xf numFmtId="2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7" fillId="0" borderId="1" xfId="1" applyFont="1" applyFill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7" fillId="0" borderId="5" xfId="1" applyFont="1" applyFill="1" applyBorder="1" applyAlignment="1">
      <alignment horizontal="center" vertical="center" wrapText="1"/>
    </xf>
    <xf numFmtId="0" fontId="7" fillId="0" borderId="6" xfId="1" applyFont="1" applyFill="1" applyBorder="1" applyAlignment="1">
      <alignment horizontal="center" vertical="center" wrapText="1"/>
    </xf>
    <xf numFmtId="2" fontId="7" fillId="0" borderId="5" xfId="1" applyNumberFormat="1" applyFont="1" applyFill="1" applyBorder="1" applyAlignment="1">
      <alignment horizontal="center" vertical="center" wrapText="1"/>
    </xf>
    <xf numFmtId="2" fontId="7" fillId="0" borderId="1" xfId="1" applyNumberFormat="1" applyFont="1" applyFill="1" applyBorder="1" applyAlignment="1">
      <alignment horizontal="center" vertical="center" wrapText="1"/>
    </xf>
    <xf numFmtId="4" fontId="7" fillId="0" borderId="1" xfId="1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180" fontId="11" fillId="0" borderId="2" xfId="0" applyNumberFormat="1" applyFont="1" applyFill="1" applyBorder="1" applyAlignment="1">
      <alignment horizontal="center" vertical="center"/>
    </xf>
    <xf numFmtId="180" fontId="11" fillId="0" borderId="3" xfId="0" applyNumberFormat="1" applyFont="1" applyFill="1" applyBorder="1" applyAlignment="1">
      <alignment horizontal="center" vertical="center"/>
    </xf>
    <xf numFmtId="180" fontId="11" fillId="0" borderId="4" xfId="0" applyNumberFormat="1" applyFont="1" applyFill="1" applyBorder="1" applyAlignment="1">
      <alignment horizontal="center" vertical="center"/>
    </xf>
    <xf numFmtId="0" fontId="14" fillId="5" borderId="1" xfId="2" applyFont="1" applyFill="1" applyBorder="1" applyAlignment="1" applyProtection="1">
      <alignment horizontal="left" vertical="center" wrapText="1"/>
    </xf>
    <xf numFmtId="0" fontId="14" fillId="6" borderId="0" xfId="2" applyFont="1" applyFill="1" applyBorder="1" applyAlignment="1" applyProtection="1">
      <alignment horizontal="left" vertical="center" wrapText="1"/>
      <protection locked="0"/>
    </xf>
    <xf numFmtId="0" fontId="3" fillId="6" borderId="0" xfId="2" applyFill="1" applyBorder="1" applyAlignment="1" applyProtection="1">
      <alignment horizontal="left"/>
      <protection locked="0"/>
    </xf>
    <xf numFmtId="0" fontId="3" fillId="6" borderId="0" xfId="2" applyFill="1" applyAlignment="1" applyProtection="1">
      <alignment horizontal="left"/>
      <protection locked="0"/>
    </xf>
    <xf numFmtId="0" fontId="3" fillId="0" borderId="0" xfId="2" applyAlignment="1" applyProtection="1">
      <alignment horizontal="left"/>
      <protection locked="0"/>
    </xf>
    <xf numFmtId="14" fontId="14" fillId="5" borderId="1" xfId="2" applyNumberFormat="1" applyFont="1" applyFill="1" applyBorder="1" applyAlignment="1" applyProtection="1">
      <alignment horizontal="left" vertical="center" wrapText="1"/>
    </xf>
    <xf numFmtId="0" fontId="14" fillId="0" borderId="1" xfId="2" applyFont="1" applyFill="1" applyBorder="1" applyAlignment="1" applyProtection="1">
      <alignment horizontal="left" vertical="center" wrapText="1"/>
      <protection locked="0"/>
    </xf>
    <xf numFmtId="4" fontId="14" fillId="0" borderId="1" xfId="2" applyNumberFormat="1" applyFont="1" applyFill="1" applyBorder="1" applyAlignment="1" applyProtection="1">
      <alignment horizontal="left" vertical="center" wrapText="1"/>
      <protection locked="0"/>
    </xf>
    <xf numFmtId="0" fontId="3" fillId="5" borderId="1" xfId="2" applyFill="1" applyBorder="1" applyAlignment="1" applyProtection="1">
      <alignment horizontal="left" vertical="center"/>
    </xf>
    <xf numFmtId="0" fontId="14" fillId="5" borderId="2" xfId="2" applyFont="1" applyFill="1" applyBorder="1" applyAlignment="1" applyProtection="1">
      <alignment horizontal="left" vertical="center" wrapText="1"/>
    </xf>
    <xf numFmtId="0" fontId="0" fillId="0" borderId="1" xfId="2" applyFont="1" applyFill="1" applyBorder="1" applyAlignment="1" applyProtection="1">
      <alignment horizontal="left"/>
      <protection locked="0"/>
    </xf>
    <xf numFmtId="0" fontId="14" fillId="0" borderId="2" xfId="2" applyFont="1" applyFill="1" applyBorder="1" applyAlignment="1" applyProtection="1">
      <alignment horizontal="left" vertical="center" wrapText="1"/>
      <protection locked="0"/>
    </xf>
    <xf numFmtId="0" fontId="3" fillId="0" borderId="1" xfId="2" applyBorder="1" applyAlignment="1" applyProtection="1">
      <alignment horizontal="left"/>
      <protection locked="0"/>
    </xf>
    <xf numFmtId="0" fontId="14" fillId="0" borderId="1" xfId="2" applyFont="1" applyBorder="1" applyAlignment="1" applyProtection="1">
      <alignment horizontal="left" vertical="center" wrapText="1"/>
      <protection locked="0"/>
    </xf>
  </cellXfs>
  <cellStyles count="3">
    <cellStyle name="常规" xfId="0" builtinId="0"/>
    <cellStyle name="常规 3" xfId="1"/>
    <cellStyle name="常规 9" xfId="2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</xdr:row>
      <xdr:rowOff>0</xdr:rowOff>
    </xdr:from>
    <xdr:to>
      <xdr:col>15</xdr:col>
      <xdr:colOff>589965</xdr:colOff>
      <xdr:row>9</xdr:row>
      <xdr:rowOff>28443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0" y="514350"/>
          <a:ext cx="4685715" cy="10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</xdr:row>
      <xdr:rowOff>133350</xdr:rowOff>
    </xdr:from>
    <xdr:to>
      <xdr:col>8</xdr:col>
      <xdr:colOff>208957</xdr:colOff>
      <xdr:row>30</xdr:row>
      <xdr:rowOff>104157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0" y="304800"/>
          <a:ext cx="4742857" cy="49428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0849;&#20139;&#25991;&#20214;&#22841;/&#30005;&#23376;&#29256;&#27979;&#31639;&#34920;/&#22269;&#31649;&#23616;&#21644;&#24179;&#37324;/&#21644;&#24179;&#37324;&#31199;&#37329;--&#31199;&#37329;&#35843;&#25972;&#21450;&#31995;&#25968;&#35843;&#25972;--&#19968;&#2345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致函链接"/>
      <sheetName val="预评函-封皮"/>
      <sheetName val="预评函-1"/>
      <sheetName val="预评函-2"/>
      <sheetName val="预评函-3"/>
      <sheetName val="预评函-4"/>
      <sheetName val="预评函-5"/>
      <sheetName val="使用说明"/>
      <sheetName val="估价师及机构信息"/>
      <sheetName val="定义"/>
      <sheetName val="项目基本情况"/>
      <sheetName val="数据-基础表"/>
      <sheetName val="抵押物清单（分楼）"/>
      <sheetName val="数据-汇总表"/>
      <sheetName val="数据-取费表"/>
      <sheetName val="估价对象房地状况"/>
      <sheetName val="系统读取表"/>
      <sheetName val="结果表"/>
      <sheetName val="面积表"/>
      <sheetName val="结果一览表-铂郡"/>
      <sheetName val="比较法-商业铂郡"/>
      <sheetName val="比较法-商业铂郡租金"/>
      <sheetName val="Sheet6"/>
      <sheetName val="结果一览表-商业"/>
      <sheetName val="假设开发法"/>
      <sheetName val="收益法 (元)"/>
      <sheetName val="收益法（汇总）"/>
      <sheetName val="酒店收入计算"/>
      <sheetName val="比较法-住宅"/>
      <sheetName val="比较法-商业售价"/>
      <sheetName val="比较法-办公"/>
      <sheetName val="比较法-工业"/>
      <sheetName val="比较法-车位"/>
      <sheetName val="最终结果"/>
      <sheetName val="比较法-商业租金"/>
      <sheetName val="成本法"/>
      <sheetName val="土地比较法-住宅、综合"/>
      <sheetName val="土地比较法-工业"/>
      <sheetName val="基准地价修正"/>
      <sheetName val="修正"/>
      <sheetName val="容积率修正"/>
      <sheetName val="基准地价（汇总）"/>
      <sheetName val="租金案例"/>
      <sheetName val="地价"/>
      <sheetName val="典型户型修正"/>
      <sheetName val="高租金"/>
      <sheetName val="收益法倒推租金"/>
      <sheetName val="Sheet1"/>
      <sheetName val="成本法（废）"/>
      <sheetName val="区片价"/>
      <sheetName val="因素修正幅度"/>
      <sheetName val="存贷款利率"/>
      <sheetName val="区片价（范围）"/>
      <sheetName val="收益法"/>
      <sheetName val="售价案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18">
          <cell r="C118">
            <v>0</v>
          </cell>
        </row>
        <row r="124">
          <cell r="D124" t="str">
            <v>——</v>
          </cell>
        </row>
        <row r="126">
          <cell r="D126" t="str">
            <v>——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13"/>
  <sheetViews>
    <sheetView workbookViewId="0">
      <selection activeCell="H2" sqref="H2"/>
    </sheetView>
  </sheetViews>
  <sheetFormatPr defaultRowHeight="13.5" x14ac:dyDescent="0.15"/>
  <cols>
    <col min="3" max="3" width="19.5" customWidth="1"/>
  </cols>
  <sheetData>
    <row r="1" spans="1:8" x14ac:dyDescent="0.15">
      <c r="A1" s="1" t="s">
        <v>3</v>
      </c>
      <c r="B1" s="1" t="s">
        <v>4</v>
      </c>
      <c r="C1" s="1" t="s">
        <v>5</v>
      </c>
      <c r="D1" s="1" t="s">
        <v>6</v>
      </c>
      <c r="E1" s="1" t="s">
        <v>7</v>
      </c>
      <c r="F1" s="1" t="s">
        <v>8</v>
      </c>
      <c r="G1" s="2" t="s">
        <v>9</v>
      </c>
    </row>
    <row r="2" spans="1:8" x14ac:dyDescent="0.15">
      <c r="A2" s="1" t="s">
        <v>0</v>
      </c>
      <c r="B2" s="1" t="s">
        <v>10</v>
      </c>
      <c r="C2" s="1" t="s">
        <v>11</v>
      </c>
      <c r="D2" s="1">
        <v>2019</v>
      </c>
      <c r="E2" s="1">
        <v>6</v>
      </c>
      <c r="F2" s="1">
        <v>20</v>
      </c>
      <c r="G2" s="2">
        <v>124.928926222737</v>
      </c>
      <c r="H2" s="3">
        <v>129</v>
      </c>
    </row>
    <row r="3" spans="1:8" x14ac:dyDescent="0.15">
      <c r="A3" s="1" t="s">
        <v>0</v>
      </c>
      <c r="B3" s="1" t="s">
        <v>10</v>
      </c>
      <c r="C3" s="1" t="s">
        <v>11</v>
      </c>
      <c r="D3" s="1">
        <v>2019</v>
      </c>
      <c r="E3" s="1">
        <v>7</v>
      </c>
      <c r="F3" s="1">
        <v>11</v>
      </c>
      <c r="G3" s="2">
        <v>127.97743418303401</v>
      </c>
    </row>
    <row r="4" spans="1:8" x14ac:dyDescent="0.15">
      <c r="A4" s="1" t="s">
        <v>0</v>
      </c>
      <c r="B4" s="1" t="s">
        <v>10</v>
      </c>
      <c r="C4" s="1" t="s">
        <v>11</v>
      </c>
      <c r="D4" s="1">
        <v>2019</v>
      </c>
      <c r="E4" s="1">
        <v>8</v>
      </c>
      <c r="F4" s="1">
        <v>20</v>
      </c>
      <c r="G4" s="2">
        <v>132.51778828954201</v>
      </c>
    </row>
    <row r="5" spans="1:8" x14ac:dyDescent="0.15">
      <c r="A5" s="1" t="s">
        <v>0</v>
      </c>
      <c r="B5" s="1" t="s">
        <v>10</v>
      </c>
      <c r="C5" s="1" t="s">
        <v>11</v>
      </c>
      <c r="D5" s="1">
        <v>2019</v>
      </c>
      <c r="E5" s="1">
        <v>9</v>
      </c>
      <c r="F5" s="1">
        <v>14</v>
      </c>
      <c r="G5" s="2">
        <v>133.98066064938399</v>
      </c>
    </row>
    <row r="6" spans="1:8" x14ac:dyDescent="0.15">
      <c r="A6" s="1" t="s">
        <v>0</v>
      </c>
      <c r="B6" s="1" t="s">
        <v>10</v>
      </c>
      <c r="C6" s="1" t="s">
        <v>11</v>
      </c>
      <c r="D6" s="1">
        <v>2019</v>
      </c>
      <c r="E6" s="1">
        <v>10</v>
      </c>
      <c r="F6" s="1">
        <v>9</v>
      </c>
      <c r="G6" s="2">
        <v>123.36308666858601</v>
      </c>
    </row>
    <row r="7" spans="1:8" x14ac:dyDescent="0.15">
      <c r="A7" s="1" t="s">
        <v>0</v>
      </c>
      <c r="B7" s="1" t="s">
        <v>10</v>
      </c>
      <c r="C7" s="1" t="s">
        <v>11</v>
      </c>
      <c r="D7" s="1">
        <v>2019</v>
      </c>
      <c r="E7" s="1">
        <v>11</v>
      </c>
      <c r="F7" s="1">
        <v>13</v>
      </c>
      <c r="G7" s="2">
        <v>134.23605497170601</v>
      </c>
    </row>
    <row r="8" spans="1:8" x14ac:dyDescent="0.15">
      <c r="A8" s="1" t="s">
        <v>0</v>
      </c>
      <c r="B8" s="1" t="s">
        <v>10</v>
      </c>
      <c r="C8" s="1" t="s">
        <v>11</v>
      </c>
      <c r="D8" s="1">
        <v>2019</v>
      </c>
      <c r="E8" s="1">
        <v>12</v>
      </c>
      <c r="F8" s="1">
        <v>9</v>
      </c>
      <c r="G8" s="2">
        <v>125.138204844708</v>
      </c>
    </row>
    <row r="9" spans="1:8" x14ac:dyDescent="0.15">
      <c r="A9" s="1" t="s">
        <v>0</v>
      </c>
      <c r="B9" s="1" t="s">
        <v>10</v>
      </c>
      <c r="C9" s="1" t="s">
        <v>11</v>
      </c>
      <c r="D9" s="1">
        <v>2020</v>
      </c>
      <c r="E9" s="1">
        <v>1</v>
      </c>
      <c r="F9" s="1">
        <v>8</v>
      </c>
      <c r="G9" s="2">
        <v>125.33699709664</v>
      </c>
    </row>
    <row r="10" spans="1:8" x14ac:dyDescent="0.15">
      <c r="A10" s="1" t="s">
        <v>0</v>
      </c>
      <c r="B10" s="1" t="s">
        <v>10</v>
      </c>
      <c r="C10" s="1" t="s">
        <v>11</v>
      </c>
      <c r="D10" s="1">
        <v>2020</v>
      </c>
      <c r="E10" s="1">
        <v>2</v>
      </c>
      <c r="F10" s="1">
        <v>1</v>
      </c>
      <c r="G10" s="2">
        <v>130.794701986755</v>
      </c>
    </row>
    <row r="11" spans="1:8" x14ac:dyDescent="0.15">
      <c r="A11" s="1" t="s">
        <v>0</v>
      </c>
      <c r="B11" s="1" t="s">
        <v>10</v>
      </c>
      <c r="C11" s="1" t="s">
        <v>11</v>
      </c>
      <c r="D11" s="1">
        <v>2020</v>
      </c>
      <c r="E11" s="1">
        <v>3</v>
      </c>
      <c r="F11" s="1">
        <v>7</v>
      </c>
      <c r="G11" s="2">
        <v>133.23824034752201</v>
      </c>
    </row>
    <row r="12" spans="1:8" x14ac:dyDescent="0.15">
      <c r="A12" s="1" t="s">
        <v>0</v>
      </c>
      <c r="B12" s="1" t="s">
        <v>10</v>
      </c>
      <c r="C12" s="1" t="s">
        <v>11</v>
      </c>
      <c r="D12" s="1">
        <v>2020</v>
      </c>
      <c r="E12" s="1">
        <v>4</v>
      </c>
      <c r="F12" s="1">
        <v>14</v>
      </c>
      <c r="G12" s="2">
        <v>120.511933586994</v>
      </c>
    </row>
    <row r="13" spans="1:8" x14ac:dyDescent="0.15">
      <c r="A13" s="1" t="s">
        <v>0</v>
      </c>
      <c r="B13" s="1" t="s">
        <v>10</v>
      </c>
      <c r="C13" s="1" t="s">
        <v>11</v>
      </c>
      <c r="D13" s="1">
        <v>2020</v>
      </c>
      <c r="E13" s="1">
        <v>5</v>
      </c>
      <c r="F13" s="1">
        <v>18</v>
      </c>
      <c r="G13" s="2">
        <v>130.05986013986001</v>
      </c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12"/>
  <sheetViews>
    <sheetView workbookViewId="0">
      <selection activeCell="H2" sqref="H2"/>
    </sheetView>
  </sheetViews>
  <sheetFormatPr defaultRowHeight="13.5" x14ac:dyDescent="0.15"/>
  <sheetData>
    <row r="1" spans="1:8" x14ac:dyDescent="0.15">
      <c r="A1" s="1" t="s">
        <v>3</v>
      </c>
      <c r="B1" s="1" t="s">
        <v>4</v>
      </c>
      <c r="C1" s="1" t="s">
        <v>5</v>
      </c>
      <c r="D1" s="1" t="s">
        <v>6</v>
      </c>
      <c r="E1" s="1" t="s">
        <v>7</v>
      </c>
      <c r="F1" s="1" t="s">
        <v>8</v>
      </c>
      <c r="G1" s="2" t="s">
        <v>9</v>
      </c>
    </row>
    <row r="2" spans="1:8" x14ac:dyDescent="0.15">
      <c r="A2" s="1" t="s">
        <v>1</v>
      </c>
      <c r="B2" s="1" t="s">
        <v>12</v>
      </c>
      <c r="C2" s="1" t="s">
        <v>2</v>
      </c>
      <c r="D2" s="1">
        <v>2019</v>
      </c>
      <c r="E2" s="1">
        <v>6</v>
      </c>
      <c r="F2" s="1">
        <v>9</v>
      </c>
      <c r="G2" s="2">
        <v>130.17494046528699</v>
      </c>
      <c r="H2" s="3">
        <v>126</v>
      </c>
    </row>
    <row r="3" spans="1:8" x14ac:dyDescent="0.15">
      <c r="A3" s="1" t="s">
        <v>1</v>
      </c>
      <c r="B3" s="1" t="s">
        <v>12</v>
      </c>
      <c r="C3" s="1" t="s">
        <v>2</v>
      </c>
      <c r="D3" s="1">
        <v>2019</v>
      </c>
      <c r="E3" s="1">
        <v>7</v>
      </c>
      <c r="F3" s="1">
        <v>4</v>
      </c>
      <c r="G3" s="2">
        <v>136.10652839971701</v>
      </c>
    </row>
    <row r="4" spans="1:8" x14ac:dyDescent="0.15">
      <c r="A4" s="1" t="s">
        <v>1</v>
      </c>
      <c r="B4" s="1" t="s">
        <v>12</v>
      </c>
      <c r="C4" s="1" t="s">
        <v>2</v>
      </c>
      <c r="D4" s="1">
        <v>2019</v>
      </c>
      <c r="E4" s="1">
        <v>8</v>
      </c>
      <c r="F4" s="1">
        <v>11</v>
      </c>
      <c r="G4" s="2">
        <v>127.044295835265</v>
      </c>
    </row>
    <row r="5" spans="1:8" x14ac:dyDescent="0.15">
      <c r="A5" s="1" t="s">
        <v>1</v>
      </c>
      <c r="B5" s="1" t="s">
        <v>12</v>
      </c>
      <c r="C5" s="1" t="s">
        <v>2</v>
      </c>
      <c r="D5" s="1">
        <v>2019</v>
      </c>
      <c r="E5" s="1">
        <v>9</v>
      </c>
      <c r="F5" s="1">
        <v>5</v>
      </c>
      <c r="G5" s="2">
        <v>131.21070776718699</v>
      </c>
    </row>
    <row r="6" spans="1:8" x14ac:dyDescent="0.15">
      <c r="A6" s="1" t="s">
        <v>1</v>
      </c>
      <c r="B6" s="1" t="s">
        <v>12</v>
      </c>
      <c r="C6" s="1" t="s">
        <v>2</v>
      </c>
      <c r="D6" s="1">
        <v>2019</v>
      </c>
      <c r="E6" s="1">
        <v>10</v>
      </c>
      <c r="F6" s="1">
        <v>9</v>
      </c>
      <c r="G6" s="2">
        <v>143.323957643944</v>
      </c>
    </row>
    <row r="7" spans="1:8" x14ac:dyDescent="0.15">
      <c r="A7" s="1" t="s">
        <v>1</v>
      </c>
      <c r="B7" s="1" t="s">
        <v>12</v>
      </c>
      <c r="C7" s="1" t="s">
        <v>2</v>
      </c>
      <c r="D7" s="1">
        <v>2019</v>
      </c>
      <c r="E7" s="1">
        <v>11</v>
      </c>
      <c r="F7" s="1">
        <v>8</v>
      </c>
      <c r="G7" s="2">
        <v>136.67295705381099</v>
      </c>
    </row>
    <row r="8" spans="1:8" x14ac:dyDescent="0.15">
      <c r="A8" s="1" t="s">
        <v>1</v>
      </c>
      <c r="B8" s="1" t="s">
        <v>12</v>
      </c>
      <c r="C8" s="1" t="s">
        <v>2</v>
      </c>
      <c r="D8" s="1">
        <v>2019</v>
      </c>
      <c r="E8" s="1">
        <v>12</v>
      </c>
      <c r="F8" s="1">
        <v>3</v>
      </c>
      <c r="G8" s="2">
        <v>128.32903780068699</v>
      </c>
    </row>
    <row r="9" spans="1:8" x14ac:dyDescent="0.15">
      <c r="A9" s="1" t="s">
        <v>1</v>
      </c>
      <c r="B9" s="1" t="s">
        <v>12</v>
      </c>
      <c r="C9" s="1" t="s">
        <v>2</v>
      </c>
      <c r="D9" s="1">
        <v>2020</v>
      </c>
      <c r="E9" s="1">
        <v>1</v>
      </c>
      <c r="F9" s="1">
        <v>4</v>
      </c>
      <c r="G9" s="2">
        <v>106.44317136997</v>
      </c>
    </row>
    <row r="10" spans="1:8" x14ac:dyDescent="0.15">
      <c r="A10" s="1" t="s">
        <v>1</v>
      </c>
      <c r="B10" s="1" t="s">
        <v>12</v>
      </c>
      <c r="C10" s="1" t="s">
        <v>2</v>
      </c>
      <c r="D10" s="1">
        <v>2020</v>
      </c>
      <c r="E10" s="1">
        <v>3</v>
      </c>
      <c r="F10" s="1">
        <v>5</v>
      </c>
      <c r="G10" s="2">
        <v>115.592456071288</v>
      </c>
    </row>
    <row r="11" spans="1:8" x14ac:dyDescent="0.15">
      <c r="A11" s="1" t="s">
        <v>1</v>
      </c>
      <c r="B11" s="1" t="s">
        <v>12</v>
      </c>
      <c r="C11" s="1" t="s">
        <v>2</v>
      </c>
      <c r="D11" s="1">
        <v>2020</v>
      </c>
      <c r="E11" s="1">
        <v>4</v>
      </c>
      <c r="F11" s="1">
        <v>6</v>
      </c>
      <c r="G11" s="2">
        <v>109.551944854751</v>
      </c>
    </row>
    <row r="12" spans="1:8" x14ac:dyDescent="0.15">
      <c r="A12" s="1" t="s">
        <v>1</v>
      </c>
      <c r="B12" s="1" t="s">
        <v>12</v>
      </c>
      <c r="C12" s="1" t="s">
        <v>2</v>
      </c>
      <c r="D12" s="1">
        <v>2020</v>
      </c>
      <c r="E12" s="1">
        <v>5</v>
      </c>
      <c r="F12" s="1">
        <v>2</v>
      </c>
      <c r="G12" s="2">
        <v>117.91044776119401</v>
      </c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Z25"/>
  <sheetViews>
    <sheetView topLeftCell="A12" workbookViewId="0">
      <selection activeCell="K26" sqref="K26"/>
    </sheetView>
  </sheetViews>
  <sheetFormatPr defaultRowHeight="13.5" x14ac:dyDescent="0.15"/>
  <cols>
    <col min="2" max="2" width="11.75" customWidth="1"/>
    <col min="3" max="14" width="7.75" customWidth="1"/>
  </cols>
  <sheetData>
    <row r="1" spans="2:26" x14ac:dyDescent="0.15">
      <c r="B1" s="40" t="s">
        <v>13</v>
      </c>
      <c r="C1" s="37" t="s">
        <v>17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Q1" s="36" t="s">
        <v>18</v>
      </c>
      <c r="R1" s="36"/>
      <c r="S1" s="31" t="s">
        <v>69</v>
      </c>
      <c r="T1" s="31"/>
      <c r="U1" s="31" t="s">
        <v>70</v>
      </c>
      <c r="V1" s="31"/>
      <c r="W1" s="31" t="s">
        <v>71</v>
      </c>
      <c r="X1" s="31"/>
      <c r="Y1" s="31" t="s">
        <v>72</v>
      </c>
      <c r="Z1" s="31"/>
    </row>
    <row r="2" spans="2:26" x14ac:dyDescent="0.15">
      <c r="B2" s="41"/>
      <c r="C2" s="38" t="s">
        <v>84</v>
      </c>
      <c r="D2" s="39"/>
      <c r="E2" s="37" t="s">
        <v>85</v>
      </c>
      <c r="F2" s="37"/>
      <c r="G2" s="27" t="s">
        <v>82</v>
      </c>
      <c r="H2" s="28"/>
      <c r="I2" s="27" t="s">
        <v>81</v>
      </c>
      <c r="J2" s="28"/>
      <c r="K2" s="27" t="s">
        <v>87</v>
      </c>
      <c r="L2" s="28"/>
      <c r="M2" s="27" t="s">
        <v>86</v>
      </c>
      <c r="N2" s="28"/>
      <c r="Q2" s="36" t="s">
        <v>19</v>
      </c>
      <c r="R2" s="36"/>
      <c r="S2" s="43" t="s">
        <v>68</v>
      </c>
      <c r="T2" s="44"/>
      <c r="U2" s="45" t="str">
        <f>C2</f>
        <v>八里庄北里</v>
      </c>
      <c r="V2" s="44"/>
      <c r="W2" s="45" t="e">
        <f>#REF!</f>
        <v>#REF!</v>
      </c>
      <c r="X2" s="44"/>
      <c r="Y2" s="45" t="str">
        <f t="shared" ref="Y2" si="0">M2</f>
        <v>普惠南里</v>
      </c>
      <c r="Z2" s="44"/>
    </row>
    <row r="3" spans="2:26" ht="45" customHeight="1" x14ac:dyDescent="0.15">
      <c r="B3" s="42"/>
      <c r="C3" s="4" t="s">
        <v>15</v>
      </c>
      <c r="D3" s="4" t="s">
        <v>16</v>
      </c>
      <c r="E3" s="14" t="s">
        <v>15</v>
      </c>
      <c r="F3" s="14" t="s">
        <v>16</v>
      </c>
      <c r="G3" s="14" t="s">
        <v>15</v>
      </c>
      <c r="H3" s="14" t="s">
        <v>16</v>
      </c>
      <c r="I3" s="14" t="s">
        <v>15</v>
      </c>
      <c r="J3" s="14" t="s">
        <v>16</v>
      </c>
      <c r="K3" s="14" t="s">
        <v>15</v>
      </c>
      <c r="L3" s="14" t="s">
        <v>16</v>
      </c>
      <c r="M3" s="4" t="s">
        <v>15</v>
      </c>
      <c r="N3" s="4" t="s">
        <v>16</v>
      </c>
      <c r="Q3" s="36" t="s">
        <v>20</v>
      </c>
      <c r="R3" s="36"/>
      <c r="S3" s="43" t="s">
        <v>73</v>
      </c>
      <c r="T3" s="44"/>
      <c r="U3" s="45">
        <f>C17</f>
        <v>100.89</v>
      </c>
      <c r="V3" s="44"/>
      <c r="W3" s="45" t="e">
        <f>#REF!</f>
        <v>#REF!</v>
      </c>
      <c r="X3" s="44"/>
      <c r="Y3" s="45">
        <f>M17</f>
        <v>110.46</v>
      </c>
      <c r="Z3" s="44"/>
    </row>
    <row r="4" spans="2:26" ht="24" x14ac:dyDescent="0.15">
      <c r="B4" s="5">
        <v>43709</v>
      </c>
      <c r="C4" s="19">
        <v>92.22</v>
      </c>
      <c r="D4" s="6">
        <v>114.35</v>
      </c>
      <c r="E4" s="6">
        <v>93.27</v>
      </c>
      <c r="F4" s="6">
        <v>108.85</v>
      </c>
      <c r="G4" s="6">
        <v>110.24</v>
      </c>
      <c r="H4" s="6">
        <v>133.97999999999999</v>
      </c>
      <c r="I4" s="6">
        <v>99.83</v>
      </c>
      <c r="J4" s="6">
        <v>138.82</v>
      </c>
      <c r="K4" s="19">
        <v>77.98</v>
      </c>
      <c r="L4" s="6">
        <v>93.67</v>
      </c>
      <c r="M4" s="19">
        <v>98.48</v>
      </c>
      <c r="N4" s="6">
        <v>119.2</v>
      </c>
      <c r="Q4" s="36" t="s">
        <v>21</v>
      </c>
      <c r="R4" s="36"/>
      <c r="S4" s="9" t="s">
        <v>74</v>
      </c>
      <c r="T4" s="10">
        <v>100</v>
      </c>
      <c r="U4" s="9" t="s">
        <v>74</v>
      </c>
      <c r="V4" s="10">
        <v>100</v>
      </c>
      <c r="W4" s="9" t="s">
        <v>74</v>
      </c>
      <c r="X4" s="10">
        <v>100</v>
      </c>
      <c r="Y4" s="9" t="s">
        <v>74</v>
      </c>
      <c r="Z4" s="10">
        <v>100</v>
      </c>
    </row>
    <row r="5" spans="2:26" x14ac:dyDescent="0.15">
      <c r="B5" s="5">
        <v>43739</v>
      </c>
      <c r="C5" s="19">
        <v>89.36</v>
      </c>
      <c r="D5" s="6">
        <v>114.62</v>
      </c>
      <c r="E5" s="6">
        <v>100.64</v>
      </c>
      <c r="F5" s="6">
        <v>108.1</v>
      </c>
      <c r="G5" s="6">
        <v>110.76</v>
      </c>
      <c r="H5" s="6">
        <v>123.36</v>
      </c>
      <c r="I5" s="6">
        <v>90.54</v>
      </c>
      <c r="J5" s="6">
        <v>140.62</v>
      </c>
      <c r="K5" s="19">
        <v>79.16</v>
      </c>
      <c r="L5" s="6">
        <v>99.38</v>
      </c>
      <c r="M5" s="19">
        <v>103.13</v>
      </c>
      <c r="N5" s="6">
        <v>109.72</v>
      </c>
      <c r="Q5" s="36" t="s">
        <v>22</v>
      </c>
      <c r="R5" s="36"/>
      <c r="S5" s="11" t="s">
        <v>75</v>
      </c>
      <c r="T5" s="11">
        <v>100</v>
      </c>
      <c r="U5" s="11" t="s">
        <v>75</v>
      </c>
      <c r="V5" s="11">
        <v>100</v>
      </c>
      <c r="W5" s="11" t="s">
        <v>75</v>
      </c>
      <c r="X5" s="11">
        <f>IF(W5=S5,100,"请调整")</f>
        <v>100</v>
      </c>
      <c r="Y5" s="11" t="s">
        <v>75</v>
      </c>
      <c r="Z5" s="11">
        <f>IF(Y5=S5,100,"请调整")</f>
        <v>100</v>
      </c>
    </row>
    <row r="6" spans="2:26" x14ac:dyDescent="0.15">
      <c r="B6" s="5">
        <v>43770</v>
      </c>
      <c r="C6" s="19">
        <v>91.62</v>
      </c>
      <c r="D6" s="6">
        <v>107.34</v>
      </c>
      <c r="E6" s="6">
        <v>99.48</v>
      </c>
      <c r="F6" s="6">
        <v>106.05</v>
      </c>
      <c r="G6" s="6">
        <v>109.17</v>
      </c>
      <c r="H6" s="6">
        <v>134.22999999999999</v>
      </c>
      <c r="I6" s="6">
        <v>96.86</v>
      </c>
      <c r="J6" s="6">
        <v>153.33000000000001</v>
      </c>
      <c r="K6" s="19">
        <v>75.95</v>
      </c>
      <c r="L6" s="6">
        <v>181.81</v>
      </c>
      <c r="M6" s="19">
        <v>104.27</v>
      </c>
      <c r="N6" s="6">
        <v>113.67</v>
      </c>
      <c r="Q6" s="32" t="s">
        <v>23</v>
      </c>
      <c r="R6" s="12" t="s">
        <v>24</v>
      </c>
      <c r="S6" s="11" t="s">
        <v>25</v>
      </c>
      <c r="T6" s="11">
        <v>100</v>
      </c>
      <c r="U6" s="11" t="s">
        <v>67</v>
      </c>
      <c r="V6" s="11">
        <v>105</v>
      </c>
      <c r="W6" s="11" t="s">
        <v>67</v>
      </c>
      <c r="X6" s="11">
        <v>105</v>
      </c>
      <c r="Y6" s="11" t="s">
        <v>67</v>
      </c>
      <c r="Z6" s="11">
        <v>105</v>
      </c>
    </row>
    <row r="7" spans="2:26" x14ac:dyDescent="0.15">
      <c r="B7" s="5">
        <v>43800</v>
      </c>
      <c r="C7" s="19">
        <v>89.54</v>
      </c>
      <c r="D7" s="6">
        <v>111.1</v>
      </c>
      <c r="E7" s="6">
        <v>95.67</v>
      </c>
      <c r="F7" s="6">
        <v>99.67</v>
      </c>
      <c r="G7" s="6">
        <v>116.75</v>
      </c>
      <c r="H7" s="6">
        <v>125.13</v>
      </c>
      <c r="I7" s="6">
        <v>92.19</v>
      </c>
      <c r="J7" s="8" t="s">
        <v>80</v>
      </c>
      <c r="K7" s="19">
        <v>74.650000000000006</v>
      </c>
      <c r="L7" s="6">
        <v>98.62</v>
      </c>
      <c r="M7" s="19">
        <v>105.38</v>
      </c>
      <c r="N7" s="6">
        <v>123.96</v>
      </c>
      <c r="Q7" s="32"/>
      <c r="R7" s="12" t="s">
        <v>26</v>
      </c>
      <c r="S7" s="11" t="s">
        <v>27</v>
      </c>
      <c r="T7" s="11">
        <v>100</v>
      </c>
      <c r="U7" s="11" t="s">
        <v>27</v>
      </c>
      <c r="V7" s="11">
        <v>100</v>
      </c>
      <c r="W7" s="11" t="s">
        <v>27</v>
      </c>
      <c r="X7" s="11">
        <v>100</v>
      </c>
      <c r="Y7" s="11" t="s">
        <v>27</v>
      </c>
      <c r="Z7" s="11">
        <v>100</v>
      </c>
    </row>
    <row r="8" spans="2:26" ht="24" x14ac:dyDescent="0.15">
      <c r="B8" s="5">
        <v>43831</v>
      </c>
      <c r="C8" s="19">
        <v>93.7</v>
      </c>
      <c r="D8" s="6">
        <v>113.99</v>
      </c>
      <c r="E8" s="6">
        <v>90.33</v>
      </c>
      <c r="F8" s="6">
        <v>105.49</v>
      </c>
      <c r="G8" s="6">
        <v>109.36</v>
      </c>
      <c r="H8" s="6">
        <v>125.33</v>
      </c>
      <c r="I8" s="6">
        <v>90.31</v>
      </c>
      <c r="J8" s="8" t="s">
        <v>80</v>
      </c>
      <c r="K8" s="19">
        <v>74.150000000000006</v>
      </c>
      <c r="L8" s="6">
        <v>92.16</v>
      </c>
      <c r="M8" s="19">
        <v>112.73</v>
      </c>
      <c r="N8" s="6">
        <v>112.35</v>
      </c>
      <c r="Q8" s="32"/>
      <c r="R8" s="12" t="s">
        <v>28</v>
      </c>
      <c r="S8" s="11" t="s">
        <v>27</v>
      </c>
      <c r="T8" s="11">
        <v>100</v>
      </c>
      <c r="U8" s="11" t="s">
        <v>27</v>
      </c>
      <c r="V8" s="11">
        <v>100</v>
      </c>
      <c r="W8" s="11" t="s">
        <v>27</v>
      </c>
      <c r="X8" s="11">
        <v>100</v>
      </c>
      <c r="Y8" s="11" t="s">
        <v>27</v>
      </c>
      <c r="Z8" s="11">
        <v>100</v>
      </c>
    </row>
    <row r="9" spans="2:26" ht="60" x14ac:dyDescent="0.15">
      <c r="B9" s="5">
        <v>43862</v>
      </c>
      <c r="C9" s="19">
        <v>91.55</v>
      </c>
      <c r="D9" s="6">
        <v>115.52</v>
      </c>
      <c r="E9" s="6">
        <v>93.18</v>
      </c>
      <c r="F9" s="6">
        <v>118.42</v>
      </c>
      <c r="G9" s="6">
        <v>118.89</v>
      </c>
      <c r="H9" s="6">
        <v>130.79</v>
      </c>
      <c r="I9" s="6">
        <v>92.56</v>
      </c>
      <c r="J9" s="8" t="s">
        <v>80</v>
      </c>
      <c r="K9" s="19">
        <v>75.28</v>
      </c>
      <c r="L9" s="8" t="s">
        <v>80</v>
      </c>
      <c r="M9" s="19">
        <v>110.76</v>
      </c>
      <c r="N9" s="8">
        <v>116.61</v>
      </c>
      <c r="Q9" s="32"/>
      <c r="R9" s="12" t="s">
        <v>29</v>
      </c>
      <c r="S9" s="11" t="s">
        <v>30</v>
      </c>
      <c r="T9" s="11">
        <v>100</v>
      </c>
      <c r="U9" s="11" t="s">
        <v>30</v>
      </c>
      <c r="V9" s="11">
        <v>100</v>
      </c>
      <c r="W9" s="11" t="s">
        <v>30</v>
      </c>
      <c r="X9" s="11">
        <v>100</v>
      </c>
      <c r="Y9" s="11" t="s">
        <v>30</v>
      </c>
      <c r="Z9" s="11">
        <v>100</v>
      </c>
    </row>
    <row r="10" spans="2:26" x14ac:dyDescent="0.15">
      <c r="B10" s="5">
        <v>43891</v>
      </c>
      <c r="C10" s="19">
        <v>89.73</v>
      </c>
      <c r="D10" s="6">
        <v>108.52</v>
      </c>
      <c r="E10" s="6">
        <v>95.71</v>
      </c>
      <c r="F10" s="6">
        <v>106.99</v>
      </c>
      <c r="G10" s="6">
        <v>112.94</v>
      </c>
      <c r="H10" s="6">
        <v>133.22999999999999</v>
      </c>
      <c r="I10" s="6">
        <v>96.88</v>
      </c>
      <c r="J10" s="8" t="s">
        <v>80</v>
      </c>
      <c r="K10" s="19">
        <v>77.739999999999995</v>
      </c>
      <c r="L10" s="6">
        <v>84.78</v>
      </c>
      <c r="M10" s="19">
        <v>106.47</v>
      </c>
      <c r="N10" s="6">
        <v>122.56</v>
      </c>
      <c r="Q10" s="32" t="s">
        <v>31</v>
      </c>
      <c r="R10" s="12" t="s">
        <v>32</v>
      </c>
      <c r="S10" s="11" t="s">
        <v>33</v>
      </c>
      <c r="T10" s="11">
        <v>100</v>
      </c>
      <c r="U10" s="11" t="s">
        <v>33</v>
      </c>
      <c r="V10" s="11">
        <v>100</v>
      </c>
      <c r="W10" s="11" t="s">
        <v>33</v>
      </c>
      <c r="X10" s="11">
        <v>100</v>
      </c>
      <c r="Y10" s="11" t="s">
        <v>33</v>
      </c>
      <c r="Z10" s="11">
        <v>100</v>
      </c>
    </row>
    <row r="11" spans="2:26" ht="36" x14ac:dyDescent="0.15">
      <c r="B11" s="5">
        <v>43922</v>
      </c>
      <c r="C11" s="19">
        <v>93.37</v>
      </c>
      <c r="D11" s="6">
        <v>109.21</v>
      </c>
      <c r="E11" s="6">
        <v>94.86</v>
      </c>
      <c r="F11" s="6">
        <v>111.14</v>
      </c>
      <c r="G11" s="6">
        <v>111.49</v>
      </c>
      <c r="H11" s="6">
        <v>120.51</v>
      </c>
      <c r="I11" s="6">
        <v>89.75</v>
      </c>
      <c r="J11" s="8" t="s">
        <v>80</v>
      </c>
      <c r="K11" s="19">
        <v>75.86</v>
      </c>
      <c r="L11" s="6">
        <v>85.9</v>
      </c>
      <c r="M11" s="19">
        <v>106.96</v>
      </c>
      <c r="N11" s="6">
        <v>112.33</v>
      </c>
      <c r="Q11" s="32"/>
      <c r="R11" s="12" t="s">
        <v>34</v>
      </c>
      <c r="S11" s="11" t="s">
        <v>35</v>
      </c>
      <c r="T11" s="11">
        <v>100</v>
      </c>
      <c r="U11" s="11" t="s">
        <v>35</v>
      </c>
      <c r="V11" s="11">
        <v>100</v>
      </c>
      <c r="W11" s="11" t="s">
        <v>35</v>
      </c>
      <c r="X11" s="11">
        <v>100</v>
      </c>
      <c r="Y11" s="11" t="s">
        <v>35</v>
      </c>
      <c r="Z11" s="11">
        <v>100</v>
      </c>
    </row>
    <row r="12" spans="2:26" ht="48" x14ac:dyDescent="0.15">
      <c r="B12" s="5">
        <v>43952</v>
      </c>
      <c r="C12" s="19">
        <v>90.57</v>
      </c>
      <c r="D12" s="6">
        <v>109.04</v>
      </c>
      <c r="E12" s="6">
        <v>95.42</v>
      </c>
      <c r="F12" s="6">
        <v>100.24</v>
      </c>
      <c r="G12" s="6">
        <v>109.96</v>
      </c>
      <c r="H12" s="6">
        <v>130.05000000000001</v>
      </c>
      <c r="I12" s="6">
        <v>87.39</v>
      </c>
      <c r="J12" s="8">
        <v>142.97999999999999</v>
      </c>
      <c r="K12" s="19">
        <v>78.12</v>
      </c>
      <c r="L12" s="6">
        <v>91.3</v>
      </c>
      <c r="M12" s="19">
        <v>103.11</v>
      </c>
      <c r="N12" s="6">
        <v>108.72</v>
      </c>
      <c r="Q12" s="32"/>
      <c r="R12" s="12" t="s">
        <v>36</v>
      </c>
      <c r="S12" s="11" t="s">
        <v>37</v>
      </c>
      <c r="T12" s="11">
        <v>100</v>
      </c>
      <c r="U12" s="11" t="s">
        <v>38</v>
      </c>
      <c r="V12" s="11">
        <v>100</v>
      </c>
      <c r="W12" s="11" t="s">
        <v>38</v>
      </c>
      <c r="X12" s="11">
        <v>100</v>
      </c>
      <c r="Y12" s="11" t="s">
        <v>38</v>
      </c>
      <c r="Z12" s="11">
        <v>100</v>
      </c>
    </row>
    <row r="13" spans="2:26" ht="48" x14ac:dyDescent="0.15">
      <c r="B13" s="5">
        <v>43983</v>
      </c>
      <c r="C13" s="19">
        <v>87.77</v>
      </c>
      <c r="D13" s="6"/>
      <c r="E13" s="6">
        <v>91.34</v>
      </c>
      <c r="F13" s="6"/>
      <c r="G13" s="6">
        <v>107.04</v>
      </c>
      <c r="H13" s="6"/>
      <c r="I13" s="8" t="s">
        <v>80</v>
      </c>
      <c r="J13" s="8"/>
      <c r="K13" s="19">
        <v>74.91</v>
      </c>
      <c r="L13" s="6"/>
      <c r="M13" s="19">
        <v>102.39</v>
      </c>
      <c r="N13" s="6"/>
      <c r="Q13" s="32"/>
      <c r="R13" s="12" t="s">
        <v>39</v>
      </c>
      <c r="S13" s="11" t="s">
        <v>40</v>
      </c>
      <c r="T13" s="11">
        <v>100</v>
      </c>
      <c r="U13" s="11" t="s">
        <v>66</v>
      </c>
      <c r="V13" s="11">
        <v>110</v>
      </c>
      <c r="W13" s="11" t="s">
        <v>66</v>
      </c>
      <c r="X13" s="11">
        <v>110</v>
      </c>
      <c r="Y13" s="11" t="s">
        <v>66</v>
      </c>
      <c r="Z13" s="11">
        <v>110</v>
      </c>
    </row>
    <row r="14" spans="2:26" ht="72" x14ac:dyDescent="0.15">
      <c r="B14" s="5">
        <v>44013</v>
      </c>
      <c r="C14" s="19">
        <v>89.17</v>
      </c>
      <c r="D14" s="6"/>
      <c r="E14" s="6">
        <v>95.82</v>
      </c>
      <c r="F14" s="6"/>
      <c r="G14" s="6">
        <v>113.83</v>
      </c>
      <c r="H14" s="6"/>
      <c r="I14" s="6">
        <v>115.88</v>
      </c>
      <c r="J14" s="8"/>
      <c r="K14" s="19">
        <v>75.010000000000005</v>
      </c>
      <c r="L14" s="6"/>
      <c r="M14" s="19">
        <v>105.77</v>
      </c>
      <c r="N14" s="6"/>
      <c r="Q14" s="32"/>
      <c r="R14" s="12" t="s">
        <v>65</v>
      </c>
      <c r="S14" s="11" t="s">
        <v>41</v>
      </c>
      <c r="T14" s="11">
        <v>100</v>
      </c>
      <c r="U14" s="11" t="s">
        <v>42</v>
      </c>
      <c r="V14" s="11">
        <v>99</v>
      </c>
      <c r="W14" s="11" t="s">
        <v>42</v>
      </c>
      <c r="X14" s="11">
        <v>99</v>
      </c>
      <c r="Y14" s="11" t="s">
        <v>42</v>
      </c>
      <c r="Z14" s="11">
        <v>99</v>
      </c>
    </row>
    <row r="15" spans="2:26" ht="60" x14ac:dyDescent="0.15">
      <c r="B15" s="5">
        <v>44044</v>
      </c>
      <c r="C15" s="19">
        <v>84.39</v>
      </c>
      <c r="D15" s="6"/>
      <c r="E15" s="6">
        <v>87.29</v>
      </c>
      <c r="F15" s="6"/>
      <c r="G15" s="6">
        <v>116.21</v>
      </c>
      <c r="H15" s="6"/>
      <c r="I15" s="6">
        <v>112.86</v>
      </c>
      <c r="J15" s="8"/>
      <c r="K15" s="19">
        <v>74.180000000000007</v>
      </c>
      <c r="L15" s="6"/>
      <c r="M15" s="19">
        <v>106.17</v>
      </c>
      <c r="N15" s="6"/>
      <c r="Q15" s="32"/>
      <c r="R15" s="12" t="s">
        <v>43</v>
      </c>
      <c r="S15" s="11" t="s">
        <v>44</v>
      </c>
      <c r="T15" s="11">
        <v>100</v>
      </c>
      <c r="U15" s="11" t="s">
        <v>44</v>
      </c>
      <c r="V15" s="11">
        <v>100</v>
      </c>
      <c r="W15" s="11" t="s">
        <v>44</v>
      </c>
      <c r="X15" s="11">
        <v>100</v>
      </c>
      <c r="Y15" s="11" t="s">
        <v>44</v>
      </c>
      <c r="Z15" s="11">
        <v>100</v>
      </c>
    </row>
    <row r="16" spans="2:26" ht="36" x14ac:dyDescent="0.15">
      <c r="B16" s="35" t="s">
        <v>14</v>
      </c>
      <c r="C16" s="7">
        <f>AVERAGE(C4:C15)</f>
        <v>90.249166666666667</v>
      </c>
      <c r="D16" s="7">
        <f>AVERAGE(D4:D15)</f>
        <v>111.52111111111111</v>
      </c>
      <c r="E16" s="15">
        <f t="shared" ref="E16:F16" si="1">AVERAGE(E4:E15)</f>
        <v>94.417500000000004</v>
      </c>
      <c r="F16" s="15">
        <f t="shared" si="1"/>
        <v>107.21666666666665</v>
      </c>
      <c r="G16" s="20">
        <f t="shared" ref="G16:N16" si="2">AVERAGE(G4:G15)</f>
        <v>112.21999999999998</v>
      </c>
      <c r="H16" s="15">
        <f t="shared" si="2"/>
        <v>128.51222222222222</v>
      </c>
      <c r="I16" s="15">
        <f t="shared" si="2"/>
        <v>96.822727272727263</v>
      </c>
      <c r="J16" s="15">
        <f t="shared" si="2"/>
        <v>143.9375</v>
      </c>
      <c r="K16" s="15">
        <f t="shared" si="2"/>
        <v>76.082499999999996</v>
      </c>
      <c r="L16" s="15">
        <f t="shared" si="2"/>
        <v>103.45249999999999</v>
      </c>
      <c r="M16" s="7">
        <f t="shared" si="2"/>
        <v>105.46833333333335</v>
      </c>
      <c r="N16" s="15">
        <f t="shared" si="2"/>
        <v>115.45777777777776</v>
      </c>
      <c r="Q16" s="32" t="s">
        <v>45</v>
      </c>
      <c r="R16" s="12" t="s">
        <v>46</v>
      </c>
      <c r="S16" s="11" t="s">
        <v>47</v>
      </c>
      <c r="T16" s="11">
        <v>100</v>
      </c>
      <c r="U16" s="11" t="s">
        <v>47</v>
      </c>
      <c r="V16" s="11">
        <v>100</v>
      </c>
      <c r="W16" s="11" t="s">
        <v>47</v>
      </c>
      <c r="X16" s="11">
        <v>100</v>
      </c>
      <c r="Y16" s="11" t="s">
        <v>47</v>
      </c>
      <c r="Z16" s="11">
        <v>100</v>
      </c>
    </row>
    <row r="17" spans="2:26" x14ac:dyDescent="0.15">
      <c r="B17" s="35"/>
      <c r="C17" s="34">
        <f>ROUND(AVERAGE(C16:D16),2)</f>
        <v>100.89</v>
      </c>
      <c r="D17" s="35"/>
      <c r="E17" s="34">
        <f>ROUND(AVERAGE(E16:F16),2)</f>
        <v>100.82</v>
      </c>
      <c r="F17" s="35"/>
      <c r="G17" s="29">
        <f>ROUND(AVERAGE(G16:H16),2)</f>
        <v>120.37</v>
      </c>
      <c r="H17" s="30"/>
      <c r="I17" s="29">
        <f>ROUND(AVERAGE(I16:J16),2)</f>
        <v>120.38</v>
      </c>
      <c r="J17" s="30"/>
      <c r="K17" s="34">
        <f>ROUND(AVERAGE(K16:L16),2)</f>
        <v>89.77</v>
      </c>
      <c r="L17" s="35"/>
      <c r="M17" s="34">
        <f>ROUND(AVERAGE(M16:N16),2)</f>
        <v>110.46</v>
      </c>
      <c r="N17" s="35"/>
      <c r="Q17" s="32"/>
      <c r="R17" s="12" t="s">
        <v>48</v>
      </c>
      <c r="S17" s="13" t="s">
        <v>76</v>
      </c>
      <c r="T17" s="11">
        <v>100</v>
      </c>
      <c r="U17" s="13" t="s">
        <v>76</v>
      </c>
      <c r="V17" s="11">
        <v>100</v>
      </c>
      <c r="W17" s="13" t="s">
        <v>76</v>
      </c>
      <c r="X17" s="11">
        <v>100</v>
      </c>
      <c r="Y17" s="13" t="s">
        <v>76</v>
      </c>
      <c r="Z17" s="11">
        <v>100</v>
      </c>
    </row>
    <row r="18" spans="2:26" x14ac:dyDescent="0.2">
      <c r="B18" s="33" t="str">
        <f>CONCATENATE("估价对象比较价值=(",TEXT(C17,"G/通用格式"),"+",TEXT(E17,"G/通用格式"),"+",TEXT(G17,"G/通用格式"),"+",TEXT(I17,"G/通用格式"),"+",TEXT(K17,"G/通用格式"),"+","+",TEXT(M17,"G/通用格式"),")","/",6,"=",ROUND((C17+E17+G17+I17+K17+M17)/6,0))</f>
        <v>估价对象比较价值=(100.89+100.82+120.37+120.38+89.77++110.46)/6=107</v>
      </c>
      <c r="C18" s="33"/>
      <c r="D18" s="33"/>
      <c r="E18" s="33"/>
      <c r="F18" s="33"/>
      <c r="G18" s="33"/>
      <c r="H18" s="33"/>
      <c r="I18" s="33"/>
      <c r="J18" s="33"/>
      <c r="K18" s="33"/>
      <c r="Q18" s="32"/>
      <c r="R18" s="12" t="s">
        <v>49</v>
      </c>
      <c r="S18" s="11" t="s">
        <v>50</v>
      </c>
      <c r="T18" s="11">
        <v>100</v>
      </c>
      <c r="U18" s="11" t="s">
        <v>50</v>
      </c>
      <c r="V18" s="11">
        <v>100</v>
      </c>
      <c r="W18" s="11" t="s">
        <v>50</v>
      </c>
      <c r="X18" s="11">
        <v>100</v>
      </c>
      <c r="Y18" s="11" t="s">
        <v>50</v>
      </c>
      <c r="Z18" s="11">
        <v>100</v>
      </c>
    </row>
    <row r="19" spans="2:26" ht="36" x14ac:dyDescent="0.15">
      <c r="Q19" s="32"/>
      <c r="R19" s="12" t="s">
        <v>51</v>
      </c>
      <c r="S19" s="11" t="s">
        <v>52</v>
      </c>
      <c r="T19" s="11">
        <v>100</v>
      </c>
      <c r="U19" s="11" t="s">
        <v>53</v>
      </c>
      <c r="V19" s="11">
        <v>99</v>
      </c>
      <c r="W19" s="11" t="s">
        <v>53</v>
      </c>
      <c r="X19" s="11">
        <v>99</v>
      </c>
      <c r="Y19" s="11" t="s">
        <v>53</v>
      </c>
      <c r="Z19" s="11">
        <v>99</v>
      </c>
    </row>
    <row r="20" spans="2:26" ht="36" x14ac:dyDescent="0.15">
      <c r="C20">
        <v>87.14</v>
      </c>
      <c r="E20">
        <v>92.25</v>
      </c>
      <c r="G20">
        <v>121.85</v>
      </c>
      <c r="I20" s="8" t="s">
        <v>80</v>
      </c>
      <c r="K20">
        <v>78.430000000000007</v>
      </c>
      <c r="M20">
        <v>102.66</v>
      </c>
      <c r="Q20" s="32"/>
      <c r="R20" s="12" t="s">
        <v>54</v>
      </c>
      <c r="S20" s="11" t="s">
        <v>55</v>
      </c>
      <c r="T20" s="11">
        <v>100</v>
      </c>
      <c r="U20" s="11" t="s">
        <v>55</v>
      </c>
      <c r="V20" s="11">
        <v>100</v>
      </c>
      <c r="W20" s="11" t="s">
        <v>55</v>
      </c>
      <c r="X20" s="11">
        <v>100</v>
      </c>
      <c r="Y20" s="11" t="s">
        <v>56</v>
      </c>
      <c r="Z20" s="11">
        <v>100</v>
      </c>
    </row>
    <row r="21" spans="2:26" ht="24" x14ac:dyDescent="0.15">
      <c r="Q21" s="32"/>
      <c r="R21" s="12" t="s">
        <v>57</v>
      </c>
      <c r="S21" s="11" t="s">
        <v>58</v>
      </c>
      <c r="T21" s="11">
        <v>100</v>
      </c>
      <c r="U21" s="11" t="s">
        <v>58</v>
      </c>
      <c r="V21" s="11">
        <v>100</v>
      </c>
      <c r="W21" s="11" t="s">
        <v>58</v>
      </c>
      <c r="X21" s="11">
        <v>100</v>
      </c>
      <c r="Y21" s="11" t="s">
        <v>58</v>
      </c>
      <c r="Z21" s="11">
        <v>100</v>
      </c>
    </row>
    <row r="22" spans="2:26" ht="24" x14ac:dyDescent="0.15">
      <c r="Q22" s="32"/>
      <c r="R22" s="12" t="s">
        <v>59</v>
      </c>
      <c r="S22" s="11" t="s">
        <v>60</v>
      </c>
      <c r="T22" s="11">
        <v>100</v>
      </c>
      <c r="U22" s="11" t="s">
        <v>61</v>
      </c>
      <c r="V22" s="11">
        <v>99</v>
      </c>
      <c r="W22" s="11" t="s">
        <v>61</v>
      </c>
      <c r="X22" s="11">
        <v>99</v>
      </c>
      <c r="Y22" s="11" t="s">
        <v>61</v>
      </c>
      <c r="Z22" s="11">
        <v>99</v>
      </c>
    </row>
    <row r="23" spans="2:26" x14ac:dyDescent="0.15">
      <c r="Q23" s="36" t="s">
        <v>62</v>
      </c>
      <c r="R23" s="36"/>
      <c r="S23" s="31" t="s">
        <v>63</v>
      </c>
      <c r="T23" s="31"/>
      <c r="U23" s="46">
        <f>U3</f>
        <v>100.89</v>
      </c>
      <c r="V23" s="46"/>
      <c r="W23" s="46" t="e">
        <f>W3</f>
        <v>#REF!</v>
      </c>
      <c r="X23" s="46"/>
      <c r="Y23" s="46">
        <f t="shared" ref="Y23" si="3">Y3</f>
        <v>110.46</v>
      </c>
      <c r="Z23" s="46"/>
    </row>
    <row r="24" spans="2:26" x14ac:dyDescent="0.15">
      <c r="Q24" s="36" t="s">
        <v>64</v>
      </c>
      <c r="R24" s="36"/>
      <c r="S24" s="31" t="s">
        <v>63</v>
      </c>
      <c r="T24" s="31"/>
      <c r="U24" s="47">
        <f>ROUND(U23*POWER(100,COUNT(V4:V22))/PRODUCT(V4:V22),2)</f>
        <v>90.02</v>
      </c>
      <c r="V24" s="47"/>
      <c r="W24" s="47" t="e">
        <f>ROUND(W23*POWER(100,COUNT(X4:X22))/PRODUCT(X4:X22),2)</f>
        <v>#REF!</v>
      </c>
      <c r="X24" s="47"/>
      <c r="Y24" s="47">
        <f>ROUND(Y23*POWER(100,COUNT(Z4:Z22))/PRODUCT(Z4:Z22),2)</f>
        <v>98.56</v>
      </c>
      <c r="Z24" s="47"/>
    </row>
    <row r="25" spans="2:26" x14ac:dyDescent="0.2">
      <c r="Q25" s="33" t="e">
        <f>CONCATENATE("估价对象比较价值=(",TEXT(U24,"G/通用格式"),"+",TEXT(W24,"G/通用格式"),"+",TEXT(Y24,"G/通用格式"),")","/",3,"=",ROUND((U24+W24+Y24)/3,0))</f>
        <v>#REF!</v>
      </c>
      <c r="R25" s="33"/>
      <c r="S25" s="33"/>
      <c r="T25" s="33"/>
      <c r="U25" s="33"/>
      <c r="V25" s="33"/>
      <c r="W25" s="33"/>
      <c r="X25" s="33"/>
      <c r="Y25" s="33"/>
      <c r="Z25" s="33"/>
    </row>
  </sheetData>
  <mergeCells count="47">
    <mergeCell ref="Q23:R23"/>
    <mergeCell ref="S23:T23"/>
    <mergeCell ref="Q25:Z25"/>
    <mergeCell ref="W23:X23"/>
    <mergeCell ref="Y23:Z23"/>
    <mergeCell ref="Q24:R24"/>
    <mergeCell ref="S24:T24"/>
    <mergeCell ref="U24:V24"/>
    <mergeCell ref="W24:X24"/>
    <mergeCell ref="Y24:Z24"/>
    <mergeCell ref="U23:V23"/>
    <mergeCell ref="Y1:Z1"/>
    <mergeCell ref="B16:B17"/>
    <mergeCell ref="C17:D17"/>
    <mergeCell ref="M17:N17"/>
    <mergeCell ref="B1:B3"/>
    <mergeCell ref="S3:T3"/>
    <mergeCell ref="U3:V3"/>
    <mergeCell ref="W3:X3"/>
    <mergeCell ref="Y3:Z3"/>
    <mergeCell ref="S2:T2"/>
    <mergeCell ref="U2:V2"/>
    <mergeCell ref="W2:X2"/>
    <mergeCell ref="Y2:Z2"/>
    <mergeCell ref="Q6:Q9"/>
    <mergeCell ref="Q10:Q15"/>
    <mergeCell ref="E17:F17"/>
    <mergeCell ref="U1:V1"/>
    <mergeCell ref="W1:X1"/>
    <mergeCell ref="Q16:Q22"/>
    <mergeCell ref="B18:K18"/>
    <mergeCell ref="I17:J17"/>
    <mergeCell ref="K17:L17"/>
    <mergeCell ref="Q1:R1"/>
    <mergeCell ref="Q2:R2"/>
    <mergeCell ref="Q3:R3"/>
    <mergeCell ref="Q4:R4"/>
    <mergeCell ref="Q5:R5"/>
    <mergeCell ref="C1:N1"/>
    <mergeCell ref="C2:D2"/>
    <mergeCell ref="M2:N2"/>
    <mergeCell ref="E2:F2"/>
    <mergeCell ref="G2:H2"/>
    <mergeCell ref="I2:J2"/>
    <mergeCell ref="K2:L2"/>
    <mergeCell ref="G17:H17"/>
    <mergeCell ref="S1:T1"/>
  </mergeCells>
  <phoneticPr fontId="1" type="noConversion"/>
  <pageMargins left="0.7" right="0.7" top="0.75" bottom="0.75" header="0.3" footer="0.3"/>
  <ignoredErrors>
    <ignoredError sqref="E16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K4:M23"/>
  <sheetViews>
    <sheetView workbookViewId="0">
      <selection activeCell="C6" sqref="C6"/>
    </sheetView>
  </sheetViews>
  <sheetFormatPr defaultRowHeight="13.5" x14ac:dyDescent="0.15"/>
  <cols>
    <col min="12" max="12" width="17.75" customWidth="1"/>
  </cols>
  <sheetData>
    <row r="4" spans="11:13" x14ac:dyDescent="0.15">
      <c r="K4" s="16"/>
      <c r="L4" s="16"/>
      <c r="M4" s="17"/>
    </row>
    <row r="5" spans="11:13" x14ac:dyDescent="0.15">
      <c r="K5" s="48"/>
      <c r="L5" s="18"/>
      <c r="M5" s="49"/>
    </row>
    <row r="6" spans="11:13" x14ac:dyDescent="0.15">
      <c r="K6" s="48"/>
      <c r="L6" s="18"/>
      <c r="M6" s="50"/>
    </row>
    <row r="7" spans="11:13" x14ac:dyDescent="0.15">
      <c r="K7" s="48"/>
      <c r="L7" s="18"/>
      <c r="M7" s="50"/>
    </row>
    <row r="8" spans="11:13" x14ac:dyDescent="0.15">
      <c r="K8" s="48"/>
      <c r="L8" s="18"/>
      <c r="M8" s="50"/>
    </row>
    <row r="9" spans="11:13" x14ac:dyDescent="0.15">
      <c r="K9" s="48"/>
      <c r="L9" s="18"/>
      <c r="M9" s="51"/>
    </row>
    <row r="22" spans="12:12" x14ac:dyDescent="0.15">
      <c r="L22">
        <f>21*0.8+1</f>
        <v>17.8</v>
      </c>
    </row>
    <row r="23" spans="12:12" x14ac:dyDescent="0.15">
      <c r="L23">
        <f>L22*0.7*1.3</f>
        <v>16.198</v>
      </c>
    </row>
  </sheetData>
  <mergeCells count="2">
    <mergeCell ref="K5:K9"/>
    <mergeCell ref="M5:M9"/>
  </mergeCells>
  <phoneticPr fontId="9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17"/>
  <sheetViews>
    <sheetView workbookViewId="0">
      <selection activeCell="D6" sqref="D6:D17"/>
    </sheetView>
  </sheetViews>
  <sheetFormatPr defaultRowHeight="13.5" x14ac:dyDescent="0.15"/>
  <sheetData>
    <row r="1" spans="1:16" ht="14.25" thickBot="1" x14ac:dyDescent="0.2">
      <c r="A1" s="21">
        <v>1</v>
      </c>
      <c r="B1" s="22" t="s">
        <v>78</v>
      </c>
      <c r="C1" s="22" t="s">
        <v>77</v>
      </c>
      <c r="D1" s="23" t="s">
        <v>79</v>
      </c>
      <c r="E1" s="24">
        <v>103.11</v>
      </c>
      <c r="F1" s="24">
        <v>106.96</v>
      </c>
      <c r="G1" s="24">
        <v>106.47</v>
      </c>
      <c r="H1" s="24">
        <v>110.76</v>
      </c>
      <c r="I1" s="24">
        <v>112.73</v>
      </c>
      <c r="J1" s="24">
        <v>105.38</v>
      </c>
      <c r="K1" s="24">
        <v>104.27</v>
      </c>
      <c r="L1" s="24">
        <v>103.13</v>
      </c>
      <c r="M1" s="24">
        <v>98.48</v>
      </c>
      <c r="N1" s="24">
        <v>95.74</v>
      </c>
      <c r="O1" s="24">
        <v>97.96</v>
      </c>
      <c r="P1" s="24">
        <v>98.18</v>
      </c>
    </row>
    <row r="6" spans="1:16" ht="14.25" thickBot="1" x14ac:dyDescent="0.2">
      <c r="C6">
        <v>12</v>
      </c>
      <c r="D6" s="24">
        <v>98.18</v>
      </c>
    </row>
    <row r="7" spans="1:16" ht="14.25" thickBot="1" x14ac:dyDescent="0.2">
      <c r="C7">
        <v>11</v>
      </c>
      <c r="D7" s="24">
        <v>97.96</v>
      </c>
    </row>
    <row r="8" spans="1:16" ht="14.25" thickBot="1" x14ac:dyDescent="0.2">
      <c r="C8">
        <v>10</v>
      </c>
      <c r="D8" s="24">
        <v>95.74</v>
      </c>
    </row>
    <row r="9" spans="1:16" ht="14.25" thickBot="1" x14ac:dyDescent="0.2">
      <c r="C9">
        <v>9</v>
      </c>
      <c r="D9" s="24">
        <v>98.48</v>
      </c>
    </row>
    <row r="10" spans="1:16" ht="14.25" thickBot="1" x14ac:dyDescent="0.2">
      <c r="C10">
        <v>8</v>
      </c>
      <c r="D10" s="24">
        <v>103.13</v>
      </c>
    </row>
    <row r="11" spans="1:16" ht="14.25" thickBot="1" x14ac:dyDescent="0.2">
      <c r="C11">
        <v>7</v>
      </c>
      <c r="D11" s="24">
        <v>104.27</v>
      </c>
    </row>
    <row r="12" spans="1:16" ht="14.25" thickBot="1" x14ac:dyDescent="0.2">
      <c r="C12">
        <v>6</v>
      </c>
      <c r="D12" s="24">
        <v>105.38</v>
      </c>
    </row>
    <row r="13" spans="1:16" ht="14.25" thickBot="1" x14ac:dyDescent="0.2">
      <c r="C13">
        <v>5</v>
      </c>
      <c r="D13" s="24">
        <v>112.73</v>
      </c>
    </row>
    <row r="14" spans="1:16" ht="14.25" thickBot="1" x14ac:dyDescent="0.2">
      <c r="C14">
        <v>4</v>
      </c>
      <c r="D14" s="24">
        <v>110.76</v>
      </c>
    </row>
    <row r="15" spans="1:16" ht="14.25" thickBot="1" x14ac:dyDescent="0.2">
      <c r="C15">
        <v>3</v>
      </c>
      <c r="D15" s="24">
        <v>106.47</v>
      </c>
    </row>
    <row r="16" spans="1:16" ht="14.25" thickBot="1" x14ac:dyDescent="0.2">
      <c r="C16">
        <v>2</v>
      </c>
      <c r="D16" s="24">
        <v>106.96</v>
      </c>
    </row>
    <row r="17" spans="3:4" ht="14.25" thickBot="1" x14ac:dyDescent="0.2">
      <c r="C17">
        <v>1</v>
      </c>
      <c r="D17" s="24">
        <v>103.11</v>
      </c>
    </row>
  </sheetData>
  <sortState ref="C6:D17">
    <sortCondition descending="1" ref="C6"/>
  </sortState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26"/>
  <sheetViews>
    <sheetView workbookViewId="0">
      <selection activeCell="C8" sqref="C8"/>
    </sheetView>
  </sheetViews>
  <sheetFormatPr defaultRowHeight="13.5" x14ac:dyDescent="0.15"/>
  <cols>
    <col min="1" max="1" width="9.5" bestFit="1" customWidth="1"/>
  </cols>
  <sheetData>
    <row r="1" spans="1:4" x14ac:dyDescent="0.15">
      <c r="A1" s="25">
        <v>44013</v>
      </c>
      <c r="B1">
        <v>72</v>
      </c>
      <c r="C1">
        <v>7000</v>
      </c>
      <c r="D1">
        <f>C1/B1</f>
        <v>97.222222222222229</v>
      </c>
    </row>
    <row r="2" spans="1:4" x14ac:dyDescent="0.15">
      <c r="B2">
        <v>41</v>
      </c>
      <c r="C2">
        <v>6000</v>
      </c>
      <c r="D2">
        <f t="shared" ref="D2:D26" si="0">C2/B2</f>
        <v>146.34146341463415</v>
      </c>
    </row>
    <row r="3" spans="1:4" x14ac:dyDescent="0.15">
      <c r="B3">
        <v>44</v>
      </c>
      <c r="C3">
        <v>5900</v>
      </c>
      <c r="D3">
        <f t="shared" si="0"/>
        <v>134.09090909090909</v>
      </c>
    </row>
    <row r="4" spans="1:4" x14ac:dyDescent="0.15">
      <c r="A4" s="26">
        <v>44056</v>
      </c>
      <c r="B4">
        <v>44</v>
      </c>
      <c r="C4">
        <v>5500</v>
      </c>
      <c r="D4">
        <f t="shared" si="0"/>
        <v>125</v>
      </c>
    </row>
    <row r="5" spans="1:4" x14ac:dyDescent="0.15">
      <c r="B5">
        <v>81</v>
      </c>
      <c r="C5">
        <v>9200</v>
      </c>
      <c r="D5">
        <f t="shared" si="0"/>
        <v>113.58024691358025</v>
      </c>
    </row>
    <row r="6" spans="1:4" x14ac:dyDescent="0.15">
      <c r="B6">
        <v>65</v>
      </c>
      <c r="C6">
        <v>6500</v>
      </c>
      <c r="D6">
        <f t="shared" si="0"/>
        <v>100</v>
      </c>
    </row>
    <row r="7" spans="1:4" x14ac:dyDescent="0.15">
      <c r="A7" s="26">
        <v>44075</v>
      </c>
      <c r="C7" t="s">
        <v>83</v>
      </c>
      <c r="D7" t="e">
        <f t="shared" si="0"/>
        <v>#VALUE!</v>
      </c>
    </row>
    <row r="8" spans="1:4" x14ac:dyDescent="0.15">
      <c r="D8" t="e">
        <f t="shared" si="0"/>
        <v>#DIV/0!</v>
      </c>
    </row>
    <row r="9" spans="1:4" x14ac:dyDescent="0.15">
      <c r="D9" t="e">
        <f t="shared" si="0"/>
        <v>#DIV/0!</v>
      </c>
    </row>
    <row r="10" spans="1:4" x14ac:dyDescent="0.15">
      <c r="D10" t="e">
        <f t="shared" si="0"/>
        <v>#DIV/0!</v>
      </c>
    </row>
    <row r="11" spans="1:4" x14ac:dyDescent="0.15">
      <c r="D11" t="e">
        <f t="shared" si="0"/>
        <v>#DIV/0!</v>
      </c>
    </row>
    <row r="12" spans="1:4" x14ac:dyDescent="0.15">
      <c r="D12" t="e">
        <f t="shared" si="0"/>
        <v>#DIV/0!</v>
      </c>
    </row>
    <row r="13" spans="1:4" x14ac:dyDescent="0.15">
      <c r="D13" t="e">
        <f t="shared" si="0"/>
        <v>#DIV/0!</v>
      </c>
    </row>
    <row r="14" spans="1:4" x14ac:dyDescent="0.15">
      <c r="D14" t="e">
        <f t="shared" si="0"/>
        <v>#DIV/0!</v>
      </c>
    </row>
    <row r="15" spans="1:4" x14ac:dyDescent="0.15">
      <c r="D15" t="e">
        <f t="shared" si="0"/>
        <v>#DIV/0!</v>
      </c>
    </row>
    <row r="16" spans="1:4" x14ac:dyDescent="0.15">
      <c r="D16" t="e">
        <f t="shared" si="0"/>
        <v>#DIV/0!</v>
      </c>
    </row>
    <row r="17" spans="4:4" x14ac:dyDescent="0.15">
      <c r="D17" t="e">
        <f t="shared" si="0"/>
        <v>#DIV/0!</v>
      </c>
    </row>
    <row r="18" spans="4:4" x14ac:dyDescent="0.15">
      <c r="D18" t="e">
        <f t="shared" si="0"/>
        <v>#DIV/0!</v>
      </c>
    </row>
    <row r="19" spans="4:4" x14ac:dyDescent="0.15">
      <c r="D19" t="e">
        <f t="shared" si="0"/>
        <v>#DIV/0!</v>
      </c>
    </row>
    <row r="20" spans="4:4" x14ac:dyDescent="0.15">
      <c r="D20" t="e">
        <f t="shared" si="0"/>
        <v>#DIV/0!</v>
      </c>
    </row>
    <row r="21" spans="4:4" x14ac:dyDescent="0.15">
      <c r="D21" t="e">
        <f t="shared" si="0"/>
        <v>#DIV/0!</v>
      </c>
    </row>
    <row r="22" spans="4:4" x14ac:dyDescent="0.15">
      <c r="D22" t="e">
        <f t="shared" si="0"/>
        <v>#DIV/0!</v>
      </c>
    </row>
    <row r="23" spans="4:4" x14ac:dyDescent="0.15">
      <c r="D23" t="e">
        <f t="shared" si="0"/>
        <v>#DIV/0!</v>
      </c>
    </row>
    <row r="24" spans="4:4" x14ac:dyDescent="0.15">
      <c r="D24" t="e">
        <f t="shared" si="0"/>
        <v>#DIV/0!</v>
      </c>
    </row>
    <row r="25" spans="4:4" x14ac:dyDescent="0.15">
      <c r="D25" t="e">
        <f t="shared" si="0"/>
        <v>#DIV/0!</v>
      </c>
    </row>
    <row r="26" spans="4:4" x14ac:dyDescent="0.15">
      <c r="D26" t="e">
        <f t="shared" si="0"/>
        <v>#DIV/0!</v>
      </c>
    </row>
  </sheetData>
  <phoneticPr fontId="1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30"/>
  <sheetViews>
    <sheetView topLeftCell="A7" workbookViewId="0">
      <selection activeCell="D15" sqref="D15:D19"/>
    </sheetView>
  </sheetViews>
  <sheetFormatPr defaultRowHeight="13.5" x14ac:dyDescent="0.15"/>
  <cols>
    <col min="1" max="1" width="9.5" bestFit="1" customWidth="1"/>
  </cols>
  <sheetData>
    <row r="1" spans="1:4" x14ac:dyDescent="0.15">
      <c r="A1" s="25">
        <v>43989</v>
      </c>
      <c r="B1">
        <v>73</v>
      </c>
      <c r="C1">
        <v>7000</v>
      </c>
      <c r="D1">
        <f>C1/B1</f>
        <v>95.890410958904113</v>
      </c>
    </row>
    <row r="2" spans="1:4" x14ac:dyDescent="0.15">
      <c r="A2" s="25"/>
      <c r="B2">
        <v>55</v>
      </c>
      <c r="C2">
        <v>6500</v>
      </c>
      <c r="D2">
        <f>C2/B2</f>
        <v>118.18181818181819</v>
      </c>
    </row>
    <row r="3" spans="1:4" x14ac:dyDescent="0.15">
      <c r="A3" s="26">
        <v>44018</v>
      </c>
      <c r="B3">
        <v>95</v>
      </c>
      <c r="C3">
        <v>9700</v>
      </c>
      <c r="D3">
        <f t="shared" ref="D3:D30" si="0">C3/B3</f>
        <v>102.10526315789474</v>
      </c>
    </row>
    <row r="4" spans="1:4" x14ac:dyDescent="0.15">
      <c r="B4">
        <v>73</v>
      </c>
      <c r="C4">
        <v>8500</v>
      </c>
      <c r="D4">
        <f t="shared" si="0"/>
        <v>116.43835616438356</v>
      </c>
    </row>
    <row r="5" spans="1:4" x14ac:dyDescent="0.15">
      <c r="B5">
        <v>61</v>
      </c>
      <c r="C5">
        <v>7500</v>
      </c>
      <c r="D5">
        <f t="shared" si="0"/>
        <v>122.95081967213115</v>
      </c>
    </row>
    <row r="6" spans="1:4" x14ac:dyDescent="0.15">
      <c r="A6" s="26">
        <v>44045</v>
      </c>
      <c r="B6">
        <v>44</v>
      </c>
      <c r="C6">
        <v>5200</v>
      </c>
      <c r="D6">
        <f t="shared" si="0"/>
        <v>118.18181818181819</v>
      </c>
    </row>
    <row r="7" spans="1:4" x14ac:dyDescent="0.15">
      <c r="B7">
        <v>63</v>
      </c>
      <c r="C7">
        <v>7000</v>
      </c>
      <c r="D7">
        <f t="shared" si="0"/>
        <v>111.11111111111111</v>
      </c>
    </row>
    <row r="8" spans="1:4" x14ac:dyDescent="0.15">
      <c r="B8">
        <v>94</v>
      </c>
      <c r="C8">
        <v>11000</v>
      </c>
      <c r="D8">
        <f t="shared" si="0"/>
        <v>117.02127659574468</v>
      </c>
    </row>
    <row r="9" spans="1:4" x14ac:dyDescent="0.15">
      <c r="B9">
        <v>55</v>
      </c>
      <c r="C9">
        <v>6800</v>
      </c>
      <c r="D9">
        <f t="shared" si="0"/>
        <v>123.63636363636364</v>
      </c>
    </row>
    <row r="10" spans="1:4" x14ac:dyDescent="0.15">
      <c r="B10">
        <v>69</v>
      </c>
      <c r="C10">
        <v>8800</v>
      </c>
      <c r="D10">
        <f t="shared" si="0"/>
        <v>127.53623188405797</v>
      </c>
    </row>
    <row r="11" spans="1:4" x14ac:dyDescent="0.15">
      <c r="B11">
        <v>84</v>
      </c>
      <c r="C11">
        <v>8200</v>
      </c>
      <c r="D11">
        <f t="shared" si="0"/>
        <v>97.61904761904762</v>
      </c>
    </row>
    <row r="12" spans="1:4" x14ac:dyDescent="0.15">
      <c r="B12">
        <v>50</v>
      </c>
      <c r="C12">
        <v>6000</v>
      </c>
      <c r="D12">
        <f t="shared" si="0"/>
        <v>120</v>
      </c>
    </row>
    <row r="13" spans="1:4" x14ac:dyDescent="0.15">
      <c r="B13">
        <v>50</v>
      </c>
      <c r="C13">
        <v>5800</v>
      </c>
      <c r="D13">
        <f t="shared" si="0"/>
        <v>116</v>
      </c>
    </row>
    <row r="14" spans="1:4" x14ac:dyDescent="0.15">
      <c r="B14">
        <v>61</v>
      </c>
      <c r="C14">
        <v>7000</v>
      </c>
      <c r="D14">
        <f t="shared" si="0"/>
        <v>114.75409836065573</v>
      </c>
    </row>
    <row r="15" spans="1:4" x14ac:dyDescent="0.15">
      <c r="A15" s="26">
        <v>44075</v>
      </c>
      <c r="B15">
        <v>59</v>
      </c>
      <c r="C15">
        <v>6800</v>
      </c>
      <c r="D15">
        <f t="shared" si="0"/>
        <v>115.2542372881356</v>
      </c>
    </row>
    <row r="16" spans="1:4" x14ac:dyDescent="0.15">
      <c r="B16">
        <v>65</v>
      </c>
      <c r="C16">
        <v>6600</v>
      </c>
      <c r="D16">
        <f t="shared" si="0"/>
        <v>101.53846153846153</v>
      </c>
    </row>
    <row r="17" spans="1:4" x14ac:dyDescent="0.15">
      <c r="B17">
        <v>58</v>
      </c>
      <c r="C17">
        <v>6800</v>
      </c>
      <c r="D17">
        <f t="shared" si="0"/>
        <v>117.24137931034483</v>
      </c>
    </row>
    <row r="18" spans="1:4" x14ac:dyDescent="0.15">
      <c r="B18">
        <v>58</v>
      </c>
      <c r="C18">
        <v>7000</v>
      </c>
      <c r="D18">
        <f t="shared" si="0"/>
        <v>120.68965517241379</v>
      </c>
    </row>
    <row r="19" spans="1:4" x14ac:dyDescent="0.15">
      <c r="B19">
        <v>55</v>
      </c>
      <c r="C19">
        <v>8500</v>
      </c>
      <c r="D19">
        <f t="shared" si="0"/>
        <v>154.54545454545453</v>
      </c>
    </row>
    <row r="20" spans="1:4" x14ac:dyDescent="0.15">
      <c r="A20" s="26">
        <v>44105</v>
      </c>
      <c r="B20">
        <v>55</v>
      </c>
      <c r="C20">
        <v>7000</v>
      </c>
      <c r="D20">
        <f t="shared" si="0"/>
        <v>127.27272727272727</v>
      </c>
    </row>
    <row r="21" spans="1:4" x14ac:dyDescent="0.15">
      <c r="B21">
        <v>43</v>
      </c>
      <c r="C21">
        <v>5400</v>
      </c>
      <c r="D21">
        <f t="shared" si="0"/>
        <v>125.58139534883721</v>
      </c>
    </row>
    <row r="22" spans="1:4" x14ac:dyDescent="0.15">
      <c r="D22" t="e">
        <f t="shared" si="0"/>
        <v>#DIV/0!</v>
      </c>
    </row>
    <row r="23" spans="1:4" x14ac:dyDescent="0.15">
      <c r="D23" t="e">
        <f t="shared" si="0"/>
        <v>#DIV/0!</v>
      </c>
    </row>
    <row r="24" spans="1:4" x14ac:dyDescent="0.15">
      <c r="D24" t="e">
        <f t="shared" si="0"/>
        <v>#DIV/0!</v>
      </c>
    </row>
    <row r="25" spans="1:4" x14ac:dyDescent="0.15">
      <c r="D25" t="e">
        <f t="shared" si="0"/>
        <v>#DIV/0!</v>
      </c>
    </row>
    <row r="26" spans="1:4" x14ac:dyDescent="0.15">
      <c r="D26" t="e">
        <f t="shared" si="0"/>
        <v>#DIV/0!</v>
      </c>
    </row>
    <row r="27" spans="1:4" x14ac:dyDescent="0.15">
      <c r="D27" t="e">
        <f t="shared" si="0"/>
        <v>#DIV/0!</v>
      </c>
    </row>
    <row r="28" spans="1:4" x14ac:dyDescent="0.15">
      <c r="D28" t="e">
        <f t="shared" si="0"/>
        <v>#DIV/0!</v>
      </c>
    </row>
    <row r="29" spans="1:4" x14ac:dyDescent="0.15">
      <c r="D29" t="e">
        <f t="shared" si="0"/>
        <v>#DIV/0!</v>
      </c>
    </row>
    <row r="30" spans="1:4" x14ac:dyDescent="0.15">
      <c r="D30" t="e">
        <f t="shared" si="0"/>
        <v>#DIV/0!</v>
      </c>
    </row>
  </sheetData>
  <phoneticPr fontId="1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tabSelected="1" workbookViewId="0">
      <selection activeCell="B11" sqref="B11"/>
    </sheetView>
  </sheetViews>
  <sheetFormatPr defaultColWidth="9" defaultRowHeight="13.5" x14ac:dyDescent="0.15"/>
  <cols>
    <col min="1" max="1" width="25" style="56" customWidth="1"/>
    <col min="2" max="9" width="15.75" style="56" customWidth="1"/>
    <col min="10" max="16384" width="9" style="56"/>
  </cols>
  <sheetData>
    <row r="1" spans="1:11" ht="16.5" x14ac:dyDescent="0.15">
      <c r="A1" s="52" t="s">
        <v>88</v>
      </c>
      <c r="B1" s="52">
        <v>1</v>
      </c>
      <c r="C1" s="53"/>
      <c r="D1" s="53"/>
      <c r="E1" s="53"/>
      <c r="F1" s="53"/>
      <c r="G1" s="54"/>
      <c r="H1" s="55"/>
      <c r="I1" s="55"/>
      <c r="J1" s="55"/>
      <c r="K1" s="55"/>
    </row>
    <row r="2" spans="1:11" ht="16.5" x14ac:dyDescent="0.15">
      <c r="A2" s="52" t="s">
        <v>89</v>
      </c>
      <c r="B2" s="52">
        <f>SUM(C14:C23)</f>
        <v>0</v>
      </c>
      <c r="C2" s="53"/>
      <c r="D2" s="53"/>
      <c r="E2" s="53"/>
      <c r="F2" s="53"/>
      <c r="G2" s="54"/>
      <c r="H2" s="55"/>
      <c r="I2" s="55"/>
      <c r="J2" s="55"/>
      <c r="K2" s="55"/>
    </row>
    <row r="3" spans="1:11" ht="16.5" x14ac:dyDescent="0.15">
      <c r="A3" s="52" t="s">
        <v>90</v>
      </c>
      <c r="B3" s="57">
        <v>44075</v>
      </c>
      <c r="C3" s="53"/>
      <c r="D3" s="53"/>
      <c r="E3" s="53"/>
      <c r="F3" s="53"/>
      <c r="G3" s="54"/>
      <c r="H3" s="55"/>
      <c r="I3" s="55"/>
      <c r="J3" s="55"/>
      <c r="K3" s="55"/>
    </row>
    <row r="4" spans="1:11" ht="33" x14ac:dyDescent="0.15">
      <c r="A4" s="52" t="s">
        <v>91</v>
      </c>
      <c r="B4" s="52" t="s">
        <v>92</v>
      </c>
      <c r="C4" s="52" t="s">
        <v>93</v>
      </c>
      <c r="D4" s="52" t="s">
        <v>94</v>
      </c>
      <c r="E4" s="53"/>
      <c r="F4" s="54"/>
      <c r="G4" s="54"/>
      <c r="H4" s="55"/>
      <c r="I4" s="55"/>
      <c r="J4" s="55"/>
      <c r="K4" s="55"/>
    </row>
    <row r="5" spans="1:11" ht="16.5" x14ac:dyDescent="0.15">
      <c r="A5" s="52" t="s">
        <v>95</v>
      </c>
      <c r="B5" s="52">
        <f>SUM(D14:D23)</f>
        <v>3.5</v>
      </c>
      <c r="C5" s="52">
        <f>ROUND(B5*10000/$B$1,0)</f>
        <v>35000</v>
      </c>
      <c r="D5" s="52" t="e">
        <f>ROUND(B5*10000/$B$2,0)</f>
        <v>#DIV/0!</v>
      </c>
      <c r="E5" s="53"/>
      <c r="F5" s="54"/>
      <c r="G5" s="54"/>
      <c r="H5" s="55"/>
      <c r="I5" s="55"/>
      <c r="J5" s="55"/>
      <c r="K5" s="55"/>
    </row>
    <row r="6" spans="1:11" ht="16.5" x14ac:dyDescent="0.15">
      <c r="A6" s="52" t="s">
        <v>96</v>
      </c>
      <c r="B6" s="52">
        <v>0</v>
      </c>
      <c r="C6" s="52">
        <f>ROUND(B6*10000/$B$1,0)</f>
        <v>0</v>
      </c>
      <c r="D6" s="52" t="e">
        <f>ROUND(B6*10000/$B$2,0)</f>
        <v>#DIV/0!</v>
      </c>
      <c r="E6" s="53"/>
      <c r="F6" s="54"/>
      <c r="G6" s="54"/>
      <c r="H6" s="55"/>
      <c r="I6" s="55"/>
      <c r="J6" s="55"/>
      <c r="K6" s="55"/>
    </row>
    <row r="7" spans="1:11" ht="16.5" x14ac:dyDescent="0.15">
      <c r="A7" s="52" t="s">
        <v>97</v>
      </c>
      <c r="B7" s="52">
        <f>SUM(H14:H23)</f>
        <v>0</v>
      </c>
      <c r="C7" s="52">
        <f>ROUND(B7*10000/$B$1,0)</f>
        <v>0</v>
      </c>
      <c r="D7" s="52" t="e">
        <f>ROUND(B7*10000/$B$2,0)</f>
        <v>#DIV/0!</v>
      </c>
      <c r="E7" s="53"/>
      <c r="F7" s="54"/>
      <c r="G7" s="54"/>
      <c r="H7" s="55"/>
      <c r="I7" s="55"/>
      <c r="J7" s="55"/>
      <c r="K7" s="55"/>
    </row>
    <row r="8" spans="1:11" ht="16.5" x14ac:dyDescent="0.15">
      <c r="A8" s="52" t="s">
        <v>98</v>
      </c>
      <c r="B8" s="52">
        <f>SUM(I14:I23)</f>
        <v>0</v>
      </c>
      <c r="C8" s="52">
        <f>ROUND(B8*10000/$B$1,0)</f>
        <v>0</v>
      </c>
      <c r="D8" s="52" t="e">
        <f>ROUND(B8*10000/$B$2,0)</f>
        <v>#DIV/0!</v>
      </c>
      <c r="E8" s="53"/>
      <c r="F8" s="54"/>
      <c r="G8" s="54"/>
      <c r="H8" s="55"/>
      <c r="I8" s="55"/>
      <c r="J8" s="55"/>
      <c r="K8" s="55"/>
    </row>
    <row r="9" spans="1:11" ht="16.5" x14ac:dyDescent="0.15">
      <c r="A9" s="52" t="s">
        <v>99</v>
      </c>
      <c r="B9" s="58"/>
      <c r="C9" s="53"/>
      <c r="D9" s="53"/>
      <c r="E9" s="53"/>
      <c r="F9" s="54"/>
      <c r="G9" s="54"/>
      <c r="H9" s="55"/>
      <c r="I9" s="55"/>
      <c r="J9" s="55"/>
      <c r="K9" s="55"/>
    </row>
    <row r="10" spans="1:11" ht="16.5" x14ac:dyDescent="0.15">
      <c r="A10" s="52" t="s">
        <v>100</v>
      </c>
      <c r="B10" s="59">
        <f>AVERAGE(测算表!C17:N17)/30</f>
        <v>3.5705000000000005</v>
      </c>
      <c r="C10" s="53"/>
      <c r="D10" s="53"/>
      <c r="E10" s="53"/>
      <c r="F10" s="54"/>
      <c r="G10" s="54"/>
      <c r="H10" s="55"/>
      <c r="I10" s="55"/>
      <c r="J10" s="55"/>
      <c r="K10" s="55"/>
    </row>
    <row r="11" spans="1:11" ht="16.5" x14ac:dyDescent="0.15">
      <c r="A11" s="52" t="s">
        <v>101</v>
      </c>
      <c r="B11" s="58"/>
      <c r="C11" s="53"/>
      <c r="D11" s="53"/>
      <c r="E11" s="53"/>
      <c r="F11" s="54"/>
      <c r="G11" s="54"/>
      <c r="H11" s="55"/>
      <c r="I11" s="55"/>
      <c r="J11" s="55"/>
      <c r="K11" s="55"/>
    </row>
    <row r="12" spans="1:11" ht="16.5" x14ac:dyDescent="0.15">
      <c r="A12" s="53"/>
      <c r="B12" s="53"/>
      <c r="C12" s="53"/>
      <c r="D12" s="53"/>
      <c r="E12" s="53"/>
      <c r="F12" s="54"/>
      <c r="G12" s="54"/>
      <c r="H12" s="55"/>
      <c r="I12" s="55"/>
      <c r="J12" s="55"/>
      <c r="K12" s="55"/>
    </row>
    <row r="13" spans="1:11" ht="33" x14ac:dyDescent="0.15">
      <c r="A13" s="60" t="s">
        <v>102</v>
      </c>
      <c r="B13" s="61" t="s">
        <v>88</v>
      </c>
      <c r="C13" s="61" t="s">
        <v>89</v>
      </c>
      <c r="D13" s="61" t="s">
        <v>103</v>
      </c>
      <c r="E13" s="52" t="s">
        <v>93</v>
      </c>
      <c r="F13" s="52" t="s">
        <v>94</v>
      </c>
      <c r="G13" s="61" t="s">
        <v>104</v>
      </c>
      <c r="H13" s="61" t="s">
        <v>105</v>
      </c>
      <c r="I13" s="61" t="s">
        <v>106</v>
      </c>
      <c r="J13" s="54"/>
      <c r="K13" s="55"/>
    </row>
    <row r="14" spans="1:11" ht="16.5" x14ac:dyDescent="0.15">
      <c r="A14" s="62" t="s">
        <v>107</v>
      </c>
      <c r="B14" s="63">
        <f>B1</f>
        <v>1</v>
      </c>
      <c r="C14" s="63">
        <f>[1]结果表!C118</f>
        <v>0</v>
      </c>
      <c r="D14" s="63">
        <f>B14*E14/10000</f>
        <v>3.5</v>
      </c>
      <c r="E14" s="63">
        <v>35000</v>
      </c>
      <c r="F14" s="63" t="e">
        <f>ROUND(D14*10000/C14,0)</f>
        <v>#DIV/0!</v>
      </c>
      <c r="G14" s="63">
        <v>0</v>
      </c>
      <c r="H14" s="63" t="str">
        <f>[1]结果表!D124</f>
        <v>——</v>
      </c>
      <c r="I14" s="63" t="str">
        <f>[1]结果表!D126</f>
        <v>——</v>
      </c>
      <c r="J14" s="54"/>
      <c r="K14" s="55"/>
    </row>
    <row r="15" spans="1:11" ht="16.5" x14ac:dyDescent="0.15">
      <c r="A15" s="62" t="s">
        <v>108</v>
      </c>
      <c r="B15" s="64"/>
      <c r="C15" s="64"/>
      <c r="D15" s="64"/>
      <c r="E15" s="63" t="e">
        <f t="shared" ref="E15:E23" si="0">ROUND(D15*10000/B15,0)</f>
        <v>#DIV/0!</v>
      </c>
      <c r="F15" s="63" t="e">
        <f t="shared" ref="F15:F23" si="1">ROUND(D15*10000/C15,0)</f>
        <v>#DIV/0!</v>
      </c>
      <c r="G15" s="65"/>
      <c r="H15" s="65"/>
      <c r="I15" s="64"/>
      <c r="J15" s="54"/>
      <c r="K15" s="55"/>
    </row>
    <row r="16" spans="1:11" ht="16.5" x14ac:dyDescent="0.15">
      <c r="A16" s="62" t="s">
        <v>109</v>
      </c>
      <c r="B16" s="64"/>
      <c r="C16" s="64"/>
      <c r="D16" s="64"/>
      <c r="E16" s="63" t="e">
        <f t="shared" si="0"/>
        <v>#DIV/0!</v>
      </c>
      <c r="F16" s="63" t="e">
        <f t="shared" si="1"/>
        <v>#DIV/0!</v>
      </c>
      <c r="G16" s="65"/>
      <c r="H16" s="65"/>
      <c r="I16" s="64"/>
      <c r="J16" s="55"/>
      <c r="K16" s="55"/>
    </row>
    <row r="17" spans="1:11" ht="16.5" x14ac:dyDescent="0.15">
      <c r="A17" s="62" t="s">
        <v>110</v>
      </c>
      <c r="B17" s="64"/>
      <c r="C17" s="64"/>
      <c r="D17" s="64"/>
      <c r="E17" s="63" t="e">
        <f t="shared" si="0"/>
        <v>#DIV/0!</v>
      </c>
      <c r="F17" s="63" t="e">
        <f t="shared" si="1"/>
        <v>#DIV/0!</v>
      </c>
      <c r="G17" s="65"/>
      <c r="H17" s="65"/>
      <c r="I17" s="64"/>
      <c r="J17" s="55"/>
      <c r="K17" s="55"/>
    </row>
    <row r="18" spans="1:11" ht="16.5" x14ac:dyDescent="0.15">
      <c r="A18" s="62" t="s">
        <v>111</v>
      </c>
      <c r="B18" s="64"/>
      <c r="C18" s="64"/>
      <c r="D18" s="64"/>
      <c r="E18" s="63" t="e">
        <f t="shared" si="0"/>
        <v>#DIV/0!</v>
      </c>
      <c r="F18" s="63" t="e">
        <f t="shared" si="1"/>
        <v>#DIV/0!</v>
      </c>
      <c r="G18" s="64"/>
      <c r="H18" s="64"/>
      <c r="I18" s="64"/>
      <c r="J18" s="55"/>
      <c r="K18" s="55"/>
    </row>
    <row r="19" spans="1:11" ht="16.5" x14ac:dyDescent="0.15">
      <c r="A19" s="62" t="s">
        <v>112</v>
      </c>
      <c r="B19" s="64"/>
      <c r="C19" s="64"/>
      <c r="D19" s="64"/>
      <c r="E19" s="63" t="e">
        <f t="shared" si="0"/>
        <v>#DIV/0!</v>
      </c>
      <c r="F19" s="63" t="e">
        <f t="shared" si="1"/>
        <v>#DIV/0!</v>
      </c>
      <c r="G19" s="64"/>
      <c r="H19" s="64"/>
      <c r="I19" s="64"/>
      <c r="J19" s="55"/>
      <c r="K19" s="55"/>
    </row>
    <row r="20" spans="1:11" ht="16.5" x14ac:dyDescent="0.15">
      <c r="A20" s="62" t="s">
        <v>113</v>
      </c>
      <c r="B20" s="64"/>
      <c r="C20" s="64"/>
      <c r="D20" s="64"/>
      <c r="E20" s="63" t="e">
        <f t="shared" si="0"/>
        <v>#DIV/0!</v>
      </c>
      <c r="F20" s="63" t="e">
        <f t="shared" si="1"/>
        <v>#DIV/0!</v>
      </c>
      <c r="G20" s="64"/>
      <c r="H20" s="64"/>
      <c r="I20" s="64"/>
      <c r="J20" s="55"/>
      <c r="K20" s="55"/>
    </row>
    <row r="21" spans="1:11" ht="16.5" x14ac:dyDescent="0.15">
      <c r="A21" s="62" t="s">
        <v>114</v>
      </c>
      <c r="B21" s="64"/>
      <c r="C21" s="64"/>
      <c r="D21" s="64"/>
      <c r="E21" s="63" t="e">
        <f t="shared" si="0"/>
        <v>#DIV/0!</v>
      </c>
      <c r="F21" s="63" t="e">
        <f t="shared" si="1"/>
        <v>#DIV/0!</v>
      </c>
      <c r="G21" s="64"/>
      <c r="H21" s="64"/>
      <c r="I21" s="64"/>
      <c r="J21" s="55"/>
      <c r="K21" s="55"/>
    </row>
    <row r="22" spans="1:11" ht="16.5" x14ac:dyDescent="0.15">
      <c r="A22" s="62" t="s">
        <v>115</v>
      </c>
      <c r="B22" s="64"/>
      <c r="C22" s="64"/>
      <c r="D22" s="64"/>
      <c r="E22" s="63" t="e">
        <f t="shared" si="0"/>
        <v>#DIV/0!</v>
      </c>
      <c r="F22" s="63" t="e">
        <f t="shared" si="1"/>
        <v>#DIV/0!</v>
      </c>
      <c r="G22" s="64"/>
      <c r="H22" s="64"/>
      <c r="I22" s="64"/>
      <c r="J22" s="55"/>
      <c r="K22" s="55"/>
    </row>
    <row r="23" spans="1:11" ht="16.5" x14ac:dyDescent="0.15">
      <c r="A23" s="62" t="s">
        <v>116</v>
      </c>
      <c r="B23" s="64"/>
      <c r="C23" s="64"/>
      <c r="D23" s="64"/>
      <c r="E23" s="58" t="e">
        <f t="shared" si="0"/>
        <v>#DIV/0!</v>
      </c>
      <c r="F23" s="58" t="e">
        <f t="shared" si="1"/>
        <v>#DIV/0!</v>
      </c>
      <c r="G23" s="64"/>
      <c r="H23" s="64"/>
      <c r="I23" s="64"/>
      <c r="J23" s="55"/>
      <c r="K23" s="55"/>
    </row>
    <row r="24" spans="1:11" x14ac:dyDescent="0.15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</row>
    <row r="25" spans="1:11" x14ac:dyDescent="0.15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</row>
    <row r="26" spans="1:11" x14ac:dyDescent="0.15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城研厂洼</vt:lpstr>
      <vt:lpstr>城研崇文门东大街</vt:lpstr>
      <vt:lpstr>测算表</vt:lpstr>
      <vt:lpstr>位置图</vt:lpstr>
      <vt:lpstr>Sheet1</vt:lpstr>
      <vt:lpstr>厂洼1号院</vt:lpstr>
      <vt:lpstr>厂洼</vt:lpstr>
      <vt:lpstr>系统读取表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李博文</dc:creator>
  <cp:lastModifiedBy>chengy</cp:lastModifiedBy>
  <dcterms:created xsi:type="dcterms:W3CDTF">2019-07-26T01:22:00Z</dcterms:created>
  <dcterms:modified xsi:type="dcterms:W3CDTF">2022-12-27T03:10:49Z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2052-10.8.0.6058</vt:lpwstr>
  </property>
</Properties>
</file>