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11625" yWindow="165" windowWidth="11385" windowHeight="9465" tabRatio="899" firstSheet="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住宅面积表" sheetId="79"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公建面积表" sheetId="77" state="hidden" r:id="rId46"/>
    <sheet name="车位面积表" sheetId="78" state="hidden" r:id="rId47"/>
    <sheet name="土地案例" sheetId="80" r:id="rId48"/>
    <sheet name="Sheet1" sheetId="81" r:id="rId49"/>
    <sheet name="Sheet2" sheetId="82" r:id="rId50"/>
    <sheet name="已售待售及未售清单" sheetId="83" r:id="rId51"/>
  </sheets>
  <externalReferences>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pivotCaches>
    <pivotCache cacheId="0" r:id="rId54"/>
    <pivotCache cacheId="1" r:id="rId55"/>
    <pivotCache cacheId="2" r:id="rId56"/>
  </pivotCaches>
</workbook>
</file>

<file path=xl/calcChain.xml><?xml version="1.0" encoding="utf-8"?>
<calcChain xmlns="http://schemas.openxmlformats.org/spreadsheetml/2006/main">
  <c r="A8" i="81" l="1"/>
  <c r="M15" i="3"/>
  <c r="L42" i="79"/>
  <c r="J39" i="79"/>
  <c r="L41" i="79"/>
  <c r="F2014"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J40" i="79"/>
  <c r="I5" i="39"/>
  <c r="G5" i="39"/>
  <c r="I46" i="39"/>
  <c r="G46" i="39"/>
  <c r="I38" i="39"/>
  <c r="G38" i="39"/>
  <c r="J38" i="79"/>
  <c r="A5" i="81"/>
  <c r="D16" i="74"/>
  <c r="C16" i="74"/>
  <c r="B16" i="74"/>
  <c r="D15" i="74"/>
  <c r="C15" i="74"/>
  <c r="B15" i="74"/>
  <c r="D8" i="1"/>
  <c r="F8" i="1"/>
  <c r="G8" i="1"/>
  <c r="D9" i="1"/>
  <c r="F9" i="1"/>
  <c r="G9" i="1"/>
  <c r="D7" i="1"/>
  <c r="F7" i="1"/>
  <c r="G7" i="1"/>
  <c r="D81" i="39"/>
  <c r="E81" i="39"/>
  <c r="F11" i="39"/>
  <c r="AA11" i="39"/>
  <c r="H11" i="39"/>
  <c r="AB11" i="39"/>
  <c r="J11" i="39"/>
  <c r="AC11" i="39"/>
  <c r="H19" i="21"/>
  <c r="AB19" i="21"/>
  <c r="T47" i="21"/>
  <c r="H11" i="21"/>
  <c r="AB11" i="21"/>
  <c r="H41" i="21"/>
  <c r="AB41" i="21"/>
  <c r="H33" i="21"/>
  <c r="AB33" i="21"/>
  <c r="H34" i="21"/>
  <c r="AB34" i="21"/>
  <c r="H15" i="21"/>
  <c r="AB15" i="21"/>
  <c r="H17" i="21"/>
  <c r="AB17" i="21"/>
  <c r="H23" i="21"/>
  <c r="AB23" i="21"/>
  <c r="T48" i="21"/>
  <c r="J19" i="21"/>
  <c r="AC19" i="21"/>
  <c r="V47" i="21"/>
  <c r="J11" i="21"/>
  <c r="AC11" i="21"/>
  <c r="J41" i="21"/>
  <c r="AC41" i="21"/>
  <c r="J33" i="21"/>
  <c r="AC33" i="21"/>
  <c r="J34" i="21"/>
  <c r="AC34" i="21"/>
  <c r="J15" i="21"/>
  <c r="AC15" i="21"/>
  <c r="J17" i="21"/>
  <c r="AC17" i="21"/>
  <c r="J23" i="21"/>
  <c r="AC23" i="21"/>
  <c r="V48" i="21"/>
  <c r="F11" i="21"/>
  <c r="AA11" i="21"/>
  <c r="F41" i="21"/>
  <c r="AA41" i="21"/>
  <c r="F33" i="21"/>
  <c r="AA33" i="21"/>
  <c r="F34" i="21"/>
  <c r="AA34" i="21"/>
  <c r="F15" i="21"/>
  <c r="AA15" i="21"/>
  <c r="F17" i="21"/>
  <c r="AA17" i="21"/>
  <c r="F23" i="21"/>
  <c r="AA23" i="21"/>
  <c r="R47" i="21"/>
  <c r="R48" i="21"/>
  <c r="R49" i="21"/>
  <c r="C49" i="21"/>
  <c r="I13" i="3"/>
  <c r="BB13" i="3"/>
  <c r="BA13" i="3"/>
  <c r="AZ13" i="3"/>
  <c r="BD15" i="3"/>
  <c r="BB15" i="3"/>
  <c r="BC15" i="3"/>
  <c r="BE15" i="3"/>
  <c r="BF15" i="3"/>
  <c r="BG15" i="3"/>
  <c r="BH15" i="3"/>
  <c r="BI15" i="3"/>
  <c r="BJ15" i="3"/>
  <c r="BK15" i="3"/>
  <c r="BA15" i="3"/>
  <c r="BM15" i="3"/>
  <c r="BN15" i="3"/>
  <c r="BO15" i="3"/>
  <c r="BP15" i="3"/>
  <c r="BQ15" i="3"/>
  <c r="BR15" i="3"/>
  <c r="BS15" i="3"/>
  <c r="BT15" i="3"/>
  <c r="BL15" i="3"/>
  <c r="AZ15" i="3"/>
  <c r="AZ5" i="3"/>
  <c r="E3" i="6"/>
  <c r="D3" i="21"/>
  <c r="B2" i="21"/>
  <c r="C8" i="12"/>
  <c r="C6" i="12"/>
  <c r="E7" i="39"/>
  <c r="E38" i="39"/>
  <c r="C38" i="39"/>
  <c r="E46" i="39"/>
  <c r="E5" i="39"/>
  <c r="I7" i="39"/>
  <c r="G7" i="39"/>
  <c r="F19" i="6"/>
  <c r="K14" i="3"/>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J41" i="79"/>
  <c r="L32" i="79"/>
  <c r="L31" i="79"/>
  <c r="L24" i="79"/>
  <c r="O16" i="3"/>
  <c r="E418" i="78"/>
  <c r="I7" i="21"/>
  <c r="G7" i="21"/>
  <c r="E7" i="21"/>
  <c r="I7" i="35"/>
  <c r="G7" i="35"/>
  <c r="E7" i="35"/>
  <c r="D3" i="4"/>
  <c r="F6" i="1"/>
  <c r="A6" i="1"/>
  <c r="G1" i="67"/>
  <c r="L48" i="67"/>
  <c r="J51" i="67"/>
  <c r="B24" i="1"/>
  <c r="J53" i="67"/>
  <c r="G1" i="15"/>
  <c r="L48" i="15"/>
  <c r="J51"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D13" i="3"/>
  <c r="BC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E16" i="3"/>
  <c r="BB16" i="3"/>
  <c r="BC16" i="3"/>
  <c r="BD16" i="3"/>
  <c r="BF16" i="3"/>
  <c r="BG16" i="3"/>
  <c r="BH16" i="3"/>
  <c r="BI16" i="3"/>
  <c r="BJ16" i="3"/>
  <c r="BK16" i="3"/>
  <c r="BA16" i="3"/>
  <c r="BM16" i="3"/>
  <c r="BN16" i="3"/>
  <c r="BO16" i="3"/>
  <c r="BP16" i="3"/>
  <c r="BQ16" i="3"/>
  <c r="BR16" i="3"/>
  <c r="BS16" i="3"/>
  <c r="BT16" i="3"/>
  <c r="BL16" i="3"/>
  <c r="AZ16" i="3"/>
  <c r="H13" i="3"/>
  <c r="G13" i="3"/>
  <c r="H16" i="3"/>
  <c r="G16" i="3"/>
  <c r="H15" i="3"/>
  <c r="G15" i="3"/>
  <c r="H14" i="3"/>
  <c r="G14" i="3"/>
  <c r="G5" i="3"/>
  <c r="B3" i="3"/>
  <c r="AY6" i="3"/>
  <c r="D3" i="6"/>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E19" i="6"/>
  <c r="K6" i="1"/>
  <c r="D9" i="68"/>
  <c r="E9" i="68"/>
  <c r="C9" i="68"/>
  <c r="BA5" i="3"/>
  <c r="E27" i="6"/>
  <c r="BQ5" i="3"/>
  <c r="BS5" i="3"/>
  <c r="F28" i="6"/>
  <c r="BR5" i="3"/>
  <c r="BT5" i="3"/>
  <c r="G28" i="6"/>
  <c r="E28" i="6"/>
  <c r="K19" i="6"/>
  <c r="S6" i="1"/>
  <c r="D10" i="68"/>
  <c r="E10" i="68"/>
  <c r="C10" i="68"/>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K8" i="1"/>
  <c r="AP8" i="1"/>
  <c r="K9"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10" i="1"/>
  <c r="D11" i="1"/>
  <c r="D12" i="1"/>
  <c r="D13"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7" i="3"/>
  <c r="BS17" i="3"/>
  <c r="BR17" i="3"/>
  <c r="BT17" i="3"/>
  <c r="BM17" i="3"/>
  <c r="BO17" i="3"/>
  <c r="BN17" i="3"/>
  <c r="BP17" i="3"/>
  <c r="E20" i="6"/>
  <c r="E21" i="6"/>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C7" i="12"/>
  <c r="BB12" i="3"/>
  <c r="F7" i="12"/>
  <c r="D7" i="12"/>
  <c r="E7" i="12"/>
  <c r="G7" i="12"/>
  <c r="K5" i="3"/>
  <c r="O5" i="3"/>
  <c r="M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c r="H586" i="3"/>
  <c r="G586" i="3"/>
  <c r="H587" i="3"/>
  <c r="G587" i="3"/>
  <c r="F5" i="3"/>
  <c r="G27" i="6"/>
  <c r="F43" i="21"/>
  <c r="S43" i="21"/>
  <c r="H38" i="21"/>
  <c r="U38" i="21"/>
  <c r="H43" i="21"/>
  <c r="AB43" i="21"/>
  <c r="F38" i="21"/>
  <c r="S38" i="21"/>
  <c r="F36" i="21"/>
  <c r="S36" i="21"/>
  <c r="F39" i="21"/>
  <c r="AA39" i="21"/>
  <c r="J40" i="21"/>
  <c r="W40" i="21"/>
  <c r="H35" i="21"/>
  <c r="AB35" i="21"/>
  <c r="J8" i="21"/>
  <c r="AC8" i="21"/>
  <c r="H8" i="21"/>
  <c r="U8" i="21"/>
  <c r="H10" i="21"/>
  <c r="AB10" i="21"/>
  <c r="H39" i="21"/>
  <c r="U39" i="21"/>
  <c r="W34" i="21"/>
  <c r="H36" i="21"/>
  <c r="U36" i="21"/>
  <c r="F35" i="21"/>
  <c r="AA35" i="21"/>
  <c r="J10" i="21"/>
  <c r="AC10" i="21"/>
  <c r="H26" i="21"/>
  <c r="AB26"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G17" i="3"/>
  <c r="BA17"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F77" i="21"/>
  <c r="G77" i="21"/>
  <c r="E85" i="21"/>
  <c r="S23" i="21"/>
  <c r="AA14" i="21"/>
  <c r="AB8" i="21"/>
  <c r="S8" i="21"/>
  <c r="M3" i="43"/>
  <c r="M1" i="43"/>
  <c r="N8" i="43"/>
  <c r="D120" i="9"/>
  <c r="C18" i="9"/>
  <c r="D18"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7" i="21"/>
  <c r="AA37" i="21"/>
  <c r="AA26" i="21"/>
  <c r="AB14" i="21"/>
  <c r="AB46" i="21"/>
  <c r="U40" i="21"/>
  <c r="AB31" i="21"/>
  <c r="U31" i="21"/>
  <c r="U13" i="21"/>
  <c r="AB13" i="21"/>
  <c r="W8" i="21"/>
  <c r="S35" i="21"/>
  <c r="AB37" i="21"/>
  <c r="J37" i="21"/>
  <c r="W37" i="21"/>
  <c r="U15"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C27" i="21"/>
  <c r="AC26" i="21"/>
  <c r="AB29" i="21"/>
  <c r="S28"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W33" i="21"/>
  <c r="S33" i="21"/>
  <c r="W32" i="21"/>
  <c r="AC32" i="21"/>
  <c r="AB9" i="21"/>
  <c r="U9" i="21"/>
  <c r="AA32" i="21"/>
  <c r="S32" i="21"/>
  <c r="W9" i="21"/>
  <c r="AC9" i="21"/>
  <c r="AB32" i="21"/>
  <c r="U32" i="21"/>
  <c r="AA10"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C12" i="12"/>
  <c r="C13" i="12"/>
  <c r="C14" i="12"/>
  <c r="C16" i="12"/>
  <c r="C18" i="12"/>
  <c r="C21" i="12"/>
  <c r="C22" i="12"/>
  <c r="C23" i="12"/>
  <c r="D3" i="73"/>
  <c r="D6" i="73"/>
  <c r="K1" i="73"/>
  <c r="D5" i="73"/>
  <c r="G1" i="73"/>
  <c r="B40" i="1"/>
  <c r="F25" i="12"/>
  <c r="C27" i="12"/>
  <c r="C25" i="12"/>
  <c r="C30" i="12"/>
  <c r="C28" i="12"/>
  <c r="C24" i="12"/>
  <c r="C26" i="12"/>
  <c r="D25" i="12"/>
  <c r="C29" i="12"/>
  <c r="D28" i="12"/>
  <c r="C32" i="12"/>
  <c r="B2" i="12"/>
  <c r="D19" i="9"/>
  <c r="M9" i="67"/>
  <c r="E13" i="76"/>
  <c r="F40" i="15"/>
  <c r="J15" i="67"/>
  <c r="B10" i="76"/>
  <c r="F9" i="15"/>
  <c r="M27" i="67"/>
  <c r="AO8" i="1"/>
  <c r="F16" i="15"/>
  <c r="F41" i="67"/>
  <c r="B8" i="76"/>
  <c r="F3" i="73"/>
  <c r="M29" i="67"/>
  <c r="E7" i="76"/>
  <c r="AO7" i="1"/>
  <c r="C8" i="69"/>
  <c r="C5" i="69"/>
  <c r="D19" i="69"/>
  <c r="C19" i="69"/>
  <c r="C20" i="69"/>
  <c r="F22" i="69"/>
  <c r="C23" i="69"/>
  <c r="C24" i="69"/>
  <c r="C25" i="69"/>
  <c r="C22" i="69"/>
  <c r="C28" i="69"/>
  <c r="C27" i="69"/>
  <c r="C26" i="69"/>
  <c r="D22" i="69"/>
  <c r="C29" i="69"/>
  <c r="D27" i="69"/>
  <c r="C30" i="69"/>
  <c r="C31" i="69"/>
  <c r="C35" i="69"/>
  <c r="D37" i="69"/>
  <c r="C37" i="69"/>
  <c r="C33" i="69"/>
  <c r="C39" i="69"/>
  <c r="C42" i="69"/>
  <c r="C43" i="69"/>
  <c r="C41" i="69"/>
  <c r="C46" i="69"/>
  <c r="C45" i="69"/>
  <c r="C44" i="69"/>
  <c r="D41" i="69"/>
  <c r="C49" i="69"/>
  <c r="C51" i="69"/>
  <c r="C52" i="69"/>
  <c r="B2" i="69"/>
  <c r="F6" i="15"/>
  <c r="F8" i="15"/>
  <c r="F7" i="15"/>
  <c r="C6" i="15"/>
  <c r="F4" i="73"/>
  <c r="I1" i="73"/>
  <c r="B39" i="1"/>
  <c r="F11" i="15"/>
  <c r="C10" i="15"/>
  <c r="C5" i="15"/>
  <c r="C32" i="15"/>
  <c r="C14" i="15"/>
  <c r="C15"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D19" i="68"/>
  <c r="C19" i="68"/>
  <c r="F22" i="68"/>
  <c r="C24" i="68"/>
  <c r="C26" i="68"/>
  <c r="D22" i="68"/>
  <c r="C30" i="68"/>
  <c r="C34" i="68"/>
  <c r="C35" i="68"/>
  <c r="C36" i="68"/>
  <c r="D37" i="68"/>
  <c r="C37" i="68"/>
  <c r="C38" i="68"/>
  <c r="C33" i="68"/>
  <c r="C39" i="68"/>
  <c r="C42" i="68"/>
  <c r="C43" i="68"/>
  <c r="C41" i="68"/>
  <c r="C46" i="68"/>
  <c r="C45" i="68"/>
  <c r="C44" i="68"/>
  <c r="D41" i="68"/>
  <c r="C47" i="68"/>
  <c r="D45" i="68"/>
  <c r="C48" i="68"/>
  <c r="C49" i="68"/>
  <c r="C51" i="68"/>
  <c r="F20" i="31"/>
  <c r="D2" i="35"/>
  <c r="M21" i="15"/>
  <c r="L47" i="67"/>
  <c r="F5" i="73"/>
  <c r="M24" i="15"/>
  <c r="D2" i="21"/>
  <c r="M26" i="15"/>
  <c r="AO6" i="1"/>
  <c r="B12" i="76"/>
  <c r="E11" i="76"/>
  <c r="M29" i="15"/>
  <c r="F7" i="73"/>
  <c r="E10" i="76"/>
  <c r="F16" i="67"/>
  <c r="F36" i="67"/>
  <c r="M22" i="67"/>
  <c r="M6" i="67"/>
  <c r="AO10" i="1"/>
  <c r="AO12" i="1"/>
  <c r="F6" i="73"/>
  <c r="F6" i="67"/>
  <c r="M26" i="67"/>
  <c r="D34" i="9"/>
  <c r="M8" i="67"/>
  <c r="B3" i="12"/>
  <c r="D20" i="9"/>
  <c r="M23" i="67"/>
  <c r="D2" i="37"/>
  <c r="E9" i="76"/>
  <c r="F40" i="67"/>
  <c r="B3" i="69"/>
  <c r="B3" i="15"/>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J1" i="73"/>
  <c r="AA7" i="33"/>
  <c r="R48" i="33"/>
  <c r="C36" i="11"/>
  <c r="C33" i="11"/>
  <c r="C39" i="11"/>
  <c r="C46" i="11"/>
  <c r="C45" i="11"/>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B7" i="49"/>
  <c r="E7" i="49"/>
  <c r="B15" i="49"/>
  <c r="AB3" i="71"/>
  <c r="X3" i="71"/>
  <c r="C8" i="71"/>
  <c r="E8" i="71"/>
  <c r="E7" i="71"/>
  <c r="E10" i="49"/>
  <c r="B6" i="49"/>
  <c r="E14" i="4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C14" i="67"/>
  <c r="F31" i="15"/>
  <c r="M17" i="67"/>
  <c r="F59" i="67"/>
  <c r="F59" i="15"/>
  <c r="M17" i="15"/>
  <c r="F31" i="67"/>
  <c r="C16" i="67"/>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P23" i="43"/>
  <c r="B71" i="39"/>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AB7" i="21"/>
  <c r="G48" i="21"/>
  <c r="E42" i="37"/>
  <c r="R43" i="37"/>
  <c r="G46" i="37"/>
  <c r="H46" i="37"/>
  <c r="G47" i="37"/>
  <c r="H47" i="37"/>
  <c r="I40" i="36"/>
  <c r="J40" i="36"/>
  <c r="E36" i="36"/>
  <c r="R37" i="36"/>
  <c r="AC7" i="21"/>
  <c r="I48" i="21"/>
  <c r="W7" i="21"/>
  <c r="I59" i="34"/>
  <c r="J59" i="34"/>
  <c r="K59" i="34"/>
  <c r="L59" i="34"/>
  <c r="M59" i="34"/>
  <c r="N59" i="34"/>
  <c r="O59" i="34"/>
  <c r="J7" i="34"/>
  <c r="F7" i="34"/>
  <c r="I47" i="37"/>
  <c r="J47" i="37"/>
  <c r="I46" i="37"/>
  <c r="J46" i="37"/>
  <c r="E38" i="35"/>
  <c r="R39" i="35"/>
  <c r="S7" i="21"/>
  <c r="AA7" i="21"/>
  <c r="C6" i="71"/>
  <c r="C5" i="71"/>
  <c r="D5" i="71"/>
  <c r="T7" i="71"/>
  <c r="D6" i="71"/>
  <c r="D7" i="71"/>
  <c r="C19" i="67"/>
  <c r="C20" i="67"/>
  <c r="C26" i="67"/>
  <c r="J24" i="67"/>
  <c r="J26" i="67"/>
  <c r="J29" i="67"/>
  <c r="C53" i="67"/>
  <c r="C48" i="67"/>
  <c r="C10" i="67"/>
  <c r="C5" i="67"/>
  <c r="J24" i="15"/>
  <c r="C53" i="15"/>
  <c r="C48" i="15"/>
  <c r="F24" i="67"/>
  <c r="C24" i="67"/>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6" i="11"/>
  <c r="D22" i="11"/>
  <c r="C23" i="67"/>
  <c r="C29" i="67"/>
  <c r="J19" i="67"/>
  <c r="C42" i="11"/>
  <c r="C25" i="11"/>
  <c r="C23" i="11"/>
  <c r="J19" i="15"/>
  <c r="J17" i="15"/>
  <c r="C24" i="11"/>
  <c r="C43" i="11"/>
  <c r="G65" i="40"/>
  <c r="H63" i="40"/>
  <c r="H68" i="39"/>
  <c r="G70" i="39"/>
  <c r="R50" i="34"/>
  <c r="E49" i="34"/>
  <c r="U7" i="34"/>
  <c r="AB7" i="34"/>
  <c r="T49" i="34"/>
  <c r="G49" i="34"/>
  <c r="E52" i="21"/>
  <c r="F52" i="21"/>
  <c r="E53" i="21"/>
  <c r="F53" i="21"/>
  <c r="I53" i="34"/>
  <c r="J53" i="34"/>
  <c r="I54" i="34"/>
  <c r="J54" i="34"/>
  <c r="C48"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57" i="67"/>
  <c r="J17" i="67"/>
  <c r="C36" i="67"/>
  <c r="J14" i="67"/>
  <c r="J13" i="67"/>
  <c r="J23" i="67"/>
  <c r="C33" i="67"/>
  <c r="C31" i="67"/>
  <c r="C41" i="11"/>
  <c r="C49" i="11"/>
  <c r="C51" i="11"/>
  <c r="J59" i="67"/>
  <c r="J60" i="67"/>
  <c r="C13" i="67"/>
  <c r="C37" i="67"/>
  <c r="C30" i="67"/>
  <c r="C39" i="67"/>
  <c r="L51" i="67"/>
  <c r="L57" i="67"/>
  <c r="L60" i="67"/>
  <c r="L46" i="67"/>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80" i="67"/>
  <c r="C79" i="67"/>
  <c r="C57" i="69"/>
  <c r="C56" i="69"/>
  <c r="C58" i="15"/>
  <c r="C67" i="15"/>
  <c r="C68" i="15"/>
  <c r="C71" i="15"/>
  <c r="C56" i="11"/>
  <c r="C57" i="11"/>
  <c r="Q68" i="67"/>
  <c r="Q69" i="15"/>
  <c r="Q68" i="15"/>
  <c r="C80" i="15"/>
  <c r="C79" i="15"/>
  <c r="K63" i="40"/>
  <c r="J65" i="40"/>
  <c r="K68" i="39"/>
  <c r="J70" i="39"/>
  <c r="B3" i="76"/>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E47" i="39"/>
  <c r="E51" i="39"/>
  <c r="F51" i="39"/>
  <c r="H10" i="39"/>
  <c r="AB10" i="39"/>
  <c r="T47" i="39"/>
  <c r="G47" i="39"/>
  <c r="E52" i="39"/>
  <c r="F52" i="39"/>
  <c r="J10" i="39"/>
  <c r="AC10" i="39"/>
  <c r="V47" i="39"/>
  <c r="R48" i="39"/>
  <c r="C47" i="39"/>
  <c r="I47" i="39"/>
  <c r="G52" i="39"/>
  <c r="H52" i="39"/>
  <c r="G51" i="39"/>
  <c r="H51" i="39"/>
  <c r="I52" i="39"/>
  <c r="J52" i="39"/>
  <c r="I51" i="39"/>
  <c r="J51"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H107" i="9"/>
  <c r="D122" i="9"/>
  <c r="G14" i="74"/>
  <c r="B6" i="74"/>
  <c r="D6" i="74"/>
  <c r="C6" i="74"/>
  <c r="D8" i="52"/>
  <c r="D123" i="9"/>
  <c r="D9" i="52"/>
  <c r="D13" i="53"/>
  <c r="B30" i="72"/>
  <c r="D14" i="53"/>
  <c r="B32" i="72"/>
  <c r="C57" i="68"/>
  <c r="C56" i="68"/>
  <c r="D53" i="9"/>
  <c r="D52" i="9"/>
  <c r="C64" i="9"/>
  <c r="C63" i="9"/>
  <c r="C67" i="9"/>
  <c r="C68" i="9"/>
  <c r="D54" i="9"/>
  <c r="H108" i="9"/>
  <c r="D15" i="53"/>
  <c r="B31" i="72"/>
  <c r="D5" i="53"/>
  <c r="D6" i="53"/>
  <c r="B22" i="72"/>
  <c r="B20" i="72"/>
  <c r="D14" i="74"/>
  <c r="B5" i="74"/>
  <c r="C5" i="74"/>
  <c r="D5"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C102" i="9"/>
  <c r="D22" i="9"/>
  <c r="C21" i="9"/>
  <c r="B3" i="68"/>
  <c r="C20" i="9"/>
  <c r="C103" i="9"/>
  <c r="G20" i="9"/>
  <c r="B3"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<sst xmlns="http://schemas.openxmlformats.org/spreadsheetml/2006/main" count="20468" uniqueCount="5608">
  <si>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</si>
  <si>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</si>
  <si>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</si>
  <si>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</si>
  <si>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</si>
  <si>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</si>
  <si>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</si>
  <si>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</si>
  <si>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</si>
  <si>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</si>
  <si>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</si>
  <si>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</si>
  <si>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</si>
  <si>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</si>
  <si>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</si>
  <si>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</si>
  <si>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</si>
  <si>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</si>
  <si>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</si>
  <si>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</si>
  <si>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</si>
  <si>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</si>
  <si>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</si>
  <si>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</si>
  <si>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</si>
  <si>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</si>
  <si>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</si>
  <si>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</si>
  <si>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</si>
  <si>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</si>
  <si>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</si>
  <si>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</si>
  <si>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</si>
  <si>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</si>
  <si>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</si>
  <si>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</si>
  <si>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</si>
  <si>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</si>
  <si>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</si>
  <si>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</si>
  <si>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</si>
  <si>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</si>
  <si>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</si>
  <si>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</si>
  <si>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</si>
  <si>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</si>
  <si>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</si>
  <si>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</si>
  <si>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</si>
  <si>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</si>
  <si>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</si>
  <si>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</si>
  <si>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</si>
  <si>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</si>
  <si>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</si>
  <si>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</si>
  <si>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</si>
  <si>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</si>
  <si>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</si>
  <si>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</si>
  <si>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</si>
  <si>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</si>
  <si>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</si>
  <si>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</si>
  <si>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</si>
  <si>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</si>
  <si>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</si>
  <si>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</si>
  <si>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</si>
  <si>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</si>
  <si>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</si>
  <si>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</si>
  <si>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</si>
  <si>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</si>
  <si>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</si>
  <si>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</si>
  <si>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</si>
  <si>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</si>
  <si>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</si>
  <si>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</si>
  <si>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</si>
  <si>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</si>
  <si>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</si>
  <si>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</si>
  <si>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</si>
  <si>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</si>
  <si>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</si>
  <si>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</si>
  <si>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</si>
  <si>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</si>
  <si>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</si>
  <si>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</si>
  <si>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</si>
  <si>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</si>
  <si>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</si>
  <si>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</si>
  <si>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</si>
  <si>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</si>
  <si>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</si>
  <si>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</si>
  <si>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</si>
  <si>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</si>
  <si>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</si>
  <si>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</si>
  <si>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</si>
  <si>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</si>
  <si>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</si>
  <si>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</si>
  <si>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</si>
  <si>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</si>
  <si>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</si>
  <si>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</si>
  <si>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</si>
  <si>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</si>
  <si>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</si>
  <si>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</si>
  <si>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</si>
  <si>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</si>
  <si>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</si>
  <si>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</si>
  <si>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</si>
  <si>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</si>
  <si>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</si>
  <si>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</si>
  <si>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</si>
  <si>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</si>
  <si>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</si>
  <si>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</si>
  <si>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</si>
  <si>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</si>
  <si>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</si>
  <si>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</si>
  <si>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</si>
  <si>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</si>
  <si>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</si>
  <si>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</si>
  <si>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</si>
  <si>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</si>
  <si>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</si>
  <si>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</si>
  <si>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</si>
  <si>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</si>
  <si>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</si>
  <si>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</si>
  <si>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</si>
  <si>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</si>
  <si>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</si>
  <si>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</si>
  <si>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</si>
  <si>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</si>
  <si>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</si>
  <si>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</si>
  <si>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</si>
  <si>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</si>
  <si>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</si>
  <si>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</si>
  <si>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</si>
  <si>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</si>
  <si>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</si>
  <si>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</si>
  <si>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</si>
  <si>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</si>
  <si>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</si>
  <si>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</si>
  <si>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</si>
  <si>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</si>
  <si>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</si>
  <si>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</si>
  <si>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</si>
  <si>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</si>
  <si>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</si>
  <si>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</si>
  <si>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</si>
  <si>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</si>
  <si>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</si>
  <si>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</si>
  <si>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</si>
  <si>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</si>
  <si>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</si>
  <si>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</si>
  <si>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</si>
  <si>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</si>
  <si>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</si>
  <si>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</si>
  <si>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</si>
  <si>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</si>
  <si>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</si>
  <si>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</si>
  <si>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</si>
  <si>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</si>
  <si>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</si>
  <si>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</si>
  <si>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</si>
  <si>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</si>
  <si>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</si>
  <si>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</si>
  <si>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</si>
  <si>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</si>
  <si>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</si>
  <si>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</si>
  <si>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</si>
  <si>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</si>
  <si>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</si>
  <si>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</si>
  <si>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</si>
  <si>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</si>
  <si>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</si>
  <si>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</si>
  <si>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</si>
  <si>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</si>
  <si>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</si>
  <si>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</si>
  <si>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</si>
  <si>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</si>
  <si>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</si>
  <si>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</si>
  <si>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</si>
  <si>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</si>
  <si>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</si>
  <si>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</si>
  <si>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</si>
  <si>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</si>
  <si>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</si>
  <si>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</si>
  <si>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</si>
  <si>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</si>
  <si>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</si>
  <si>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</si>
  <si>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</si>
  <si>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</si>
  <si>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</si>
  <si>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</si>
  <si>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</si>
  <si>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</si>
  <si>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</si>
  <si>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</si>
  <si>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</si>
  <si>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</si>
  <si>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</si>
  <si>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</si>
  <si>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</si>
  <si>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</si>
  <si>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</si>
  <si>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</si>
  <si>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</si>
  <si>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</si>
  <si>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</si>
  <si>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</si>
  <si>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</si>
  <si>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</si>
  <si>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</si>
  <si>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</si>
  <si>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</si>
  <si>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</si>
  <si>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</si>
  <si>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</si>
  <si>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</si>
  <si>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</si>
  <si>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</si>
  <si>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</si>
  <si>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</si>
  <si>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</si>
  <si>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</si>
  <si>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</si>
  <si>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</si>
  <si>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</si>
  <si>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</si>
  <si>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</si>
  <si>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</si>
  <si>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</si>
  <si>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</si>
  <si>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</si>
  <si>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</si>
  <si>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</si>
  <si>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</si>
  <si>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</si>
  <si>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</si>
  <si>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</si>
  <si>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</si>
  <si>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</si>
  <si>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</si>
  <si>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</si>
  <si>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</si>
  <si>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</si>
  <si>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</si>
  <si>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</si>
  <si>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</si>
  <si>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</si>
  <si>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</si>
  <si>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</si>
  <si>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</si>
  <si>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</si>
  <si>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</si>
  <si>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</si>
  <si>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</si>
  <si>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</si>
  <si>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</si>
  <si>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</si>
  <si>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</si>
  <si>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</si>
  <si>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</si>
  <si>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</si>
  <si>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</si>
  <si>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</si>
  <si>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</si>
  <si>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</si>
  <si>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</si>
  <si>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</si>
  <si>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</si>
  <si>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</si>
  <si>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</si>
  <si>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</si>
  <si>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</si>
  <si>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</si>
  <si>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</si>
  <si>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</si>
  <si>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</si>
  <si>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</si>
  <si>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</si>
  <si>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</si>
  <si>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</si>
  <si>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</si>
  <si>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</si>
  <si>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</si>
  <si>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</si>
  <si>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</si>
  <si>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</si>
  <si>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</si>
  <si>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</si>
  <si>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</si>
  <si>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</si>
  <si>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</si>
  <si>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</si>
  <si>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</si>
  <si>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</si>
  <si>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</si>
  <si>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</si>
  <si>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</si>
  <si>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</si>
  <si>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</si>
  <si>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</si>
  <si>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</si>
  <si>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</si>
  <si>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</si>
  <si>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</si>
  <si>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</si>
  <si>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</si>
  <si>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</si>
  <si>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</si>
  <si>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</si>
  <si>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</si>
  <si>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</si>
  <si>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</si>
  <si>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</si>
  <si>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</si>
  <si>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</si>
  <si>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</si>
  <si>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</si>
  <si>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</si>
  <si>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</si>
  <si>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</si>
  <si>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</si>
  <si>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</si>
  <si>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</si>
  <si>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</si>
  <si>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</si>
  <si>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</si>
  <si>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</si>
  <si>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</si>
  <si>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</si>
  <si>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</si>
  <si>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</si>
  <si>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</si>
  <si>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</si>
  <si>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</si>
  <si>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</si>
  <si>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</si>
  <si>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</si>
  <si>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</si>
  <si>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</si>
  <si>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</si>
  <si>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</si>
  <si>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</si>
  <si>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</si>
  <si>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</si>
  <si>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</si>
  <si>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</si>
  <si>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</si>
  <si>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</si>
  <si>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</si>
  <si>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</si>
  <si>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</si>
  <si>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</si>
  <si>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</si>
  <si>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</si>
  <si>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</si>
  <si>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</si>
  <si>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</si>
  <si>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</si>
  <si>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</si>
  <si>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</si>
  <si>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</si>
  <si>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</si>
  <si>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</si>
  <si>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</si>
  <si>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</si>
  <si>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</si>
  <si>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</si>
  <si>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</si>
  <si>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</si>
  <si>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</si>
  <si>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</si>
  <si>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</si>
  <si>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</si>
  <si>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</si>
  <si>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</si>
  <si>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</si>
  <si>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</si>
  <si>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</si>
  <si>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</si>
  <si>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</si>
  <si>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</si>
  <si>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</si>
  <si>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</si>
  <si>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</si>
  <si>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</si>
  <si>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</si>
  <si>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</si>
  <si>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</si>
  <si>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</si>
  <si>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</si>
  <si>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</si>
  <si>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</si>
  <si>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</si>
  <si>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</si>
  <si>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</si>
  <si>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</si>
  <si>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</si>
  <si>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</si>
  <si>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</si>
  <si>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</si>
  <si>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</si>
  <si>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</si>
  <si>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</si>
  <si>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</si>
  <si>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</si>
  <si>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</si>
  <si>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</si>
  <si>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</si>
  <si>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</si>
  <si>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</si>
  <si>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</si>
  <si>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</si>
  <si>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</si>
  <si>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</si>
  <si>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</si>
  <si>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</si>
  <si>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</si>
  <si>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</si>
  <si>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</si>
  <si>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</si>
  <si>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</si>
  <si>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</si>
  <si>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</si>
  <si>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</si>
  <si>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</si>
  <si>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</si>
  <si>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</si>
  <si>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</si>
  <si>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</si>
  <si>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</si>
  <si>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</si>
  <si>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</si>
  <si>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</si>
  <si>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</si>
  <si>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</si>
  <si>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</si>
  <si>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</si>
  <si>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</si>
  <si>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</si>
  <si>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</si>
  <si>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</si>
  <si>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</si>
  <si>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</si>
  <si>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</si>
  <si>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</si>
  <si>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</si>
  <si>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</si>
  <si>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</si>
  <si>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</si>
  <si>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</si>
  <si>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</si>
  <si>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</si>
  <si>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</si>
  <si>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</si>
  <si>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</si>
  <si>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</si>
  <si>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</si>
  <si>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</si>
  <si>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</si>
  <si>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</si>
  <si>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</si>
  <si>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</si>
  <si>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</si>
  <si>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</si>
  <si>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</si>
  <si>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</si>
  <si>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</si>
  <si>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</si>
  <si>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</si>
  <si>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</si>
  <si>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</si>
  <si>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</si>
  <si>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</si>
  <si>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</si>
  <si>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</si>
  <si>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</si>
  <si>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</si>
  <si>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</si>
  <si>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</si>
  <si>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</si>
  <si>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</si>
  <si>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</si>
  <si>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</si>
  <si>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</si>
  <si>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</si>
  <si>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</si>
  <si>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</si>
  <si>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</si>
  <si>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</si>
  <si>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</si>
  <si>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</si>
  <si>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</si>
  <si>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</si>
  <si>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</si>
  <si>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</si>
  <si>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</si>
  <si>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</si>
  <si>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</si>
  <si>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</si>
  <si>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</si>
  <si>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</si>
  <si>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</si>
  <si>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</si>
  <si>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</si>
  <si>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</si>
  <si>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</si>
  <si>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</si>
  <si>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</si>
  <si>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</si>
  <si>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</si>
  <si>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</si>
  <si>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</si>
  <si>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</si>
  <si>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</si>
  <si>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</si>
  <si>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</si>
  <si>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</si>
  <si>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</si>
  <si>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</si>
  <si>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</si>
  <si>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</si>
  <si>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</si>
  <si>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</si>
  <si>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</si>
  <si>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</si>
  <si>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</si>
  <si>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</si>
  <si>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</si>
  <si>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</si>
  <si>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</si>
  <si>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</si>
  <si>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</si>
  <si>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</si>
  <si>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</si>
  <si>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</si>
  <si>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</si>
  <si>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</si>
  <si>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</si>
  <si>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</si>
  <si>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</si>
  <si>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</si>
  <si>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</si>
  <si>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</si>
  <si>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</si>
  <si>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</si>
  <si>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</si>
  <si>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</si>
  <si>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</si>
  <si>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</si>
  <si>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</si>
  <si>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</si>
  <si>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</si>
  <si>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</si>
  <si>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</si>
  <si>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</si>
  <si>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</si>
  <si>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</si>
  <si>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</si>
  <si>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</si>
  <si>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</si>
  <si>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</si>
  <si>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</si>
  <si>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</si>
  <si>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</si>
  <si>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</si>
  <si>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</si>
  <si>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</si>
  <si>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</si>
  <si>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</si>
  <si>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</si>
  <si>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</si>
  <si>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</si>
  <si>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</si>
  <si>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</si>
  <si>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</si>
  <si>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</si>
  <si>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</si>
  <si>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</si>
  <si>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</si>
  <si>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</si>
  <si>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</si>
  <si>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</si>
  <si>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</si>
  <si>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</si>
  <si>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</si>
  <si>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</si>
  <si>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</si>
  <si>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</si>
  <si>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</si>
  <si>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</si>
  <si>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</si>
  <si>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</si>
  <si>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</si>
  <si>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</si>
  <si>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</si>
  <si>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</si>
  <si>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</si>
  <si>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</si>
  <si>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</si>
  <si>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</si>
  <si>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</si>
  <si>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</si>
  <si>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</si>
  <si>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</si>
  <si>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</si>
  <si>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</si>
  <si>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</si>
  <si>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</si>
  <si>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</si>
  <si>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</si>
  <si>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</si>
  <si>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</si>
  <si>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</si>
  <si>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</si>
  <si>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</si>
  <si>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</si>
  <si>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</si>
  <si>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</si>
  <si>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</si>
  <si>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</si>
  <si>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</si>
  <si>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</si>
  <si>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</si>
  <si>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</si>
  <si>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</si>
  <si>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</si>
  <si>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</si>
  <si>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</si>
  <si>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</si>
  <si>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</si>
  <si>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</si>
  <si>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</si>
  <si>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</si>
  <si>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</si>
  <si>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</si>
  <si>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</si>
  <si>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</si>
  <si>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</si>
  <si>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</si>
  <si>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</si>
  <si>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</si>
  <si>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</si>
  <si>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</si>
  <si>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</si>
  <si>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</si>
  <si>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</si>
  <si>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</si>
  <si>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</si>
  <si>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</si>
  <si>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</si>
  <si>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</si>
  <si>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</si>
  <si>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</si>
  <si>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</si>
  <si>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</si>
  <si>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</si>
  <si>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</si>
  <si>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</si>
  <si>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</si>
  <si>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</si>
  <si>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</si>
  <si>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</si>
  <si>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</si>
  <si>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</si>
  <si>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</si>
  <si>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</si>
  <si>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</si>
  <si>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</si>
  <si>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</si>
  <si>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</si>
  <si>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</si>
  <si>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</si>
  <si>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</si>
  <si>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</si>
  <si>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</si>
  <si>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</si>
  <si>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</si>
  <si>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</si>
  <si>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</si>
  <si>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</si>
  <si>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</si>
  <si>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</si>
  <si>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</si>
  <si>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</si>
  <si>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</si>
  <si>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</si>
  <si>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</si>
  <si>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</si>
  <si>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</si>
  <si>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</si>
  <si>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</si>
  <si>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</si>
  <si>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</si>
  <si>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</si>
  <si>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</si>
  <si>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</si>
  <si>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</si>
  <si>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</si>
  <si>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</si>
  <si>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</si>
  <si>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</si>
  <si>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</si>
  <si>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</si>
  <si>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</si>
  <si>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</si>
  <si>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</si>
  <si>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</si>
  <si>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</si>
  <si>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</si>
  <si>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</si>
  <si>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</si>
  <si>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</si>
  <si>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</si>
  <si>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</si>
  <si>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</si>
  <si>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</si>
  <si>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</si>
  <si>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</si>
  <si>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</si>
  <si>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</si>
  <si>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</si>
  <si>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</si>
  <si>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</si>
  <si>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</si>
  <si>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</si>
  <si>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</si>
  <si>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</si>
  <si>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</si>
  <si>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</si>
  <si>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</si>
  <si>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</si>
  <si>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</si>
  <si>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</si>
  <si>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</si>
  <si>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</si>
  <si>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</si>
  <si>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</si>
  <si>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</si>
  <si>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</si>
  <si>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</si>
  <si>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</si>
  <si>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</si>
  <si>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</si>
  <si>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</si>
  <si>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</si>
  <si>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</si>
  <si>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</si>
  <si>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</si>
  <si>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</si>
  <si>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</si>
  <si>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</si>
  <si>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</si>
  <si>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</si>
  <si>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</si>
  <si>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</si>
  <si>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</si>
  <si>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</si>
  <si>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</si>
  <si>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</si>
  <si>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</si>
  <si>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</si>
  <si>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</si>
  <si>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</si>
  <si>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</si>
  <si>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</si>
  <si>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</si>
  <si>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</si>
  <si>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</si>
  <si>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</si>
  <si>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</si>
  <si>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</si>
  <si>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</si>
  <si>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</si>
  <si>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</si>
  <si>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</si>
  <si>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</si>
  <si>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</si>
  <si>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</si>
  <si>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</si>
  <si>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</si>
  <si>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</si>
  <si>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</si>
  <si>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</si>
  <si>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</si>
  <si>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</si>
  <si>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</si>
  <si>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</si>
  <si>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</si>
  <si>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</si>
  <si>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</si>
  <si>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</si>
  <si>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</si>
  <si>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</si>
  <si>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</si>
  <si>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</si>
  <si>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</si>
  <si>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</si>
  <si>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</si>
  <si>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</si>
  <si>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</si>
  <si>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</si>
  <si>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</si>
  <si>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</si>
  <si>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</si>
  <si>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</si>
  <si>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</si>
  <si>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</si>
  <si>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</si>
  <si>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</si>
  <si>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</si>
  <si>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</si>
  <si>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</si>
  <si>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</si>
  <si>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</si>
  <si>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</si>
  <si>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</si>
  <si>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</si>
  <si>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</si>
  <si>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</si>
  <si>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</si>
  <si>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</si>
  <si>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</si>
  <si>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</si>
  <si>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</si>
  <si>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</si>
  <si>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</si>
  <si>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</si>
  <si>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</si>
  <si>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</si>
  <si>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</si>
  <si>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</si>
  <si>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</si>
  <si>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</si>
  <si>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</si>
  <si>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</si>
  <si>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</si>
  <si>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</si>
  <si>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</si>
  <si>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</si>
  <si>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</si>
  <si>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</si>
  <si>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</si>
  <si>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</si>
  <si>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</si>
  <si>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</si>
  <si>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</si>
  <si>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</si>
  <si>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</si>
  <si>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</si>
  <si>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</si>
  <si>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</si>
  <si>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</si>
  <si>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</si>
  <si>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</si>
  <si>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</si>
  <si>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</si>
  <si>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</si>
  <si>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</si>
  <si>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</si>
  <si>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</si>
  <si>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</si>
  <si>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</si>
  <si>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</si>
  <si>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</si>
  <si>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</si>
  <si>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</si>
  <si>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</si>
  <si>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</si>
  <si>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</si>
  <si>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</si>
  <si>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</si>
  <si>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</si>
  <si>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</si>
  <si>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</si>
  <si>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</si>
  <si>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</si>
  <si>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</si>
  <si>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</si>
  <si>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</si>
  <si>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</si>
  <si>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</si>
  <si>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</si>
  <si>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</si>
  <si>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</si>
  <si>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</si>
  <si>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</si>
  <si>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</si>
  <si>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</si>
  <si>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</si>
  <si>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</si>
  <si>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</si>
  <si>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</si>
  <si>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</si>
  <si>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</si>
  <si>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</si>
  <si>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</si>
  <si>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</si>
  <si>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</si>
  <si>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</si>
  <si>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</si>
  <si>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</si>
  <si>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</si>
  <si>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</si>
  <si>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</si>
  <si>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</si>
  <si>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</si>
  <si>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</si>
  <si>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</si>
  <si>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</si>
  <si>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</si>
  <si>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</si>
  <si>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</si>
  <si>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</si>
  <si>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</si>
  <si>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</si>
  <si>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</si>
  <si>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</si>
  <si>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</si>
  <si>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</si>
  <si>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</si>
  <si>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</si>
  <si>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</si>
  <si>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</si>
  <si>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</si>
  <si>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</si>
  <si>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</si>
  <si>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</si>
  <si>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</si>
  <si>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</si>
  <si>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</si>
  <si>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</si>
  <si>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</si>
  <si>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</si>
  <si>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</si>
  <si>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</si>
  <si>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</si>
  <si>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</si>
  <si>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</si>
  <si>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</si>
  <si>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</si>
  <si>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</si>
  <si>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</si>
  <si>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</si>
  <si>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</si>
  <si>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</si>
  <si>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</si>
  <si>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</si>
  <si>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</si>
  <si>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</si>
  <si>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</si>
  <si>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</si>
  <si>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</si>
  <si>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</si>
  <si>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</si>
  <si>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</si>
  <si>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</si>
  <si>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</si>
  <si>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</si>
  <si>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</si>
  <si>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</si>
  <si>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</si>
  <si>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</si>
  <si>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</si>
  <si>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</si>
  <si>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</si>
  <si>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</si>
  <si>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</si>
  <si>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</si>
  <si>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</si>
  <si>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</si>
  <si>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</si>
  <si>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</si>
  <si>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</si>
  <si>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</si>
  <si>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</si>
  <si>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</si>
  <si>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</si>
  <si>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</si>
  <si>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</si>
  <si>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</si>
  <si>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</si>
  <si>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</si>
  <si>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</si>
  <si>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</si>
  <si>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</si>
  <si>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</si>
  <si>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</si>
  <si>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</si>
  <si>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</si>
  <si>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</si>
  <si>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</si>
  <si>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</si>
  <si>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</si>
  <si>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</si>
  <si>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</si>
  <si>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</si>
  <si>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</si>
  <si>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</si>
  <si>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</si>
  <si>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</si>
  <si>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</si>
  <si>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</si>
  <si>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</si>
  <si>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</si>
  <si>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</si>
  <si>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</si>
  <si>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</si>
  <si>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</si>
  <si>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</si>
  <si>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</si>
  <si>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</si>
  <si>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</si>
  <si>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</si>
  <si>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</si>
  <si>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</si>
  <si>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</si>
  <si>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</si>
  <si>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</si>
  <si>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</si>
  <si>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</si>
  <si>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</si>
  <si>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</si>
  <si>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</si>
  <si>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</si>
  <si>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</si>
  <si>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</si>
  <si>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</si>
  <si>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</si>
  <si>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</si>
  <si>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</si>
  <si>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</si>
  <si>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</si>
  <si>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</si>
  <si>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</si>
  <si>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</si>
  <si>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</si>
  <si>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</si>
  <si>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</si>
  <si>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</si>
  <si>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</si>
  <si>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</si>
  <si>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</si>
  <si>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</si>
  <si>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</si>
  <si>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</si>
  <si>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</si>
  <si>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</si>
  <si>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</si>
  <si>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</si>
  <si>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</si>
  <si>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</si>
  <si>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</si>
  <si>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</si>
  <si>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</si>
  <si>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</si>
  <si>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</si>
  <si>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</si>
  <si>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</si>
  <si>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</si>
  <si>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</si>
  <si>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</si>
  <si>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</si>
  <si>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</si>
  <si>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</si>
  <si>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</si>
  <si>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</si>
  <si>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</si>
  <si>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</si>
  <si>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</si>
  <si>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</si>
  <si>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</si>
  <si>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</si>
  <si>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</si>
  <si>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</si>
  <si>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</si>
  <si>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</si>
  <si>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</si>
  <si>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</si>
  <si>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</si>
  <si>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</si>
  <si>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</si>
  <si>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</si>
  <si>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</si>
  <si>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</si>
  <si>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</si>
  <si>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</si>
  <si>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</si>
  <si>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</si>
  <si>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</si>
  <si>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</si>
  <si>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</si>
  <si>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</si>
  <si>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</si>
  <si>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</si>
  <si>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</si>
  <si>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</si>
  <si>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</si>
  <si>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</si>
  <si>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</si>
  <si>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</si>
  <si>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</si>
  <si>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</si>
  <si>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</si>
  <si>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</si>
  <si>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</si>
  <si>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</si>
  <si>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</si>
  <si>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</si>
  <si>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</si>
  <si>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</si>
  <si>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</si>
  <si>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</si>
  <si>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</si>
  <si>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</si>
  <si>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</si>
  <si>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</si>
  <si>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</si>
  <si>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</si>
  <si>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</si>
  <si>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</si>
  <si>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</si>
  <si>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</si>
  <si>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</si>
  <si>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</si>
  <si>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</si>
  <si>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</si>
  <si>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</si>
  <si>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</si>
  <si>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</si>
  <si>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</si>
  <si>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</si>
  <si>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</si>
  <si>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</si>
  <si>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</si>
  <si>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</si>
  <si>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</si>
  <si>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</si>
  <si>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</si>
  <si>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</si>
  <si>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</si>
  <si>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</si>
  <si>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</si>
  <si>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</si>
  <si>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</si>
  <si>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</si>
  <si>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</si>
  <si>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</si>
  <si>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</si>
  <si>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</si>
  <si>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</si>
  <si>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</si>
  <si>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</si>
  <si>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</si>
  <si>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</si>
  <si>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</si>
  <si>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</si>
  <si>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</si>
  <si>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</si>
  <si>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</si>
  <si>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</si>
  <si>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</si>
  <si>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</si>
  <si>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</si>
  <si>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</si>
  <si>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</si>
  <si>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</si>
  <si>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</si>
  <si>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</si>
  <si>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</si>
  <si>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</si>
  <si>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</si>
  <si>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</si>
  <si>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</si>
  <si>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</si>
  <si>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</si>
  <si>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</si>
  <si>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</si>
  <si>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</si>
  <si>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</si>
  <si>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</si>
  <si>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</si>
  <si>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</si>
  <si>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</si>
  <si>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</si>
  <si>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</si>
  <si>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</si>
  <si>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</si>
  <si>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</si>
  <si>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</si>
  <si>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</si>
  <si>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</si>
  <si>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</si>
  <si>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</si>
  <si>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</si>
  <si>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</si>
  <si>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</si>
  <si>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</si>
  <si>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</si>
  <si>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</si>
  <si>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</si>
  <si>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</si>
  <si>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</si>
  <si>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</si>
  <si>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</si>
  <si>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</si>
  <si>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</si>
  <si>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</si>
  <si>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</si>
  <si>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</si>
  <si>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</si>
  <si>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</si>
  <si>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</si>
  <si>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</si>
  <si>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</si>
  <si>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</si>
  <si>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</si>
  <si>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</si>
  <si>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</si>
  <si>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</si>
  <si>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</si>
  <si>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</si>
  <si>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</si>
  <si>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</si>
  <si>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</si>
  <si>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</si>
  <si>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</si>
  <si>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</si>
  <si>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</si>
  <si>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</si>
  <si>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</si>
  <si>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</si>
  <si>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</si>
  <si>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</si>
  <si>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</si>
  <si>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</si>
  <si>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</si>
  <si>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</si>
  <si>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</si>
  <si>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</si>
  <si>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</si>
  <si>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</si>
  <si>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</si>
  <si>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</si>
  <si>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</si>
  <si>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</si>
  <si>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</si>
  <si>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</si>
  <si>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</si>
  <si>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</si>
  <si>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</si>
  <si>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</si>
  <si>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</si>
  <si>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</si>
  <si>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</si>
  <si>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</si>
  <si>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</si>
  <si>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</si>
  <si>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</si>
  <si>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</si>
  <si>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</si>
  <si>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</si>
  <si>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</si>
  <si>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</si>
  <si>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</si>
  <si>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</si>
  <si>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</si>
  <si>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</si>
  <si>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</si>
  <si>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</si>
  <si>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</si>
  <si>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</si>
  <si>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</si>
  <si>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</si>
  <si>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</si>
  <si>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</si>
  <si>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</si>
  <si>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</si>
  <si>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</si>
  <si>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</si>
  <si>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</si>
  <si>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</si>
  <si>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</si>
  <si>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</si>
  <si>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</si>
  <si>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</si>
  <si>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</si>
  <si>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</si>
  <si>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</si>
  <si>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</si>
  <si>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</si>
  <si>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</si>
  <si>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</si>
  <si>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</si>
  <si>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</si>
  <si>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</si>
  <si>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</si>
  <si>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</si>
  <si>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</si>
  <si>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</si>
  <si>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</si>
  <si>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</si>
  <si>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</si>
  <si>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</si>
  <si>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</si>
  <si>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</si>
  <si>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</si>
  <si>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</si>
  <si>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</si>
  <si>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</si>
  <si>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</si>
  <si>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</si>
  <si>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</si>
  <si>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</si>
  <si>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</si>
  <si>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</si>
  <si>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</si>
  <si>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</si>
  <si>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</si>
  <si>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</si>
  <si>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</si>
  <si>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</si>
  <si>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</si>
  <si>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</si>
  <si>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</si>
  <si>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</si>
  <si>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</si>
  <si>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</si>
  <si>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</si>
  <si>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</si>
  <si>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</si>
  <si>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</si>
  <si>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</si>
  <si>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</si>
  <si>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</si>
  <si>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</si>
  <si>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</si>
  <si>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</si>
  <si>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</si>
  <si>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</si>
  <si>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</si>
  <si>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</si>
  <si>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</si>
  <si>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</si>
  <si>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</si>
  <si>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</si>
  <si>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</si>
  <si>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</si>
  <si>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</si>
  <si>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</si>
  <si>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</si>
  <si>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</si>
  <si>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</si>
  <si>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</si>
  <si>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</si>
  <si>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</si>
  <si>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</si>
  <si>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</si>
  <si>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</si>
  <si>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</si>
  <si>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</si>
  <si>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</si>
  <si>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</si>
  <si>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</si>
  <si>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</si>
  <si>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</si>
  <si>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</si>
  <si>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</si>
  <si>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</si>
  <si>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</si>
  <si>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</si>
  <si>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</si>
  <si>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</si>
  <si>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</si>
  <si>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</si>
  <si>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</si>
  <si>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</si>
  <si>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</si>
  <si>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</si>
  <si>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</si>
  <si>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</si>
  <si>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</si>
  <si>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</si>
  <si>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</si>
  <si>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</si>
  <si>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</si>
  <si>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</si>
  <si>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</si>
  <si>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</si>
  <si>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</si>
  <si>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</si>
  <si>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</si>
  <si>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</si>
  <si>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</si>
  <si>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</si>
  <si>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</si>
  <si>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</si>
  <si>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</si>
  <si>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</si>
  <si>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</si>
  <si>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</si>
  <si>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</si>
  <si>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</si>
  <si>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</si>
  <si>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</si>
  <si>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</si>
  <si>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</si>
  <si>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</si>
  <si>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</si>
  <si>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</si>
  <si>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</si>
  <si>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</si>
  <si>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</si>
  <si>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</si>
  <si>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</si>
  <si>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</si>
  <si>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</si>
  <si>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</si>
  <si>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</si>
  <si>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</si>
  <si>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</si>
  <si>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</si>
  <si>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</si>
  <si>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</si>
  <si>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</si>
  <si>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</si>
  <si>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</si>
  <si>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</si>
  <si>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</si>
  <si>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</si>
  <si>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</si>
  <si>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</si>
  <si>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</si>
  <si>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</si>
  <si>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</si>
  <si>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</si>
  <si>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</si>
  <si>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</si>
  <si>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</si>
  <si>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</si>
  <si>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</si>
  <si>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</si>
  <si>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</si>
  <si>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</si>
  <si>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</si>
  <si>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</si>
  <si>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</si>
  <si>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</si>
  <si>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</si>
  <si>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</si>
  <si>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</si>
  <si>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</si>
  <si>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</si>
  <si>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</si>
  <si>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</si>
  <si>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</si>
  <si>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</si>
  <si>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</si>
  <si>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</si>
  <si>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</si>
  <si>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</si>
  <si>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</si>
  <si>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</si>
  <si>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</si>
  <si>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</si>
  <si>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</si>
  <si>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</si>
  <si>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</si>
  <si>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</si>
  <si>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</si>
  <si>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</si>
  <si>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</si>
  <si>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</si>
  <si>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</si>
  <si>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</si>
  <si>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</si>
  <si>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</si>
  <si>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</si>
  <si>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</si>
  <si>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</si>
  <si>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</si>
  <si>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</si>
  <si>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</si>
  <si>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</si>
  <si>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</si>
  <si>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</si>
  <si>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</si>
  <si>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</si>
  <si>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</si>
  <si>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</si>
  <si>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</si>
  <si>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</si>
  <si>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</si>
  <si>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</si>
  <si>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</si>
  <si>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</si>
  <si>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</si>
  <si>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</si>
  <si>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</si>
  <si>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</si>
  <si>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</si>
  <si>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</si>
  <si>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</si>
  <si>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</si>
  <si>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</si>
  <si>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</si>
  <si>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</si>
  <si>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</si>
  <si>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</si>
  <si>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</si>
  <si>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</si>
  <si>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</si>
  <si>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</si>
  <si>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</si>
  <si>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</si>
  <si>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</si>
  <si>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</si>
  <si>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</si>
  <si>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</si>
  <si>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</si>
  <si>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</si>
  <si>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</si>
  <si>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</si>
  <si>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</si>
  <si>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</si>
  <si>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</si>
  <si>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</si>
  <si>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</si>
  <si>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</si>
  <si>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</si>
  <si>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</si>
  <si>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</si>
  <si>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</si>
  <si>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</si>
  <si>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</si>
  <si>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</si>
  <si>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</si>
  <si>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</si>
  <si>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</si>
  <si>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</si>
  <si>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</si>
  <si>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</si>
  <si>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</si>
  <si>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</si>
  <si>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</si>
  <si>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</si>
  <si>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</si>
  <si>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</si>
  <si>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</si>
  <si>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</si>
  <si>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</si>
  <si>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</si>
  <si>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</si>
  <si>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</si>
  <si>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</si>
  <si>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</si>
  <si>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</si>
  <si>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</si>
  <si>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</si>
  <si>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</si>
  <si>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</si>
  <si>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</si>
  <si>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</si>
  <si>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</si>
  <si>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</si>
  <si>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</si>
  <si>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</si>
  <si>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</si>
  <si>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</si>
  <si>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</si>
  <si>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</si>
  <si>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</si>
  <si>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</si>
  <si>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</si>
  <si>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</si>
  <si>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</si>
  <si>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</si>
  <si>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</si>
  <si>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</si>
  <si>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</si>
  <si>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</si>
  <si>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</si>
  <si>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</si>
  <si>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</si>
  <si>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</si>
  <si>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</si>
  <si>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</si>
  <si>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</si>
  <si>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</si>
  <si>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</si>
  <si>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</si>
  <si>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</si>
  <si>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</si>
  <si>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</si>
  <si>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</si>
  <si>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</si>
  <si>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</si>
  <si>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</si>
  <si>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</si>
  <si>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</si>
  <si>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</si>
  <si>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</si>
  <si>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</si>
  <si>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</si>
  <si>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</si>
  <si>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</si>
  <si>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</si>
  <si>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</si>
  <si>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</si>
  <si>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</si>
  <si>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</si>
  <si>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</si>
  <si>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</si>
  <si>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</si>
  <si>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</si>
  <si>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</si>
  <si>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</si>
  <si>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</si>
  <si>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</si>
  <si>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</si>
  <si>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</si>
  <si>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</si>
  <si>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</si>
  <si>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</si>
  <si>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</si>
  <si>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</si>
  <si>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</si>
  <si>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</si>
  <si>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</si>
  <si>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</si>
  <si>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</si>
  <si>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</si>
  <si>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</si>
  <si>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</si>
  <si>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</si>
  <si>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</si>
  <si>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</si>
  <si>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</si>
  <si>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</si>
  <si>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</si>
  <si>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</si>
  <si>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</si>
  <si>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</si>
  <si>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</si>
  <si>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</si>
  <si>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</si>
  <si>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</si>
  <si>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</si>
  <si>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</si>
  <si>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</si>
  <si>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</si>
  <si>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</si>
  <si>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</si>
  <si>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</si>
  <si>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</si>
  <si>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</si>
  <si>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</si>
  <si>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</si>
  <si>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</si>
  <si>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</si>
  <si>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</si>
  <si>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</si>
  <si>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</si>
  <si>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</si>
  <si>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</si>
  <si>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</si>
  <si>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</si>
  <si>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</si>
  <si>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</si>
  <si>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</si>
  <si>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</si>
  <si>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</si>
  <si>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</si>
  <si>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</si>
  <si>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</si>
  <si>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</si>
  <si>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</si>
  <si>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</si>
  <si>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</si>
  <si>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</si>
  <si>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</si>
  <si>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</si>
  <si>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</si>
  <si>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</si>
  <si>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</si>
  <si>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</si>
  <si>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</si>
  <si>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</si>
  <si>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</si>
  <si>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</si>
  <si>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</si>
  <si>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</si>
  <si>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</si>
  <si>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</si>
  <si>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</si>
  <si>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</si>
  <si>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</si>
  <si>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</si>
  <si>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</si>
  <si>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</si>
  <si>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</si>
  <si>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</si>
  <si>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</si>
  <si>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</si>
  <si>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</si>
  <si>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</si>
  <si>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</si>
  <si>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</si>
  <si>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</si>
  <si>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</si>
  <si>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</si>
  <si>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</si>
  <si>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</si>
  <si>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</si>
  <si>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</si>
  <si>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</si>
  <si>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</si>
  <si>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</si>
  <si>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</si>
  <si>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</si>
  <si>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</si>
  <si>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</si>
  <si>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</si>
  <si>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</si>
  <si>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</si>
  <si>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</si>
  <si>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</si>
  <si>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</si>
  <si>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</si>
  <si>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</si>
  <si>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</si>
  <si>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</si>
  <si>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</si>
  <si>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</si>
  <si>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</si>
  <si>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</si>
  <si>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</si>
  <si>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</si>
  <si>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</si>
  <si>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</si>
  <si>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</si>
  <si>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</si>
  <si>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</si>
  <si>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</si>
  <si>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</si>
  <si>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</si>
  <si>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</si>
  <si>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</si>
  <si>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</si>
  <si>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</si>
  <si>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</si>
  <si>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</si>
  <si>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</si>
  <si>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</si>
  <si>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</si>
  <si>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</si>
  <si>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</si>
  <si>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</si>
  <si>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</si>
  <si>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</si>
  <si>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</si>
  <si>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</si>
  <si>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</si>
  <si>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</si>
  <si>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</si>
  <si>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</si>
  <si>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</si>
  <si>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</si>
  <si>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</si>
  <si>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</si>
  <si>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</si>
  <si>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</si>
  <si>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</si>
  <si>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</si>
  <si>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</si>
  <si>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</si>
  <si>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</si>
  <si>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</si>
  <si>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</si>
  <si>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</si>
  <si>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</si>
  <si>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</si>
  <si>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</si>
  <si>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</si>
  <si>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</si>
  <si>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</si>
  <si>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</si>
  <si>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</si>
  <si>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</si>
  <si>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</si>
  <si>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</si>
  <si>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</si>
  <si>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</si>
  <si>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</si>
  <si>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</si>
  <si>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</si>
  <si>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</si>
  <si>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</si>
  <si>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</si>
  <si>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</si>
  <si>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</si>
  <si>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</si>
  <si>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</si>
  <si>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</si>
  <si>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</si>
  <si>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</si>
  <si>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</si>
  <si>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</si>
  <si>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</si>
  <si>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</si>
  <si>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</si>
  <si>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</si>
  <si>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</si>
  <si>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</si>
  <si>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</si>
  <si>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</si>
  <si>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</si>
  <si>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</si>
  <si>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</si>
  <si>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</si>
  <si>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</si>
  <si>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</si>
  <si>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</si>
  <si>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</si>
  <si>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</si>
  <si>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</si>
  <si>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</si>
  <si>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</si>
  <si>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</si>
  <si>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</si>
  <si>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</si>
  <si>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</si>
  <si>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</si>
  <si>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</si>
  <si>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</si>
  <si>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</si>
  <si>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</si>
  <si>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</si>
  <si>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</si>
  <si>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</si>
  <si>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</si>
  <si>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</si>
  <si>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</si>
  <si>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</si>
  <si>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</si>
  <si>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</si>
  <si>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</si>
  <si>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</si>
  <si>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</si>
  <si>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</si>
  <si>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</si>
  <si>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</si>
  <si>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</si>
  <si>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</si>
  <si>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</si>
  <si>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</si>
  <si>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</si>
  <si>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</si>
  <si>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</si>
  <si>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</si>
  <si>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</si>
  <si>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</si>
  <si>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</si>
  <si>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</si>
  <si>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</si>
  <si>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</si>
  <si>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</si>
  <si>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</si>
  <si>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</si>
  <si>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</si>
  <si>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</si>
  <si>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</si>
  <si>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</si>
  <si>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</si>
  <si>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</si>
  <si>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</si>
  <si>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</si>
  <si>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</si>
  <si>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</si>
  <si>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</si>
  <si>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</si>
  <si>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</si>
  <si>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</si>
  <si>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</si>
  <si>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</si>
  <si>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</si>
  <si>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</si>
  <si>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</si>
  <si>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</si>
  <si>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</si>
  <si>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</si>
  <si>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</si>
  <si>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</si>
  <si>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</si>
  <si>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</si>
  <si>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</si>
  <si>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</si>
  <si>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</si>
  <si>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</si>
  <si>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</si>
  <si>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</si>
  <si>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</si>
  <si>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</si>
  <si>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</si>
  <si>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</si>
  <si>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</si>
  <si>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</si>
  <si>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</si>
  <si>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</si>
  <si>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</si>
  <si>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</si>
  <si>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</si>
  <si>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</si>
  <si>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</si>
  <si>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</si>
  <si>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</si>
  <si>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</si>
  <si>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</si>
  <si>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</si>
  <si>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</si>
  <si>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</si>
  <si>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</si>
  <si>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</si>
  <si>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</si>
  <si>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</si>
  <si>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</si>
  <si>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</si>
  <si>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</si>
  <si>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</si>
  <si>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</si>
  <si>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</si>
  <si>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</si>
  <si>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</si>
  <si>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</si>
  <si>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</si>
  <si>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</si>
  <si>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</si>
  <si>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</si>
  <si>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</si>
  <si>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</si>
  <si>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</si>
  <si>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</si>
  <si>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</si>
  <si>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</si>
  <si>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</si>
  <si>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</si>
  <si>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</si>
  <si>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</si>
  <si>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</si>
  <si>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</si>
  <si>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</si>
  <si>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</si>
  <si>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</si>
  <si>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</si>
  <si>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</si>
  <si>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</si>
  <si>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</si>
  <si>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</si>
  <si>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</si>
  <si>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</si>
  <si>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</si>
  <si>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</si>
  <si>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</si>
  <si>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</si>
  <si>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</si>
  <si>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</si>
  <si>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</si>
  <si>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</si>
  <si>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</si>
  <si>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</si>
  <si>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</si>
  <si>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</si>
  <si>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</si>
  <si>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</si>
  <si>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</si>
  <si>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</si>
  <si>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</si>
  <si>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</si>
  <si>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</si>
  <si>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</si>
  <si>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</si>
  <si>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</si>
  <si>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</si>
  <si>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</si>
  <si>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</si>
  <si>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</si>
  <si>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</si>
  <si>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</si>
  <si>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</si>
  <si>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</si>
  <si>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</si>
  <si>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</si>
  <si>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</si>
  <si>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</si>
  <si>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</si>
  <si>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</si>
  <si>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</si>
  <si>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</si>
  <si>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</si>
  <si>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</si>
  <si>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</si>
  <si>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</si>
  <si>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</si>
  <si>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</si>
  <si>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</si>
  <si>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</si>
  <si>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</si>
  <si>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</si>
  <si>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</si>
  <si>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</si>
  <si>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</si>
  <si>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</si>
  <si>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</si>
  <si>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</si>
  <si>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</si>
  <si>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</si>
  <si>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</si>
  <si>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</si>
  <si>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</si>
  <si>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</si>
  <si>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</si>
  <si>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</si>
  <si>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</si>
  <si>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</si>
  <si>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</si>
  <si>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</si>
  <si>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</si>
  <si>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</si>
  <si>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</si>
  <si>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</si>
  <si>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</si>
  <si>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</si>
  <si>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</si>
  <si>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</si>
  <si>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</si>
  <si>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</si>
  <si>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</si>
  <si>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</si>
  <si>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</si>
  <si>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</si>
  <si>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</si>
  <si>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</si>
  <si>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</si>
  <si>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</si>
  <si>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</si>
  <si>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</si>
  <si>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</si>
  <si>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</si>
  <si>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</si>
  <si>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</si>
  <si>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</si>
  <si>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</si>
  <si>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</si>
  <si>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</si>
  <si>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</si>
  <si>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</si>
  <si>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</si>
  <si>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</si>
  <si>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</si>
  <si>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</si>
  <si>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</si>
  <si>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</si>
  <si>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</si>
  <si>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</si>
  <si>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</si>
  <si>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</si>
  <si>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</si>
  <si>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</si>
  <si>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</si>
  <si>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</si>
  <si>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</si>
  <si>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</si>
  <si>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</si>
  <si>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</si>
  <si>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</si>
  <si>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</si>
  <si>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</si>
  <si>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</si>
  <si>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</si>
  <si>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</si>
  <si>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</si>
  <si>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</si>
  <si>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</si>
  <si>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</si>
  <si>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</si>
  <si>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</si>
  <si>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</si>
  <si>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</si>
  <si>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</si>
  <si>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</si>
  <si>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</si>
  <si>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</si>
  <si>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</si>
  <si>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</si>
  <si>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</si>
  <si>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</si>
  <si>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</si>
  <si>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</si>
  <si>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</si>
  <si>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</si>
  <si>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</si>
  <si>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</si>
  <si>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</si>
  <si>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</si>
  <si>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</si>
  <si>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</si>
  <si>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</si>
  <si>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</si>
  <si>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</si>
  <si>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</si>
  <si>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</si>
  <si>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</si>
  <si>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</si>
  <si>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</si>
  <si>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</si>
  <si>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</si>
  <si>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</si>
  <si>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</si>
  <si>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</si>
  <si>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</si>
  <si>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</si>
  <si>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</si>
  <si>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</si>
  <si>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</si>
  <si>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</si>
  <si>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</si>
  <si>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</si>
  <si>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</si>
  <si>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</si>
  <si>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</si>
  <si>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</si>
  <si>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</si>
  <si>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</si>
  <si>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</si>
  <si>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</si>
  <si>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</si>
  <si>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</si>
  <si>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</si>
  <si>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</si>
  <si>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</si>
  <si>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</si>
  <si>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</si>
  <si>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</si>
  <si>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</si>
  <si>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</si>
  <si>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</si>
  <si>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</si>
  <si>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</si>
  <si>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</si>
  <si>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</si>
  <si>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</si>
  <si>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</si>
  <si>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</si>
  <si>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</si>
  <si>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</si>
  <si>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</si>
  <si>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</si>
  <si>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</si>
  <si>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</si>
  <si>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</si>
  <si>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</si>
  <si>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</si>
  <si>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</si>
  <si>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</si>
  <si>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</si>
  <si>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</si>
  <si>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</si>
  <si>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</si>
  <si>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</si>
  <si>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</si>
  <si>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</si>
  <si>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</si>
  <si>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</si>
  <si>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</si>
  <si>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</si>
  <si>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</si>
  <si>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</si>
  <si>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</si>
  <si>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</si>
  <si>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</si>
  <si>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</si>
  <si>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</si>
  <si>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</si>
  <si>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</si>
  <si>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</si>
  <si>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</si>
  <si>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</si>
  <si>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</si>
  <si>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</si>
  <si>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</si>
  <si>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</si>
  <si>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</si>
  <si>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</si>
  <si>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</si>
  <si>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</si>
  <si>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</si>
  <si>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</si>
  <si>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</si>
  <si>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</si>
  <si>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</si>
  <si>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</si>
  <si>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</si>
  <si>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</si>
  <si>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</si>
  <si>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</si>
  <si>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</si>
  <si>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</si>
  <si>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</si>
  <si>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</si>
  <si>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</si>
  <si>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</si>
  <si>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</si>
  <si>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</si>
  <si>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</si>
  <si>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</si>
  <si>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</si>
  <si>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</si>
  <si>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</si>
  <si>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</si>
  <si>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</si>
  <si>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</si>
  <si>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</si>
  <si>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</si>
  <si>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</si>
  <si>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</si>
  <si>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</si>
  <si>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</si>
  <si>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</si>
  <si>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</si>
  <si>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</si>
  <si>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</si>
  <si>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</si>
  <si>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</si>
  <si>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</si>
  <si>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</si>
  <si>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</si>
  <si>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</si>
  <si>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</si>
  <si>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</si>
  <si>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</si>
  <si>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</si>
  <si>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</si>
  <si>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</si>
  <si>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</si>
  <si>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</si>
  <si>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</si>
  <si>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</si>
  <si>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</si>
  <si>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</si>
  <si>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</si>
  <si>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</si>
  <si>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</si>
  <si>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</si>
  <si>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</si>
  <si>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</si>
  <si>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</si>
  <si>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</si>
  <si>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</si>
  <si>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</si>
  <si>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</si>
  <si>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</si>
  <si>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</si>
  <si>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</si>
  <si>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</si>
  <si>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</si>
  <si>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</si>
  <si>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</si>
  <si>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</si>
  <si>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</si>
  <si>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</si>
  <si>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</si>
  <si>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</si>
  <si>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</si>
  <si>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</si>
  <si>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</si>
  <si>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</si>
  <si>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</si>
  <si>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</si>
  <si>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</si>
  <si>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</si>
  <si>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</si>
  <si>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</si>
  <si>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</si>
  <si>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</si>
  <si>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</si>
  <si>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</si>
  <si>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</si>
  <si>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</si>
  <si>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</si>
  <si>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</si>
  <si>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</si>
  <si>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</si>
  <si>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</si>
  <si>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</si>
  <si>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</si>
  <si>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</si>
  <si>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</si>
  <si>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</si>
  <si>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</si>
  <si>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</si>
  <si>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</si>
  <si>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</si>
  <si>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</si>
  <si>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</si>
  <si>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</si>
  <si>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</si>
  <si>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</si>
  <si>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</si>
  <si>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</si>
  <si>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</si>
  <si>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</si>
  <si>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</si>
  <si>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</si>
  <si>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</si>
  <si>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</si>
  <si>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</si>
  <si>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</si>
  <si>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</si>
  <si>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</si>
  <si>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</si>
  <si>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</si>
  <si>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</si>
  <si>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</si>
  <si>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</si>
  <si>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</si>
  <si>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</si>
  <si>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</si>
  <si>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</si>
  <si>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</si>
  <si>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</si>
  <si>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</si>
  <si>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</si>
  <si>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</si>
  <si>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</si>
  <si>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</si>
  <si>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</si>
  <si>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</si>
  <si>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</si>
  <si>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</si>
  <si>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</si>
  <si>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</si>
  <si>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</si>
  <si>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</si>
  <si>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</si>
  <si>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</si>
  <si>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</si>
  <si>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</si>
  <si>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</si>
  <si>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</si>
  <si>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</si>
  <si>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</si>
  <si>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</si>
  <si>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</si>
  <si>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</si>
  <si>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</si>
  <si>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</si>
  <si>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</si>
  <si>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</si>
  <si>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</si>
  <si>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</si>
  <si>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</si>
  <si>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</si>
  <si>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</si>
  <si>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</si>
  <si>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</si>
  <si>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</si>
  <si>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</si>
  <si>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</si>
  <si>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</si>
  <si>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</si>
  <si>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</si>
  <si>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</si>
  <si>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</si>
  <si>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</si>
  <si>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</si>
  <si>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</si>
  <si>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</si>
  <si>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</si>
  <si>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</si>
  <si>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</si>
  <si>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</si>
  <si>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</si>
  <si>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</si>
  <si>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</si>
  <si>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</si>
  <si>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</si>
  <si>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</si>
  <si>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</si>
  <si>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</si>
  <si>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</si>
  <si>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</si>
  <si>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</si>
  <si>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</si>
  <si>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</si>
  <si>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</si>
  <si>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</si>
  <si>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</si>
  <si>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</si>
  <si>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</si>
  <si>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</si>
  <si>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</si>
  <si>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</si>
  <si>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</si>
  <si>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</si>
  <si>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</si>
  <si>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</si>
  <si>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</si>
  <si>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</si>
  <si>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</si>
  <si>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</si>
  <si>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</si>
  <si>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</si>
  <si>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</si>
  <si>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</si>
  <si>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</si>
  <si>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</si>
  <si>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</si>
  <si>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</si>
  <si>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</si>
  <si>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</si>
  <si>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</si>
  <si>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</si>
  <si>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</si>
  <si>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</si>
  <si>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</si>
  <si>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</si>
  <si>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</si>
  <si>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</si>
  <si>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</si>
  <si>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</si>
  <si>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</si>
  <si>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</si>
  <si>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</si>
  <si>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</si>
  <si>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</si>
  <si>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</si>
  <si>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</si>
  <si>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</si>
  <si>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</si>
  <si>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</si>
  <si>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</si>
  <si>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</si>
  <si>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</si>
  <si>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</si>
  <si>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</si>
  <si>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</si>
  <si>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</si>
  <si>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</si>
  <si>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</si>
  <si>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</si>
  <si>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</si>
  <si>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</si>
  <si>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</si>
  <si>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</si>
  <si>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</si>
  <si>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</si>
  <si>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</si>
  <si>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</si>
  <si>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</si>
  <si>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</si>
  <si>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</si>
  <si>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</si>
  <si>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</si>
  <si>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</si>
  <si>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</si>
  <si>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</si>
  <si>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</si>
  <si>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</si>
  <si>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</si>
  <si>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</si>
  <si>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</si>
  <si>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</si>
  <si>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</si>
  <si>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</si>
  <si>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</si>
  <si>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</si>
  <si>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</si>
  <si>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</si>
  <si>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</si>
  <si>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</si>
  <si>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</si>
  <si>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</si>
  <si>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</si>
  <si>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</si>
  <si>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</si>
  <si>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</si>
  <si>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</si>
  <si>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</si>
  <si>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</si>
  <si>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</si>
  <si>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</si>
  <si>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</si>
  <si>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</si>
  <si>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</si>
  <si>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</si>
  <si>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</si>
  <si>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</si>
  <si>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</si>
  <si>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</si>
  <si>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</si>
  <si>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</si>
  <si>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</si>
  <si>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</si>
  <si>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</si>
  <si>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</si>
  <si>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</si>
  <si>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</si>
  <si>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</si>
  <si>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</si>
  <si>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</si>
  <si>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</si>
  <si>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</si>
  <si>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</si>
  <si>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</si>
  <si>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</si>
  <si>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</si>
  <si>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</si>
  <si>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</si>
  <si>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</si>
  <si>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</si>
  <si>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</si>
  <si>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</si>
  <si>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</si>
  <si>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</si>
  <si>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</si>
  <si>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</si>
  <si>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</si>
  <si>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</si>
  <si>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</si>
  <si>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</si>
  <si>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</si>
  <si>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</si>
  <si>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</si>
  <si>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</si>
  <si>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</si>
  <si>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</si>
  <si>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</si>
  <si>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</si>
  <si>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</si>
  <si>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</si>
  <si>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</si>
  <si>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</si>
  <si>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</si>
  <si>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</si>
  <si>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</si>
  <si>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</si>
  <si>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</si>
  <si>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</si>
  <si>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</si>
  <si>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</si>
  <si>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</si>
  <si>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</si>
  <si>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</si>
  <si>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</si>
  <si>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</si>
  <si>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</si>
  <si>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</si>
  <si>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</si>
  <si>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</si>
  <si>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</si>
  <si>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</si>
  <si>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</si>
  <si>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</si>
  <si>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</si>
  <si>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</si>
  <si>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</si>
  <si>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</si>
  <si>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</si>
  <si>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</si>
  <si>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</si>
  <si>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</si>
  <si>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</si>
  <si>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</si>
  <si>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</si>
  <si>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</si>
  <si>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</si>
  <si>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</si>
  <si>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</si>
  <si>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</si>
  <si>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</si>
  <si>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</si>
  <si>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</si>
  <si>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</si>
  <si>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</si>
  <si>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</si>
  <si>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</si>
  <si>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</si>
  <si>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</si>
  <si>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</si>
  <si>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</si>
  <si>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</si>
  <si>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</si>
  <si>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</si>
  <si>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</si>
  <si>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</si>
  <si>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</si>
  <si>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</si>
  <si>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</si>
  <si>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</si>
  <si>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</si>
  <si>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</si>
  <si>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</si>
  <si>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</si>
  <si>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</si>
  <si>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</si>
  <si>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</si>
  <si>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</si>
  <si>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</si>
  <si>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</si>
  <si>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</si>
  <si>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</si>
  <si>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</si>
  <si>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</si>
  <si>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</si>
  <si>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</si>
  <si>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</si>
  <si>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</si>
  <si>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</si>
  <si>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</si>
  <si>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</si>
  <si>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</si>
  <si>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</si>
  <si>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</si>
  <si>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</si>
  <si>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</si>
  <si>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</si>
  <si>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</si>
  <si>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</si>
  <si>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</si>
  <si>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</si>
  <si>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</si>
  <si>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</si>
  <si>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</si>
  <si>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</si>
  <si>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</si>
  <si>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</si>
  <si>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</si>
  <si>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</si>
  <si>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</si>
  <si>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</si>
  <si>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</si>
  <si>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</si>
  <si>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</si>
  <si>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</si>
  <si>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</si>
  <si>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</si>
  <si>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</si>
  <si>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</si>
  <si>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</si>
  <si>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</si>
  <si>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</si>
  <si>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</si>
  <si>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</si>
  <si>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</si>
  <si>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</si>
  <si>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</si>
  <si>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</si>
  <si>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</si>
  <si>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</si>
  <si>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</si>
  <si>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</si>
  <si>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</si>
  <si>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</si>
  <si>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</si>
  <si>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</si>
  <si>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</si>
  <si>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</si>
  <si>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</si>
  <si>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</si>
  <si>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</si>
  <si>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</si>
  <si>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</si>
  <si>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</si>
  <si>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</si>
  <si>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</si>
  <si>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</si>
  <si>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</si>
  <si>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</si>
  <si>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</si>
  <si>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</si>
  <si>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</si>
  <si>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</si>
  <si>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</si>
  <si>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</si>
  <si>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</si>
  <si>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</si>
  <si>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</si>
  <si>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</si>
  <si>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</si>
  <si>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</si>
  <si>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</si>
  <si>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</si>
  <si>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</si>
  <si>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</si>
  <si>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</si>
  <si>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</si>
  <si>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</si>
  <si>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</si>
  <si>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</si>
  <si>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</si>
  <si>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</si>
  <si>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</si>
  <si>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</si>
  <si>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</si>
  <si>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</si>
  <si>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</si>
  <si>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</si>
  <si>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</si>
  <si>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</si>
  <si>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</si>
  <si>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</si>
  <si>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</si>
  <si>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</si>
  <si>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</si>
  <si>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</si>
  <si>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</si>
  <si>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</si>
  <si>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</si>
  <si>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</si>
  <si>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</si>
  <si>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</si>
  <si>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</si>
  <si>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</si>
  <si>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</si>
  <si>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</si>
  <si>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</si>
  <si>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</si>
  <si>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</si>
  <si>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</si>
  <si>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</si>
  <si>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</si>
  <si>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</si>
  <si>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</si>
  <si>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</si>
  <si>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</si>
  <si>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</si>
  <si>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</si>
  <si>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</si>
  <si>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</si>
  <si>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</si>
  <si>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</si>
  <si>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</si>
  <si>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</si>
  <si>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</si>
  <si>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</si>
  <si>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</si>
  <si>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</si>
  <si>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</si>
  <si>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</si>
  <si>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</si>
  <si>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</si>
  <si>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</si>
  <si>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</si>
  <si>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</si>
  <si>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</si>
  <si>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</si>
  <si>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</si>
  <si>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</si>
  <si>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</si>
  <si>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</si>
  <si>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</si>
  <si>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</si>
  <si>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</si>
  <si>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</si>
  <si>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</si>
  <si>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</si>
  <si>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</si>
  <si>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</si>
  <si>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</si>
  <si>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</si>
  <si>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</si>
  <si>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</si>
  <si>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</si>
  <si>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</si>
  <si>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</si>
  <si>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</si>
  <si>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</si>
  <si>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</si>
  <si>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</si>
  <si>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</si>
  <si>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</si>
  <si>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</si>
  <si>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</si>
  <si>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</si>
  <si>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</si>
  <si>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</si>
  <si>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</si>
  <si>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</si>
  <si>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</si>
  <si>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</si>
  <si>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</si>
  <si>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</si>
  <si>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</si>
  <si>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</si>
  <si>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</si>
  <si>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</si>
  <si>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</si>
  <si>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</si>
  <si>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</si>
  <si>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</si>
  <si>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</si>
  <si>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</si>
  <si>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</si>
  <si>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</si>
  <si>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</si>
  <si>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</si>
  <si>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</si>
  <si>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</si>
  <si>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</si>
  <si>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</si>
  <si>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</si>
  <si>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</si>
  <si>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</si>
  <si>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</si>
  <si>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</si>
  <si>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</si>
  <si>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</si>
  <si>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</si>
  <si>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</si>
  <si>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</si>
  <si>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</si>
  <si>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</si>
  <si>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</si>
  <si>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</si>
  <si>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</si>
  <si>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</si>
  <si>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</si>
  <si>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</si>
  <si>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</si>
  <si>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</si>
  <si>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</si>
  <si>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</si>
  <si>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</si>
  <si>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</si>
  <si>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</si>
  <si>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</si>
  <si>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</si>
  <si>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</si>
  <si>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</si>
  <si>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</si>
  <si>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</si>
  <si>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</si>
  <si>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</si>
  <si>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</si>
  <si>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</si>
  <si>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</si>
  <si>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</si>
  <si>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</si>
  <si>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</si>
  <si>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</si>
  <si>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</si>
  <si>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</si>
  <si>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</si>
  <si>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</si>
  <si>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</si>
  <si>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</si>
  <si>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</si>
  <si>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</si>
  <si>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</si>
  <si>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</si>
  <si>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</si>
  <si>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</si>
  <si>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</si>
  <si>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</si>
  <si>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</si>
  <si>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</si>
  <si>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</si>
  <si>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</si>
  <si>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</si>
  <si>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</si>
  <si>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</si>
  <si>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</si>
  <si>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</si>
  <si>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</si>
  <si>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</si>
  <si>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</si>
  <si>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</si>
  <si>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</si>
  <si>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</si>
  <si>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</si>
  <si>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</si>
  <si>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</si>
  <si>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</si>
  <si>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</si>
  <si>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</si>
  <si>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</si>
  <si>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</si>
  <si>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</si>
  <si>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</si>
  <si>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</si>
  <si>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</si>
  <si>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</si>
  <si>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</si>
  <si>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</si>
  <si>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</si>
  <si>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</si>
  <si>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</si>
  <si>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</si>
  <si>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</si>
  <si>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</si>
  <si>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</si>
  <si>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</si>
  <si>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</si>
  <si>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</si>
  <si>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</si>
  <si>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</si>
  <si>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</si>
  <si>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</si>
  <si>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</si>
  <si>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</si>
  <si>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</si>
  <si>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</si>
  <si>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</si>
  <si>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</si>
  <si>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</si>
  <si>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</si>
  <si>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</si>
  <si>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</si>
  <si>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</si>
  <si>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</si>
  <si>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</si>
  <si>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</si>
  <si>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</si>
  <si>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</si>
  <si>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</si>
  <si>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</si>
  <si>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</si>
  <si>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</si>
  <si>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</si>
  <si>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</si>
  <si>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</si>
  <si>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</si>
  <si>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</si>
  <si>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</si>
  <si>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</si>
  <si>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</si>
  <si>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</si>
  <si>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</si>
  <si>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</si>
  <si>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</si>
  <si>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</si>
  <si>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</si>
  <si>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</si>
  <si>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</si>
  <si>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</si>
  <si>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</si>
  <si>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</si>
  <si>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</si>
  <si>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</si>
  <si>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</si>
  <si>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</si>
  <si>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</si>
  <si>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</si>
  <si>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</si>
  <si>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</si>
  <si>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</si>
  <si>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</si>
  <si>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</si>
  <si>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</si>
  <si>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</si>
  <si>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</si>
  <si>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</si>
  <si>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</si>
  <si>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</si>
  <si>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</si>
  <si>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</si>
  <si>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</si>
  <si>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</si>
  <si>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</si>
  <si>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</si>
  <si>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</si>
  <si>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</si>
  <si>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</si>
  <si>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</si>
  <si>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</si>
  <si>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</si>
  <si>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</si>
  <si>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</si>
  <si>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</si>
  <si>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</si>
  <si>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</si>
  <si>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</si>
  <si>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</si>
  <si>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</si>
  <si>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</si>
  <si>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</si>
  <si>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</si>
  <si>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</si>
  <si>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</si>
  <si>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</si>
  <si>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</si>
  <si>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</si>
  <si>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</si>
  <si>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</si>
  <si>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</si>
  <si>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</si>
  <si>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</si>
  <si>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</si>
  <si>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</si>
  <si>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</si>
  <si>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</si>
  <si>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</si>
  <si>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</si>
  <si>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</si>
  <si>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</si>
  <si>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</si>
  <si>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</si>
  <si>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</si>
  <si>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</si>
  <si>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</si>
  <si>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</si>
  <si>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</si>
  <si>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</si>
  <si>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</si>
  <si>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</si>
  <si>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</si>
  <si>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</si>
  <si>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</si>
  <si>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</si>
  <si>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</si>
  <si>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</si>
  <si>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天津市滨海新区塘沽规划杭州道以北洞庭路以西</t>
    <phoneticPr fontId="6" type="noConversion"/>
  </si>
  <si>
    <t>地上</t>
  </si>
  <si>
    <t>住宅</t>
  </si>
  <si>
    <t>正常</t>
  </si>
  <si>
    <t>成本法</t>
  </si>
  <si>
    <t>假设开发法</t>
  </si>
  <si>
    <t>是</t>
  </si>
  <si>
    <t>60-70（含）</t>
  </si>
  <si>
    <t>佳源观城</t>
    <phoneticPr fontId="3" type="noConversion"/>
  </si>
  <si>
    <t>柏雅轩</t>
    <phoneticPr fontId="3" type="noConversion"/>
  </si>
  <si>
    <t>一般</t>
  </si>
  <si>
    <t>序号</t>
  </si>
  <si>
    <t>测绘报告类别</t>
  </si>
  <si>
    <t>幢号</t>
  </si>
  <si>
    <t>房号</t>
  </si>
  <si>
    <t>预测面积</t>
  </si>
  <si>
    <t>备注</t>
    <phoneticPr fontId="256" type="noConversion"/>
  </si>
  <si>
    <t>公建</t>
    <phoneticPr fontId="256" type="noConversion"/>
  </si>
  <si>
    <t>公建1</t>
    <phoneticPr fontId="256" type="noConversion"/>
  </si>
  <si>
    <t>WT1</t>
    <phoneticPr fontId="256" type="noConversion"/>
  </si>
  <si>
    <t>报警阀室</t>
    <phoneticPr fontId="256" type="noConversion"/>
  </si>
  <si>
    <t>托幼配套公建跃层</t>
    <phoneticPr fontId="256" type="noConversion"/>
  </si>
  <si>
    <t>公建1</t>
  </si>
  <si>
    <t>商业跃层</t>
    <phoneticPr fontId="256" type="noConversion"/>
  </si>
  <si>
    <t>商业</t>
    <phoneticPr fontId="256" type="noConversion"/>
  </si>
  <si>
    <t>行标签</t>
  </si>
  <si>
    <t>求和项:预测面积</t>
  </si>
  <si>
    <t>计数项:房号</t>
  </si>
  <si>
    <t>公建2</t>
  </si>
  <si>
    <t>警卫室</t>
    <phoneticPr fontId="256" type="noConversion"/>
  </si>
  <si>
    <t>WT2</t>
    <phoneticPr fontId="256" type="noConversion"/>
  </si>
  <si>
    <t>门卫室</t>
    <phoneticPr fontId="256" type="noConversion"/>
  </si>
  <si>
    <t>WT3</t>
  </si>
  <si>
    <t>公建3</t>
  </si>
  <si>
    <t>WT4</t>
  </si>
  <si>
    <t>土建变电站</t>
    <phoneticPr fontId="256" type="noConversion"/>
  </si>
  <si>
    <t>总计</t>
  </si>
  <si>
    <t>公建3</t>
    <phoneticPr fontId="256" type="noConversion"/>
  </si>
  <si>
    <t>卫生间</t>
    <phoneticPr fontId="256" type="noConversion"/>
  </si>
  <si>
    <t>WT2</t>
  </si>
  <si>
    <t>消防控制室</t>
    <phoneticPr fontId="256" type="noConversion"/>
  </si>
  <si>
    <t>管井</t>
    <phoneticPr fontId="256" type="noConversion"/>
  </si>
  <si>
    <t>WT5</t>
  </si>
  <si>
    <t>WT6</t>
  </si>
  <si>
    <t>WT7</t>
  </si>
  <si>
    <t>WT8</t>
  </si>
  <si>
    <t>早点铺配套公建</t>
    <phoneticPr fontId="256" type="noConversion"/>
  </si>
  <si>
    <t>便利店配套公建</t>
    <phoneticPr fontId="256" type="noConversion"/>
  </si>
  <si>
    <t>居委会</t>
    <phoneticPr fontId="256" type="noConversion"/>
  </si>
  <si>
    <t>社区服务站</t>
    <phoneticPr fontId="256" type="noConversion"/>
  </si>
  <si>
    <t>卫生服务站</t>
    <phoneticPr fontId="256" type="noConversion"/>
  </si>
  <si>
    <t>社区文化站</t>
    <phoneticPr fontId="256" type="noConversion"/>
  </si>
  <si>
    <t>物业用房</t>
    <phoneticPr fontId="256" type="noConversion"/>
  </si>
  <si>
    <t>洋房</t>
  </si>
  <si>
    <t>备注</t>
    <phoneticPr fontId="256" type="noConversion"/>
  </si>
  <si>
    <t>1号楼</t>
  </si>
  <si>
    <t>-1J103</t>
  </si>
  <si>
    <t>1号楼储藏间</t>
  </si>
  <si>
    <t>-1J104</t>
  </si>
  <si>
    <t>-1J105</t>
  </si>
  <si>
    <t>-1J106</t>
  </si>
  <si>
    <t>-1J107</t>
  </si>
  <si>
    <t>-1J108</t>
  </si>
  <si>
    <t>-1J109</t>
  </si>
  <si>
    <t>-1J110</t>
  </si>
  <si>
    <t>-1J111</t>
  </si>
  <si>
    <t>-1J112</t>
  </si>
  <si>
    <t>-1J113</t>
  </si>
  <si>
    <t>-1J114</t>
  </si>
  <si>
    <t>-1J115</t>
  </si>
  <si>
    <t>-1J116</t>
  </si>
  <si>
    <t>-1J117</t>
  </si>
  <si>
    <t>-1J118</t>
  </si>
  <si>
    <t>2号楼</t>
  </si>
  <si>
    <t>2号楼储藏间</t>
  </si>
  <si>
    <t>-1J119</t>
  </si>
  <si>
    <t>-1J120</t>
  </si>
  <si>
    <t>-1J121</t>
  </si>
  <si>
    <t>3号楼</t>
  </si>
  <si>
    <t>3号楼储藏间</t>
  </si>
  <si>
    <t>4号楼</t>
  </si>
  <si>
    <t>4号楼储藏间</t>
  </si>
  <si>
    <t>-1J122</t>
  </si>
  <si>
    <t>-1J123</t>
  </si>
  <si>
    <t>-1J124</t>
  </si>
  <si>
    <t>6号楼</t>
  </si>
  <si>
    <t>6号楼储藏间</t>
  </si>
  <si>
    <t>13号楼</t>
  </si>
  <si>
    <t>13号楼储藏间</t>
  </si>
  <si>
    <t>14号楼</t>
  </si>
  <si>
    <t>14号楼储藏间</t>
  </si>
  <si>
    <t>-1J125</t>
  </si>
  <si>
    <t>16号楼</t>
  </si>
  <si>
    <t>16号楼储藏间</t>
  </si>
  <si>
    <t>-1J126</t>
  </si>
  <si>
    <t>-1J127</t>
  </si>
  <si>
    <t>-1J128</t>
  </si>
  <si>
    <t>-1J129</t>
  </si>
  <si>
    <t>-1J130</t>
  </si>
  <si>
    <t>-1J131</t>
  </si>
  <si>
    <t>-1J132</t>
  </si>
  <si>
    <t>-1J133</t>
  </si>
  <si>
    <t>-1J134</t>
  </si>
  <si>
    <t>-1J135</t>
  </si>
  <si>
    <t>-1J136</t>
  </si>
  <si>
    <t>-1J137</t>
  </si>
  <si>
    <t>-1J138</t>
  </si>
  <si>
    <t>-1J139</t>
  </si>
  <si>
    <t>-1J140</t>
  </si>
  <si>
    <t>-1J141</t>
  </si>
  <si>
    <t>-1J142</t>
  </si>
  <si>
    <t>-1J143</t>
  </si>
  <si>
    <t>-1J144</t>
  </si>
  <si>
    <t>17号楼储藏间</t>
  </si>
  <si>
    <t>17号楼</t>
  </si>
  <si>
    <t>18号楼</t>
  </si>
  <si>
    <t>18号楼储藏间</t>
  </si>
  <si>
    <t>19号楼</t>
  </si>
  <si>
    <t>19号楼储藏间</t>
  </si>
  <si>
    <t>20号楼</t>
  </si>
  <si>
    <t>20号楼储藏间</t>
  </si>
  <si>
    <t>21号楼</t>
  </si>
  <si>
    <t>21号楼储藏间</t>
  </si>
  <si>
    <t>22号楼</t>
  </si>
  <si>
    <t>22号楼储藏间</t>
  </si>
  <si>
    <t>-1J145</t>
  </si>
  <si>
    <t>-1J146</t>
  </si>
  <si>
    <t>-1J147</t>
  </si>
  <si>
    <t>-1J148</t>
  </si>
  <si>
    <t>-1J149</t>
  </si>
  <si>
    <t>-1J150</t>
  </si>
  <si>
    <t>23号楼</t>
  </si>
  <si>
    <t>23号楼储藏间</t>
  </si>
  <si>
    <t>对应楼号</t>
    <phoneticPr fontId="256" type="noConversion"/>
  </si>
  <si>
    <t>备注</t>
    <phoneticPr fontId="256" type="noConversion"/>
  </si>
  <si>
    <t>地下车库</t>
    <phoneticPr fontId="256" type="noConversion"/>
  </si>
  <si>
    <t>人防</t>
    <phoneticPr fontId="256" type="noConversion"/>
  </si>
  <si>
    <t>1号楼</t>
    <phoneticPr fontId="256" type="noConversion"/>
  </si>
  <si>
    <t>WT2</t>
    <phoneticPr fontId="256" type="noConversion"/>
  </si>
  <si>
    <t>梯，走道</t>
    <phoneticPr fontId="256" type="noConversion"/>
  </si>
  <si>
    <t>-1J101</t>
    <phoneticPr fontId="256" type="noConversion"/>
  </si>
  <si>
    <t>1号楼储藏间</t>
    <phoneticPr fontId="256" type="noConversion"/>
  </si>
  <si>
    <t>-1J102</t>
    <phoneticPr fontId="256" type="noConversion"/>
  </si>
  <si>
    <t>2号楼</t>
    <phoneticPr fontId="256" type="noConversion"/>
  </si>
  <si>
    <t>WT7</t>
    <phoneticPr fontId="256" type="noConversion"/>
  </si>
  <si>
    <t>人防</t>
  </si>
  <si>
    <t>2号楼储藏间</t>
    <phoneticPr fontId="256" type="noConversion"/>
  </si>
  <si>
    <t>3号楼</t>
    <phoneticPr fontId="256" type="noConversion"/>
  </si>
  <si>
    <t>WT4</t>
    <phoneticPr fontId="256" type="noConversion"/>
  </si>
  <si>
    <t>3号楼储藏间</t>
    <phoneticPr fontId="256" type="noConversion"/>
  </si>
  <si>
    <t>4号楼</t>
    <phoneticPr fontId="256" type="noConversion"/>
  </si>
  <si>
    <t>WT1</t>
    <phoneticPr fontId="256" type="noConversion"/>
  </si>
  <si>
    <t>4号楼储藏间</t>
    <phoneticPr fontId="256" type="noConversion"/>
  </si>
  <si>
    <t>6号楼</t>
    <phoneticPr fontId="256" type="noConversion"/>
  </si>
  <si>
    <t>WT3</t>
    <phoneticPr fontId="256" type="noConversion"/>
  </si>
  <si>
    <t>6号楼储藏间</t>
    <phoneticPr fontId="256" type="noConversion"/>
  </si>
  <si>
    <t>13号楼</t>
    <phoneticPr fontId="256" type="noConversion"/>
  </si>
  <si>
    <t>WT11</t>
    <phoneticPr fontId="256" type="noConversion"/>
  </si>
  <si>
    <t>13号楼储藏间</t>
    <phoneticPr fontId="256" type="noConversion"/>
  </si>
  <si>
    <t>14号楼</t>
    <phoneticPr fontId="256" type="noConversion"/>
  </si>
  <si>
    <t>WT8</t>
    <phoneticPr fontId="256" type="noConversion"/>
  </si>
  <si>
    <t>14号楼储藏间</t>
    <phoneticPr fontId="256" type="noConversion"/>
  </si>
  <si>
    <t>16号楼</t>
    <phoneticPr fontId="256" type="noConversion"/>
  </si>
  <si>
    <t>WT10</t>
    <phoneticPr fontId="256" type="noConversion"/>
  </si>
  <si>
    <t>16号楼储藏间</t>
    <phoneticPr fontId="256" type="noConversion"/>
  </si>
  <si>
    <t>17号楼</t>
    <phoneticPr fontId="256" type="noConversion"/>
  </si>
  <si>
    <t>WT12</t>
    <phoneticPr fontId="256" type="noConversion"/>
  </si>
  <si>
    <t>WT13</t>
    <phoneticPr fontId="256" type="noConversion"/>
  </si>
  <si>
    <t>18号楼</t>
    <phoneticPr fontId="256" type="noConversion"/>
  </si>
  <si>
    <t>18号楼储藏间</t>
    <phoneticPr fontId="256" type="noConversion"/>
  </si>
  <si>
    <t>WT6</t>
    <phoneticPr fontId="256" type="noConversion"/>
  </si>
  <si>
    <t>19号楼</t>
    <phoneticPr fontId="256" type="noConversion"/>
  </si>
  <si>
    <t>19号楼储藏间</t>
    <phoneticPr fontId="256" type="noConversion"/>
  </si>
  <si>
    <t>WT14</t>
    <phoneticPr fontId="256" type="noConversion"/>
  </si>
  <si>
    <t>20号楼</t>
    <phoneticPr fontId="256" type="noConversion"/>
  </si>
  <si>
    <t>20号楼储藏间</t>
    <phoneticPr fontId="256" type="noConversion"/>
  </si>
  <si>
    <t>WT9</t>
    <phoneticPr fontId="256" type="noConversion"/>
  </si>
  <si>
    <t>21号楼</t>
    <phoneticPr fontId="256" type="noConversion"/>
  </si>
  <si>
    <t>21号楼储藏间</t>
    <phoneticPr fontId="256" type="noConversion"/>
  </si>
  <si>
    <t>WT15</t>
    <phoneticPr fontId="256" type="noConversion"/>
  </si>
  <si>
    <t>22号楼</t>
    <phoneticPr fontId="256" type="noConversion"/>
  </si>
  <si>
    <t>WT16</t>
    <phoneticPr fontId="256" type="noConversion"/>
  </si>
  <si>
    <t>22号楼储藏间</t>
    <phoneticPr fontId="256" type="noConversion"/>
  </si>
  <si>
    <t>23号楼</t>
    <phoneticPr fontId="256" type="noConversion"/>
  </si>
  <si>
    <t>23号楼储藏间</t>
    <phoneticPr fontId="256" type="noConversion"/>
  </si>
  <si>
    <t>否</t>
  </si>
  <si>
    <t>高层</t>
  </si>
  <si>
    <t>高层</t>
    <phoneticPr fontId="3" type="noConversion"/>
  </si>
  <si>
    <t>洋房</t>
    <phoneticPr fontId="3" type="noConversion"/>
  </si>
  <si>
    <t>配套公建</t>
    <phoneticPr fontId="3" type="noConversion"/>
  </si>
  <si>
    <t>普通住宅</t>
  </si>
  <si>
    <t>门号</t>
    <phoneticPr fontId="256" type="noConversion"/>
  </si>
  <si>
    <t>住宅</t>
    <phoneticPr fontId="256" type="noConversion"/>
  </si>
  <si>
    <t>1#</t>
    <phoneticPr fontId="256" type="noConversion"/>
  </si>
  <si>
    <t>跃层</t>
    <phoneticPr fontId="256" type="noConversion"/>
  </si>
  <si>
    <t>1#</t>
  </si>
  <si>
    <t>计数项:套数</t>
  </si>
  <si>
    <t>10#</t>
  </si>
  <si>
    <t>11#</t>
  </si>
  <si>
    <t>12#</t>
  </si>
  <si>
    <t>13#</t>
  </si>
  <si>
    <t>14#</t>
  </si>
  <si>
    <t>15#</t>
  </si>
  <si>
    <t>16#</t>
  </si>
  <si>
    <t>17#</t>
  </si>
  <si>
    <t>18#</t>
  </si>
  <si>
    <t>19#</t>
  </si>
  <si>
    <t>2#</t>
  </si>
  <si>
    <t>2、3</t>
    <phoneticPr fontId="256" type="noConversion"/>
  </si>
  <si>
    <t>20#</t>
  </si>
  <si>
    <t>21#</t>
  </si>
  <si>
    <t>22#</t>
  </si>
  <si>
    <t>高层面积</t>
    <phoneticPr fontId="256" type="noConversion"/>
  </si>
  <si>
    <t>23#</t>
  </si>
  <si>
    <t>洋房面积</t>
    <phoneticPr fontId="256" type="noConversion"/>
  </si>
  <si>
    <t>3#</t>
  </si>
  <si>
    <t>配套公建面积</t>
    <phoneticPr fontId="256" type="noConversion"/>
  </si>
  <si>
    <t>4#</t>
  </si>
  <si>
    <t>5#</t>
  </si>
  <si>
    <t>5、8、9</t>
    <phoneticPr fontId="256" type="noConversion"/>
  </si>
  <si>
    <t>6#</t>
  </si>
  <si>
    <t>6、7</t>
    <phoneticPr fontId="256" type="noConversion"/>
  </si>
  <si>
    <t>7#</t>
  </si>
  <si>
    <t>8#</t>
  </si>
  <si>
    <t>9#</t>
  </si>
  <si>
    <t>(空白)</t>
  </si>
  <si>
    <t>高层</t>
    <phoneticPr fontId="256" type="noConversion"/>
  </si>
  <si>
    <t>洋房</t>
    <phoneticPr fontId="256" type="noConversion"/>
  </si>
  <si>
    <t>2#</t>
    <phoneticPr fontId="256" type="noConversion"/>
  </si>
  <si>
    <t>WT1</t>
    <phoneticPr fontId="256" type="noConversion"/>
  </si>
  <si>
    <t>水箱间</t>
    <phoneticPr fontId="256" type="noConversion"/>
  </si>
  <si>
    <t>3#</t>
    <phoneticPr fontId="256" type="noConversion"/>
  </si>
  <si>
    <t>10#</t>
    <phoneticPr fontId="256" type="noConversion"/>
  </si>
  <si>
    <t>11#</t>
    <phoneticPr fontId="256" type="noConversion"/>
  </si>
  <si>
    <t>12#</t>
    <phoneticPr fontId="256" type="noConversion"/>
  </si>
  <si>
    <t>13#</t>
    <phoneticPr fontId="256" type="noConversion"/>
  </si>
  <si>
    <t>19#</t>
    <phoneticPr fontId="256" type="noConversion"/>
  </si>
  <si>
    <t>23#</t>
    <phoneticPr fontId="256" type="noConversion"/>
  </si>
  <si>
    <t>较好</t>
  </si>
  <si>
    <t>七通</t>
  </si>
  <si>
    <t>远洋琨庭</t>
    <phoneticPr fontId="3" type="noConversion"/>
  </si>
  <si>
    <t>住宅</t>
    <phoneticPr fontId="25" type="noConversion"/>
  </si>
  <si>
    <t>洋房</t>
    <phoneticPr fontId="25" type="noConversion"/>
  </si>
  <si>
    <t>高层</t>
    <phoneticPr fontId="25" type="noConversion"/>
  </si>
  <si>
    <t>专业</t>
  </si>
  <si>
    <t>专业</t>
    <phoneticPr fontId="25" type="noConversion"/>
  </si>
  <si>
    <t>精装</t>
  </si>
  <si>
    <t>精装</t>
    <phoneticPr fontId="25" type="noConversion"/>
  </si>
  <si>
    <t>毛坯</t>
  </si>
  <si>
    <t>毛坯</t>
    <phoneticPr fontId="25" type="noConversion"/>
  </si>
  <si>
    <t>钢混</t>
  </si>
  <si>
    <t>钢混</t>
    <phoneticPr fontId="25" type="noConversion"/>
  </si>
  <si>
    <t>较好</t>
    <phoneticPr fontId="25" type="noConversion"/>
  </si>
  <si>
    <t>好</t>
    <phoneticPr fontId="25" type="noConversion"/>
  </si>
  <si>
    <t>一般</t>
    <phoneticPr fontId="25" type="noConversion"/>
  </si>
  <si>
    <t>七通</t>
    <phoneticPr fontId="25" type="noConversion"/>
  </si>
  <si>
    <t>六通</t>
    <phoneticPr fontId="2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</si>
  <si>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</si>
  <si>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</si>
  <si>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</si>
  <si>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</si>
  <si>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</si>
  <si>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</si>
  <si>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</si>
  <si>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</si>
  <si>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</si>
  <si>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</si>
  <si>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</si>
  <si>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</si>
  <si>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</si>
  <si>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</si>
  <si>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天津东疆保税港区</t>
  </si>
  <si>
    <t>天津市</t>
  </si>
  <si>
    <t>综合用地(含住宅)</t>
  </si>
  <si>
    <t>＞1.0且≤1.5</t>
  </si>
  <si>
    <t>挂牌</t>
  </si>
  <si>
    <t>2019-06-19</t>
  </si>
  <si>
    <t>天津东疆置业有限公司</t>
  </si>
  <si>
    <t>1星</t>
  </si>
  <si>
    <t>滨海新区塘沽新城镇</t>
  </si>
  <si>
    <t>2019-06-05</t>
  </si>
  <si>
    <t>天津瑞辉商业管理有限公司</t>
  </si>
  <si>
    <t>2星</t>
  </si>
  <si>
    <t>天津瑞骏商业管理有限公司</t>
  </si>
  <si>
    <t>天津华发创盛置业有限公司</t>
  </si>
  <si>
    <t>天津市滨海新区中新天津生态城南部片区</t>
  </si>
  <si>
    <t>住宅用地</t>
  </si>
  <si>
    <t>＞1.0且≤1.1</t>
  </si>
  <si>
    <t>天津泰达建设集团有限公司</t>
  </si>
  <si>
    <t>5星</t>
  </si>
  <si>
    <t>天津开发区新金融大道东侧、永太路北侧</t>
  </si>
  <si>
    <t>a地块＞1.0且≤7.8;b地块＞1.0且≤5.2;c地块＞1.0且≤5.0;d地块＞1.0且≤4.2;e地块≤8.6;f地块≤4.0;g地块/;h地块/;i地块/;j地块/</t>
  </si>
  <si>
    <t>2019-05-29</t>
  </si>
  <si>
    <t>上海复屹实业发展有限公司</t>
  </si>
  <si>
    <t>天津空港经济区</t>
  </si>
  <si>
    <t>＞1.0且≤1.6</t>
  </si>
  <si>
    <t>2019-05-15</t>
  </si>
  <si>
    <t>中国铁建大桥工程局集团有限公司</t>
  </si>
  <si>
    <t>天津港保税区空港区域</t>
  </si>
  <si>
    <t>2019-05-08</t>
  </si>
  <si>
    <t>天津鑫驰房地产信息咨询有限公司</t>
  </si>
  <si>
    <t>3星</t>
  </si>
  <si>
    <t>开发区东区</t>
  </si>
  <si>
    <t>a地块:＞1.0且≤2.5;b地块:＞1.0且≤2.5</t>
  </si>
  <si>
    <t>天津泰津房地产开发有限公司</t>
  </si>
  <si>
    <t>滨海中关村科技园(原北塘经济区)</t>
  </si>
  <si>
    <t>a地块＞1.0且≤1.2;b地块＞1.0且≤1.5;c地块≤2.5</t>
  </si>
  <si>
    <t>天津碧行房地产开发有限公司</t>
  </si>
  <si>
    <t>4星</t>
  </si>
  <si>
    <t>滨海高新区滨海科技园内</t>
  </si>
  <si>
    <t>＞1.0且≤1.8</t>
  </si>
  <si>
    <t>2019-04-17</t>
  </si>
  <si>
    <t>天津国能生活服务有限责任公司</t>
  </si>
  <si>
    <t>塘沽新城镇地区</t>
  </si>
  <si>
    <t>2019-04-10</t>
  </si>
  <si>
    <t>天津盛置房地产开发有限公司</t>
  </si>
  <si>
    <t>开发区中心商务区片大沽区域</t>
  </si>
  <si>
    <t>a地块:＞1.0且≤1.8;b地块:＞1.0且≤2.0;c地块:＞1.0且≤2.0;d地块:＞1.0且≤1.8;e地块:≤2.8</t>
  </si>
  <si>
    <t>天津弘益房地产开发有限公司</t>
  </si>
  <si>
    <t>天津未来科技城京津合作示范区</t>
  </si>
  <si>
    <t>＞1.0且≤1.3</t>
  </si>
  <si>
    <t>2019-03-27</t>
  </si>
  <si>
    <t>天津天科置业有限公司</t>
  </si>
  <si>
    <t>滨海高新区海洋科技园</t>
  </si>
  <si>
    <t>a用地＞1.0且≤2.2;b用地≤1.0</t>
  </si>
  <si>
    <t>2019-03-20</t>
  </si>
  <si>
    <t>深圳市振业(集团)股份有限公司</t>
  </si>
  <si>
    <t>a地＞1.0且≤2.1;b地≤1.0</t>
  </si>
  <si>
    <t>2019-02-27</t>
  </si>
  <si>
    <t>新城控股集团股份有限公司</t>
  </si>
  <si>
    <t>a地＞1.0且≤1.9;b地≤0.8</t>
  </si>
  <si>
    <t>滨海新区塘沽新河区域</t>
  </si>
  <si>
    <t>＞1.0且≤2.6</t>
  </si>
  <si>
    <t>滨海置地有限公司</t>
  </si>
  <si>
    <t>＞1.0且≤2.2</t>
  </si>
  <si>
    <t>天津旭明房地产开发有限公司</t>
  </si>
  <si>
    <t>滨海新区胡家园街新塘组团起步区</t>
  </si>
  <si>
    <t>天津新城亿隆房地产开发有限公司</t>
  </si>
  <si>
    <t>a地:＞1.0且≤1.5;b地:≤0.8</t>
  </si>
  <si>
    <t>2019-01-30</t>
  </si>
  <si>
    <t>首金天元(天津)置业发展有限公司</t>
  </si>
  <si>
    <t>首金天科(天津)置业发展有限公司</t>
  </si>
  <si>
    <t>a地:＞1.0且≤1.3;b地:≤0.8</t>
  </si>
  <si>
    <t>首金天新(天津)置业发展有限公司</t>
  </si>
  <si>
    <t>＞1.0且≤1.4</t>
  </si>
  <si>
    <t>生态城南部片区</t>
  </si>
  <si>
    <t>＜0.8</t>
  </si>
  <si>
    <t>2018-12-19</t>
  </si>
  <si>
    <t>吉宝鸿远(天津生态城)房地产开发有限公司</t>
  </si>
  <si>
    <t>≤1.5</t>
  </si>
  <si>
    <t>2018-10-31</t>
  </si>
  <si>
    <t>天津保税区投资有限公司</t>
  </si>
  <si>
    <t>天津港保税区临港区域</t>
  </si>
  <si>
    <t>2018-10-17</t>
  </si>
  <si>
    <t>天津临港经济区置地投资发展有限公司</t>
  </si>
  <si>
    <t>a地＞1.0且≤1.5;b地≤1.0</t>
  </si>
  <si>
    <t>滨海新区大港港东新城海景六路以东、港东四道以北</t>
  </si>
  <si>
    <t>2018-09-12</t>
  </si>
  <si>
    <t>天津融拓房地产开发有限公司</t>
  </si>
  <si>
    <t>滨海新区大港港东新城港东八道以南、海景四路以东</t>
  </si>
  <si>
    <t>天津滨海新区大港城市建设综合开发公司</t>
  </si>
  <si>
    <t>滨海新区大港港东新城港东三道以南、海景四路以东</t>
  </si>
  <si>
    <t>滨海新区南片区港东新城海景二路以西、港东九道以北</t>
  </si>
  <si>
    <t>＞1.0且≤1.2</t>
  </si>
  <si>
    <t>天津市大港房地产开发公司</t>
  </si>
  <si>
    <t>生态城中部片区</t>
  </si>
  <si>
    <t>＞1.0且＜2.5</t>
  </si>
  <si>
    <t>2018-09-05</t>
  </si>
  <si>
    <t>天津贻成实业集团有限公司</t>
  </si>
  <si>
    <t>2018-08-01</t>
  </si>
  <si>
    <t>世茂(上海灿骁企业管理有限公司)</t>
  </si>
  <si>
    <t>中新天津生态城(原旅游区区域内)</t>
  </si>
  <si>
    <t>a地块＞1.0且≤1.6;b地块0.6-0.8</t>
  </si>
  <si>
    <t>2018-07-25</t>
  </si>
  <si>
    <t>中核房地产开发有限公司</t>
  </si>
  <si>
    <t>a地块＞1.0且≤1.2;b地块＞1.0且≤1.2;c地块＞1.0且≤1.2;d地块＞1.0且≤1.01;e地块＞1.0且≤1.2;f地块≤1.0</t>
  </si>
  <si>
    <t>2018-07-11</t>
  </si>
  <si>
    <t>红星美凯龙(天津舒泰企业管理有限公司)</t>
  </si>
  <si>
    <t>2018-05-23</t>
  </si>
  <si>
    <t>北科泰达投资发展有限公司</t>
  </si>
  <si>
    <t>a地块≤2.0;b地块＞1.0且≤2.2</t>
  </si>
  <si>
    <t>万科(天津滨海时尚置业有限公司)</t>
  </si>
  <si>
    <t>天津市滨海新区汉沽东风路以东</t>
  </si>
  <si>
    <t>＞1.0且≤2.0</t>
  </si>
  <si>
    <t>2018-05-09</t>
  </si>
  <si>
    <t>天津市津房置业发展有限责任公司</t>
  </si>
  <si>
    <t>滨海新区汉沽东扩区</t>
  </si>
  <si>
    <t>＞1.0且≤1.5(a地块);≤2.0(b地块);≤2.5(c地块)</t>
  </si>
  <si>
    <t>2018-02-14</t>
  </si>
  <si>
    <t>力高</t>
  </si>
  <si>
    <t>东亚新华</t>
  </si>
  <si>
    <t>2018-01-31</t>
  </si>
  <si>
    <t>天津天地源唐城房地产开发有限公司</t>
  </si>
  <si>
    <t>景瑞地产</t>
  </si>
  <si>
    <t>天津港散货物流中心</t>
  </si>
  <si>
    <t>a地块＞1.0且≤1.7;b地块＞1.0且≤1.6</t>
  </si>
  <si>
    <t>2017-12-27</t>
  </si>
  <si>
    <t>天津港泰成置业</t>
  </si>
  <si>
    <t>临港经济区内</t>
  </si>
  <si>
    <t>a地块＞1.0且≤1.5;b地块≤2.0</t>
  </si>
  <si>
    <t>红星</t>
  </si>
  <si>
    <t>滨海新区汉沽四经路以东</t>
  </si>
  <si>
    <t>2017-11-29</t>
  </si>
  <si>
    <t>碧桂园(天津碧晟房地产开发有限公司)</t>
  </si>
  <si>
    <t>滨海新区汉沽四经路西侧</t>
  </si>
  <si>
    <t>天房(*天津市天房海滨建设发展有限公司)</t>
  </si>
  <si>
    <t>滨海新区临港经济区</t>
  </si>
  <si>
    <t>a地块＞1.0且≤1.8;b地块≤2.0</t>
  </si>
  <si>
    <t>2017-11-22</t>
  </si>
  <si>
    <t>和昌(北京怡易投资有限公司)</t>
  </si>
  <si>
    <t>滨海新区临港经济区内</t>
  </si>
  <si>
    <t>2017-11-01</t>
  </si>
  <si>
    <t>碧桂园</t>
  </si>
  <si>
    <t>中建地产(天津)有限公司</t>
  </si>
  <si>
    <t>宝德(天津北方数码港有限公司)</t>
  </si>
  <si>
    <t>华远</t>
  </si>
  <si>
    <t>天津港北疆港区航运五道以南</t>
  </si>
  <si>
    <t>＞1且≤2</t>
  </si>
  <si>
    <t>2017-09-27</t>
  </si>
  <si>
    <t>金地(天津仁惠房地产信息咨询有限责任公司)</t>
  </si>
  <si>
    <t>滨海新区新港一号路以南、海滨大道以东</t>
  </si>
  <si>
    <t>2017-08-16</t>
  </si>
  <si>
    <t>平安(深圳市创良投资管理有限公司)</t>
  </si>
  <si>
    <t>天津开发区</t>
  </si>
  <si>
    <t>a＜2;b＜0.8</t>
  </si>
  <si>
    <t>2017-07-26</t>
  </si>
  <si>
    <t>平安</t>
  </si>
  <si>
    <t>塘沽国兴路以西、阳光大道以南</t>
  </si>
  <si>
    <t>≤2.2</t>
  </si>
  <si>
    <t>2017-07-19</t>
  </si>
  <si>
    <t>天津滨海新塘建设发展有限公司</t>
  </si>
  <si>
    <t>滨海新区大港迎宾街西侧、育才路南侧</t>
  </si>
  <si>
    <t>≤1.8</t>
  </si>
  <si>
    <t>2017-06-14</t>
  </si>
  <si>
    <t>甘建投(天津)房地产有限公司</t>
  </si>
  <si>
    <t>天津市滨海新区北塘</t>
  </si>
  <si>
    <t>综合容积率:≤1.16;单地块:1.0-1.5</t>
  </si>
  <si>
    <t>2017-05-10</t>
  </si>
  <si>
    <t>天津顺集置业有限公司</t>
  </si>
  <si>
    <t>滨海新区塘沽大连东道以南</t>
  </si>
  <si>
    <t>≤2.5</t>
  </si>
  <si>
    <t>2017-03-01</t>
  </si>
  <si>
    <t>天津滨海开元房地产开发有限公司</t>
  </si>
  <si>
    <t>天津天保房地产开发有限公司</t>
  </si>
  <si>
    <t>生态城生态岛片区</t>
  </si>
  <si>
    <t>≤1.1</t>
  </si>
  <si>
    <t>2017-01-10</t>
  </si>
  <si>
    <t>天津中建致远地产有限公司</t>
  </si>
  <si>
    <t>联发集团天津联和房地产开发有限公司</t>
  </si>
  <si>
    <t>天津新城创置房地产开发有限公司</t>
  </si>
  <si>
    <t>2016-12-28</t>
  </si>
  <si>
    <t>天津滨港房地产开发有限公司</t>
  </si>
  <si>
    <t>菱华阳光(天津)房地产开发有限公司</t>
  </si>
  <si>
    <t>天津市滨海新区塘沽新城镇地区</t>
  </si>
  <si>
    <t>1.0-1.8</t>
  </si>
  <si>
    <t>厦门禹洲鸿图地产开发有限公司</t>
  </si>
  <si>
    <t>1.0-1.5</t>
  </si>
  <si>
    <t>天津中建致诚地产有限公司</t>
  </si>
  <si>
    <t>≤2.0</t>
  </si>
  <si>
    <t>＞1.0且≤1.94</t>
  </si>
  <si>
    <t>中建新塘(天津)投资发展有限公司</t>
  </si>
  <si>
    <t>≤1.3</t>
  </si>
  <si>
    <t>2016-10-26</t>
  </si>
  <si>
    <t>北京金隅嘉业房地产开发有限公司</t>
  </si>
  <si>
    <t>滨海新区中心商务区大沽区域</t>
  </si>
  <si>
    <t>≤2.45</t>
  </si>
  <si>
    <t>2016-08-24</t>
  </si>
  <si>
    <t>北京合景弘峻投资管理有限公司</t>
  </si>
  <si>
    <t>大港</t>
  </si>
  <si>
    <t>2016-08-17</t>
  </si>
  <si>
    <t>保利(天津)房地产开发有限公司</t>
  </si>
  <si>
    <t>天津市滨海新区汉沽海丰路以西</t>
  </si>
  <si>
    <t>2016-08-03</t>
  </si>
  <si>
    <t>天津滨海荣泰置业有限公司</t>
  </si>
  <si>
    <t>滨海新区盛田路以东、同欣道以南</t>
  </si>
  <si>
    <t>大于1.0小于等于2.1</t>
  </si>
  <si>
    <t>2016-07-20</t>
  </si>
  <si>
    <t>较规则</t>
  </si>
  <si>
    <t>较规则</t>
    <phoneticPr fontId="31" type="noConversion"/>
  </si>
  <si>
    <t>七通</t>
    <phoneticPr fontId="31" type="noConversion"/>
  </si>
  <si>
    <t>较好</t>
    <phoneticPr fontId="31" type="noConversion"/>
  </si>
  <si>
    <t>较适宜</t>
  </si>
  <si>
    <t>较适宜</t>
    <phoneticPr fontId="31" type="noConversion"/>
  </si>
  <si>
    <t>综合</t>
  </si>
  <si>
    <t>综合</t>
    <phoneticPr fontId="31" type="noConversion"/>
  </si>
  <si>
    <t>住宅</t>
    <phoneticPr fontId="31" type="noConversion"/>
  </si>
  <si>
    <t>六通</t>
    <phoneticPr fontId="31" type="noConversion"/>
  </si>
  <si>
    <t>五通</t>
    <phoneticPr fontId="31" type="noConversion"/>
  </si>
  <si>
    <t>四通</t>
    <phoneticPr fontId="31" type="noConversion"/>
  </si>
  <si>
    <t>三通</t>
  </si>
  <si>
    <t>三通</t>
    <phoneticPr fontId="31" type="noConversion"/>
  </si>
  <si>
    <t>高速路</t>
    <phoneticPr fontId="31" type="noConversion"/>
  </si>
  <si>
    <t>快速路</t>
    <phoneticPr fontId="31" type="noConversion"/>
  </si>
  <si>
    <t>主干道</t>
  </si>
  <si>
    <t>主干道</t>
    <phoneticPr fontId="31" type="noConversion"/>
  </si>
  <si>
    <t>次干道</t>
    <phoneticPr fontId="31" type="noConversion"/>
  </si>
  <si>
    <t>支路</t>
  </si>
  <si>
    <t>支路</t>
    <phoneticPr fontId="31" type="noConversion"/>
  </si>
  <si>
    <t>高层</t>
    <phoneticPr fontId="7" type="noConversion"/>
  </si>
  <si>
    <t>土地比较法-住宅、综合</t>
  </si>
  <si>
    <t>未包含在土地购买价格中</t>
  </si>
  <si>
    <t>全部缴纳</t>
  </si>
  <si>
    <t>已包含在土地取得成本中</t>
  </si>
  <si>
    <t>大</t>
    <phoneticPr fontId="25" type="noConversion"/>
  </si>
  <si>
    <t>中</t>
    <phoneticPr fontId="25" type="noConversion"/>
  </si>
  <si>
    <t>小</t>
    <phoneticPr fontId="25" type="noConversion"/>
  </si>
  <si>
    <t>较差</t>
  </si>
  <si>
    <t>水箱间</t>
    <phoneticPr fontId="143" type="noConversion"/>
  </si>
  <si>
    <t>不含水箱间面积</t>
    <phoneticPr fontId="143" type="noConversion"/>
  </si>
  <si>
    <t>自持比例</t>
    <phoneticPr fontId="31" type="noConversion"/>
  </si>
  <si>
    <t>10-15%</t>
  </si>
  <si>
    <t>无</t>
  </si>
  <si>
    <t>无</t>
    <phoneticPr fontId="31" type="noConversion"/>
  </si>
  <si>
    <t>0-5%</t>
  </si>
  <si>
    <t>5-10%</t>
  </si>
  <si>
    <t>公建</t>
    <phoneticPr fontId="143" type="noConversion"/>
  </si>
  <si>
    <t>已售</t>
  </si>
  <si>
    <t>已售及待售</t>
    <phoneticPr fontId="143" type="noConversion"/>
  </si>
  <si>
    <t>门号</t>
  </si>
  <si>
    <t>备注</t>
  </si>
  <si>
    <t>收款日期</t>
  </si>
  <si>
    <t>1-1-101</t>
  </si>
  <si>
    <t>高层</t>
    <phoneticPr fontId="143" type="noConversion"/>
  </si>
  <si>
    <t>1-1-102</t>
  </si>
  <si>
    <t>1-1-103</t>
  </si>
  <si>
    <t>跃层</t>
  </si>
  <si>
    <t>1-1-104</t>
  </si>
  <si>
    <t>高层</t>
    <phoneticPr fontId="143" type="noConversion"/>
  </si>
  <si>
    <t>1-1-201</t>
  </si>
  <si>
    <t>1-1-202</t>
  </si>
  <si>
    <t>未售</t>
  </si>
  <si>
    <t>1-1-203</t>
  </si>
  <si>
    <t>1-1-301</t>
  </si>
  <si>
    <t>1-1-302</t>
  </si>
  <si>
    <t>1-1-303</t>
  </si>
  <si>
    <t>1-1-401</t>
  </si>
  <si>
    <t>1-1-402</t>
  </si>
  <si>
    <t>1-1-403</t>
  </si>
  <si>
    <t>1-1-501</t>
  </si>
  <si>
    <t>1-1-502</t>
  </si>
  <si>
    <t>1-1-503</t>
  </si>
  <si>
    <t>1-1-601</t>
  </si>
  <si>
    <t>1-1-602</t>
  </si>
  <si>
    <t>1-1-603</t>
  </si>
  <si>
    <t>1-1-701</t>
  </si>
  <si>
    <t>1-1-702</t>
  </si>
  <si>
    <t>1-1-703</t>
  </si>
  <si>
    <t>高层</t>
    <phoneticPr fontId="143" type="noConversion"/>
  </si>
  <si>
    <t>1-1-801</t>
  </si>
  <si>
    <t>1-1-802</t>
  </si>
  <si>
    <t>1-1-803</t>
  </si>
  <si>
    <t>高层</t>
    <phoneticPr fontId="143" type="noConversion"/>
  </si>
  <si>
    <t>1-1-901</t>
  </si>
  <si>
    <t>1-1-902</t>
  </si>
  <si>
    <t>1-1-903</t>
  </si>
  <si>
    <t>1-1-1001</t>
  </si>
  <si>
    <t>1-1-1002</t>
  </si>
  <si>
    <t>1-1-1003</t>
  </si>
  <si>
    <t>1-1-1101</t>
  </si>
  <si>
    <t>1-1-1102</t>
  </si>
  <si>
    <t>1-1-1103</t>
  </si>
  <si>
    <t>1-1-1201</t>
  </si>
  <si>
    <t>1-1-1202</t>
  </si>
  <si>
    <t>1-1-1203</t>
  </si>
  <si>
    <t>1-1-1301</t>
  </si>
  <si>
    <t>1-1-1302</t>
  </si>
  <si>
    <t>1-1-1303</t>
  </si>
  <si>
    <t>1-1-1401</t>
  </si>
  <si>
    <t>1-1-1402</t>
  </si>
  <si>
    <t>1-1-1403</t>
  </si>
  <si>
    <t>1-1-1501</t>
  </si>
  <si>
    <t>1-1-1502</t>
  </si>
  <si>
    <t>1-1-1503</t>
  </si>
  <si>
    <t>1-1-1601</t>
  </si>
  <si>
    <t>1-1-1602</t>
  </si>
  <si>
    <t>1-1-1603</t>
  </si>
  <si>
    <t>1-1-1701</t>
  </si>
  <si>
    <t>1-1-1702</t>
  </si>
  <si>
    <t>1-1-1703</t>
  </si>
  <si>
    <t>1-1-1801</t>
  </si>
  <si>
    <t>1-1-1802</t>
  </si>
  <si>
    <t>1-1-1803</t>
  </si>
  <si>
    <t>高层</t>
    <phoneticPr fontId="143" type="noConversion"/>
  </si>
  <si>
    <t>1-1-1901</t>
  </si>
  <si>
    <t>1-1-1902</t>
  </si>
  <si>
    <t>1-1-1903</t>
  </si>
  <si>
    <t>1-1-2001</t>
  </si>
  <si>
    <t>1-1-2002</t>
  </si>
  <si>
    <t>1-1-2003</t>
  </si>
  <si>
    <t>1-1-2101</t>
  </si>
  <si>
    <t>1-1-2102</t>
  </si>
  <si>
    <t>1-1-2103</t>
  </si>
  <si>
    <t>1-1-2201</t>
  </si>
  <si>
    <t>1-1-2202</t>
  </si>
  <si>
    <t>1-1-2203</t>
  </si>
  <si>
    <t>1-1-2301</t>
  </si>
  <si>
    <t>1-1-2302</t>
  </si>
  <si>
    <t>1-1-2303</t>
  </si>
  <si>
    <t>1-1-2401</t>
  </si>
  <si>
    <t>1-1-2402</t>
  </si>
  <si>
    <t>1-1-2403</t>
  </si>
  <si>
    <t>1-1-2501</t>
  </si>
  <si>
    <t>1-1-2502</t>
  </si>
  <si>
    <t>1-1-2503</t>
  </si>
  <si>
    <t>1-1-2601</t>
  </si>
  <si>
    <t>1-1-2602</t>
  </si>
  <si>
    <t>1-1-2603</t>
  </si>
  <si>
    <t>2-1-101</t>
  </si>
  <si>
    <t>2-1-102</t>
  </si>
  <si>
    <t>2-1-103</t>
  </si>
  <si>
    <t>2-1-104</t>
  </si>
  <si>
    <t>2-1-201</t>
  </si>
  <si>
    <t>2-1-202</t>
  </si>
  <si>
    <t>2-1-203</t>
  </si>
  <si>
    <t>2-1-204</t>
  </si>
  <si>
    <t>2-1-301</t>
  </si>
  <si>
    <t>2-1-302</t>
  </si>
  <si>
    <t>2-1-303</t>
  </si>
  <si>
    <t>2-1-304</t>
  </si>
  <si>
    <t>2-1-401</t>
  </si>
  <si>
    <t>2-1-402</t>
  </si>
  <si>
    <t>2-1-403</t>
  </si>
  <si>
    <t>2-1-404</t>
  </si>
  <si>
    <t>2-1-501</t>
  </si>
  <si>
    <t>2-1-502</t>
  </si>
  <si>
    <t>2-1-503</t>
  </si>
  <si>
    <t>待售</t>
  </si>
  <si>
    <t>2-1-504</t>
  </si>
  <si>
    <t>2-1-601</t>
  </si>
  <si>
    <t>2-1-602</t>
  </si>
  <si>
    <t>2-1-603</t>
  </si>
  <si>
    <t>2-1-604</t>
  </si>
  <si>
    <t>2-1-701</t>
  </si>
  <si>
    <t>2-1-702</t>
  </si>
  <si>
    <t>2-1-703</t>
  </si>
  <si>
    <t>2-1-704</t>
  </si>
  <si>
    <t>2-1-801</t>
  </si>
  <si>
    <t>2-1-802</t>
  </si>
  <si>
    <t>2-1-803</t>
  </si>
  <si>
    <t>2-1-804</t>
  </si>
  <si>
    <t>2-1-901</t>
  </si>
  <si>
    <t>2-1-902</t>
  </si>
  <si>
    <t>2-1-903</t>
  </si>
  <si>
    <t>2-1-904</t>
  </si>
  <si>
    <t>2-1-1001</t>
  </si>
  <si>
    <t>2-1-1002</t>
  </si>
  <si>
    <t>2-1-1003</t>
  </si>
  <si>
    <t>2-1-1004</t>
  </si>
  <si>
    <t>2-1-1101</t>
  </si>
  <si>
    <t>2-1-1102</t>
  </si>
  <si>
    <t>2-1-1103</t>
  </si>
  <si>
    <t>2-1-1104</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</si>
  <si>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</si>
  <si>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</si>
  <si>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</si>
  <si>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</si>
  <si>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</si>
  <si>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</si>
  <si>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</si>
  <si>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</si>
  <si>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</si>
  <si>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</si>
  <si>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</si>
  <si>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</si>
  <si>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</si>
  <si>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</si>
  <si>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</si>
  <si>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</si>
  <si>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</si>
  <si>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</si>
  <si>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</si>
  <si>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</si>
  <si>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</si>
  <si>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</si>
  <si>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</si>
  <si>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</si>
  <si>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</si>
  <si>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</si>
  <si>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</si>
  <si>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</si>
  <si>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</si>
  <si>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</si>
  <si>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</si>
  <si>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</si>
  <si>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2-1-2001</t>
  </si>
  <si>
    <t>2-1-2002</t>
  </si>
  <si>
    <t>2-1-2003</t>
  </si>
  <si>
    <t>2-1-2004</t>
  </si>
  <si>
    <t>2-1-2101</t>
  </si>
  <si>
    <t>2-1-2102</t>
  </si>
  <si>
    <t>2-1-2103</t>
  </si>
  <si>
    <t>2-1-2104</t>
  </si>
  <si>
    <t>2-1-2201</t>
  </si>
  <si>
    <t>2-1-2202</t>
  </si>
  <si>
    <t>2-1-2203</t>
  </si>
  <si>
    <t>2-1-2204</t>
  </si>
  <si>
    <t>2-1-2301</t>
  </si>
  <si>
    <t>2-1-2302</t>
  </si>
  <si>
    <t>2-1-2303</t>
  </si>
  <si>
    <t>2-1-2304</t>
  </si>
  <si>
    <t>2-1-2401</t>
  </si>
  <si>
    <t>2-1-2402</t>
  </si>
  <si>
    <t>2-1-2403</t>
  </si>
  <si>
    <t>2-1-2404</t>
  </si>
  <si>
    <t>2-1-2501</t>
  </si>
  <si>
    <t>2-1-2502</t>
  </si>
  <si>
    <t>2-1-2503</t>
  </si>
  <si>
    <t>2-1-2504</t>
  </si>
  <si>
    <t>2-1-2601</t>
  </si>
  <si>
    <t>2-1-2602</t>
  </si>
  <si>
    <t>2-1-2603</t>
  </si>
  <si>
    <t>2-1-2604</t>
  </si>
  <si>
    <t>2-1-2701</t>
  </si>
  <si>
    <t>2-1-2702</t>
  </si>
  <si>
    <t>2-1-2703</t>
  </si>
  <si>
    <t>2-1-2704</t>
  </si>
  <si>
    <t>2-1-2801</t>
  </si>
  <si>
    <t>2-1-2802</t>
  </si>
  <si>
    <t>2-1-2803</t>
  </si>
  <si>
    <t>2-1-2804</t>
  </si>
  <si>
    <t>2-1-2901</t>
  </si>
  <si>
    <t>2-1-2902</t>
  </si>
  <si>
    <t>2-1-2903</t>
  </si>
  <si>
    <t>2-1-2904</t>
  </si>
  <si>
    <t>2-1-3001</t>
  </si>
  <si>
    <t>2-1-3002</t>
  </si>
  <si>
    <t>2-1-3003</t>
  </si>
  <si>
    <t>2-1-3004</t>
  </si>
  <si>
    <t>2-1-3101</t>
  </si>
  <si>
    <t>2-1-3102</t>
  </si>
  <si>
    <t>2-1-3103</t>
  </si>
  <si>
    <t>2-1-3104</t>
  </si>
  <si>
    <t>2-1-3201</t>
  </si>
  <si>
    <t>2-1-3202</t>
  </si>
  <si>
    <t>2-1-3203</t>
  </si>
  <si>
    <t>2-1-3204</t>
  </si>
  <si>
    <t>2-1-3301</t>
  </si>
  <si>
    <t>2-1-3302</t>
  </si>
  <si>
    <t>2-1-3303</t>
  </si>
  <si>
    <t>2-1-3304</t>
  </si>
  <si>
    <t>3-1-101</t>
  </si>
  <si>
    <t>3-1-102</t>
  </si>
  <si>
    <t>3-1-103</t>
  </si>
  <si>
    <t>3-1-201</t>
  </si>
  <si>
    <t>3-1-202</t>
  </si>
  <si>
    <t>3-1-203</t>
  </si>
  <si>
    <t>3-1-204</t>
  </si>
  <si>
    <t>3-1-301</t>
  </si>
  <si>
    <t>3-1-302</t>
  </si>
  <si>
    <t>3-1-303</t>
  </si>
  <si>
    <t>3-1-304</t>
  </si>
  <si>
    <t>3-1-401</t>
  </si>
  <si>
    <t>3-1-402</t>
  </si>
  <si>
    <t>3-1-403</t>
  </si>
  <si>
    <t>3-1-404</t>
  </si>
  <si>
    <t>3-1-501</t>
  </si>
  <si>
    <t>3-1-502</t>
  </si>
  <si>
    <t>3-1-503</t>
  </si>
  <si>
    <t>3-1-504</t>
  </si>
  <si>
    <t>3-1-601</t>
  </si>
  <si>
    <t>3-1-602</t>
  </si>
  <si>
    <t>3-1-603</t>
  </si>
  <si>
    <t>3-1-604</t>
  </si>
  <si>
    <t>3-1-701</t>
  </si>
  <si>
    <t>3-1-702</t>
  </si>
  <si>
    <t>3-1-703</t>
  </si>
  <si>
    <t>3-1-704</t>
  </si>
  <si>
    <t>3-1-801</t>
  </si>
  <si>
    <t>3-1-802</t>
  </si>
  <si>
    <t>3-1-803</t>
  </si>
  <si>
    <t>3-1-804</t>
  </si>
  <si>
    <t>3-1-901</t>
  </si>
  <si>
    <t>3-1-902</t>
  </si>
  <si>
    <t>3-1-903</t>
  </si>
  <si>
    <t>3-1-904</t>
  </si>
  <si>
    <t>3-1-1001</t>
  </si>
  <si>
    <t>3-1-1002</t>
  </si>
  <si>
    <t>3-1-1003</t>
  </si>
  <si>
    <t>3-1-1004</t>
  </si>
  <si>
    <t>3-1-1101</t>
  </si>
  <si>
    <t>3-1-1102</t>
  </si>
  <si>
    <t>3-1-1103</t>
  </si>
  <si>
    <t>3-1-1104</t>
  </si>
  <si>
    <t>3-1-1201</t>
  </si>
  <si>
    <t>3-1-1202</t>
  </si>
  <si>
    <t>3-1-1203</t>
  </si>
  <si>
    <t>3-1-1204</t>
  </si>
  <si>
    <t>3-1-1301</t>
  </si>
  <si>
    <t>3-1-1302</t>
  </si>
  <si>
    <t>3-1-1303</t>
  </si>
  <si>
    <t>3-1-1304</t>
  </si>
  <si>
    <t>3-1-1401</t>
  </si>
  <si>
    <t>3-1-1402</t>
  </si>
  <si>
    <t>3-1-1403</t>
  </si>
  <si>
    <t>3-1-1404</t>
  </si>
  <si>
    <t>3-1-1501</t>
  </si>
  <si>
    <t>3-1-1502</t>
  </si>
  <si>
    <t>3-1-1503</t>
  </si>
  <si>
    <t>3-1-1504</t>
  </si>
  <si>
    <t>3-1-1601</t>
  </si>
  <si>
    <t>3-1-1602</t>
  </si>
  <si>
    <t>3-1-1603</t>
  </si>
  <si>
    <t>3-1-1604</t>
  </si>
  <si>
    <t>3-1-1701</t>
  </si>
  <si>
    <t>3-1-1702</t>
  </si>
  <si>
    <t>3-1-1703</t>
  </si>
  <si>
    <t>3-1-1704</t>
  </si>
  <si>
    <t>3-1-1801</t>
  </si>
  <si>
    <t>3-1-1802</t>
  </si>
  <si>
    <t>3-1-1803</t>
  </si>
  <si>
    <t>3-1-1804</t>
  </si>
  <si>
    <t>3-1-1901</t>
  </si>
  <si>
    <t>3-1-1902</t>
  </si>
  <si>
    <t>3-1-1903</t>
  </si>
  <si>
    <t>3-1-1904</t>
  </si>
  <si>
    <t>3-1-2001</t>
  </si>
  <si>
    <t>3-1-2002</t>
  </si>
  <si>
    <t>3-1-2003</t>
  </si>
  <si>
    <t>3-1-2004</t>
  </si>
  <si>
    <t>3-1-2101</t>
  </si>
  <si>
    <t>3-1-2102</t>
  </si>
  <si>
    <t>3-1-2103</t>
  </si>
  <si>
    <t>3-1-2104</t>
  </si>
  <si>
    <t>3-1-2201</t>
  </si>
  <si>
    <t>3-1-2202</t>
  </si>
  <si>
    <t>3-1-2203</t>
  </si>
  <si>
    <t>3-1-2204</t>
  </si>
  <si>
    <t>3-1-2301</t>
  </si>
  <si>
    <t>3-1-2302</t>
  </si>
  <si>
    <t>3-1-2303</t>
  </si>
  <si>
    <t>3-1-2304</t>
  </si>
  <si>
    <t>3-1-2401</t>
  </si>
  <si>
    <t>3-1-2402</t>
  </si>
  <si>
    <t>3-1-2403</t>
  </si>
  <si>
    <t>3-1-2404</t>
  </si>
  <si>
    <t>3-1-2501</t>
  </si>
  <si>
    <t>3-1-2502</t>
  </si>
  <si>
    <t>3-1-2503</t>
  </si>
  <si>
    <t>3-1-2504</t>
  </si>
  <si>
    <t>3-1-2601</t>
  </si>
  <si>
    <t>3-1-2602</t>
  </si>
  <si>
    <t>3-1-2603</t>
  </si>
  <si>
    <t>3-1-2604</t>
  </si>
  <si>
    <t>3-1-2701</t>
  </si>
  <si>
    <t>3-1-2702</t>
  </si>
  <si>
    <t>3-1-2703</t>
  </si>
  <si>
    <t>3-1-2704</t>
  </si>
  <si>
    <t>3-1-2801</t>
  </si>
  <si>
    <t>3-1-2802</t>
  </si>
  <si>
    <t>3-1-2803</t>
  </si>
  <si>
    <t>3-1-2804</t>
  </si>
  <si>
    <t>3-1-2901</t>
  </si>
  <si>
    <t>3-1-2902</t>
  </si>
  <si>
    <t>3-1-2903</t>
  </si>
  <si>
    <t>3-1-2904</t>
  </si>
  <si>
    <t>3-1-3001</t>
  </si>
  <si>
    <t>3-1-3002</t>
  </si>
  <si>
    <t>3-1-3003</t>
  </si>
  <si>
    <t>3-1-3004</t>
  </si>
  <si>
    <t>3-1-3101</t>
  </si>
  <si>
    <t>3-1-3102</t>
  </si>
  <si>
    <t>3-1-3103</t>
  </si>
  <si>
    <t>3-1-3104</t>
  </si>
  <si>
    <t>3-1-3201</t>
  </si>
  <si>
    <t>3-1-3202</t>
  </si>
  <si>
    <t>3-1-3203</t>
  </si>
  <si>
    <t>3-1-3204</t>
  </si>
  <si>
    <t>3-1-3301</t>
  </si>
  <si>
    <t>3-1-3302</t>
  </si>
  <si>
    <t>3-1-3303</t>
  </si>
  <si>
    <t>3-1-3304</t>
  </si>
  <si>
    <t>4-1-101</t>
  </si>
  <si>
    <t>4-1-102</t>
  </si>
  <si>
    <t>4-1-201</t>
  </si>
  <si>
    <t>4-1-202</t>
  </si>
  <si>
    <t>4-1-203</t>
  </si>
  <si>
    <t>4-1-301</t>
  </si>
  <si>
    <t>4-1-302</t>
  </si>
  <si>
    <t>4-1-303</t>
  </si>
  <si>
    <t>4-1-401</t>
  </si>
  <si>
    <t>4-1-402</t>
  </si>
  <si>
    <t>4-1-403</t>
  </si>
  <si>
    <t>4-1-501</t>
  </si>
  <si>
    <t>4-1-502</t>
  </si>
  <si>
    <t>4-1-503</t>
  </si>
  <si>
    <t>4-1-601</t>
  </si>
  <si>
    <t>4-1-602</t>
  </si>
  <si>
    <t>4-1-603</t>
  </si>
  <si>
    <t>4-1-701</t>
  </si>
  <si>
    <t>4-1-702</t>
  </si>
  <si>
    <t>4-1-703</t>
  </si>
  <si>
    <t>4-1-801</t>
  </si>
  <si>
    <t>4-1-802</t>
  </si>
  <si>
    <t>4-1-803</t>
  </si>
  <si>
    <t>4-1-901</t>
  </si>
  <si>
    <t>4-1-902</t>
  </si>
  <si>
    <t>4-1-903</t>
  </si>
  <si>
    <t>4-1-1001</t>
  </si>
  <si>
    <t>4-1-1002</t>
  </si>
  <si>
    <t>4-1-1003</t>
  </si>
  <si>
    <t>4-1-1101</t>
  </si>
  <si>
    <t>4-1-1102</t>
  </si>
  <si>
    <t>4-1-1103</t>
  </si>
  <si>
    <t>4-1-1201</t>
  </si>
  <si>
    <t>4-1-1202</t>
  </si>
  <si>
    <t>4-1-1203</t>
  </si>
  <si>
    <t>4-1-1301</t>
  </si>
  <si>
    <t>4-1-1302</t>
  </si>
  <si>
    <t>4-1-1303</t>
  </si>
  <si>
    <t>4-1-1401</t>
  </si>
  <si>
    <t>4-1-1402</t>
  </si>
  <si>
    <t>4-1-1403</t>
  </si>
  <si>
    <t>4-1-1501</t>
  </si>
  <si>
    <t>4-1-1502</t>
  </si>
  <si>
    <t>4-1-1503</t>
  </si>
  <si>
    <t>4-1-1601</t>
  </si>
  <si>
    <t>4-1-1602</t>
  </si>
  <si>
    <t>4-1-1603</t>
  </si>
  <si>
    <t>4-1-1701</t>
  </si>
  <si>
    <t>4-1-1702</t>
  </si>
  <si>
    <t>4-1-1703</t>
  </si>
  <si>
    <t>4-1-1801</t>
  </si>
  <si>
    <t>4-1-1802</t>
  </si>
  <si>
    <t>4-1-1803</t>
  </si>
  <si>
    <t>4-1-1901</t>
  </si>
  <si>
    <t>4-1-1902</t>
  </si>
  <si>
    <t>高层</t>
    <phoneticPr fontId="143" type="noConversion"/>
  </si>
  <si>
    <t>4-1-1903</t>
  </si>
  <si>
    <t>4-1-2001</t>
  </si>
  <si>
    <t>4-1-2002</t>
  </si>
  <si>
    <t>4-1-2003</t>
  </si>
  <si>
    <t>4-1-2101</t>
  </si>
  <si>
    <t>4-1-2102</t>
  </si>
  <si>
    <t>4-1-2103</t>
  </si>
  <si>
    <t>4-1-2201</t>
  </si>
  <si>
    <t>4-1-2202</t>
  </si>
  <si>
    <t>4-1-2203</t>
  </si>
  <si>
    <t>4-1-2301</t>
  </si>
  <si>
    <t>4-1-2302</t>
  </si>
  <si>
    <t>4-1-2303</t>
  </si>
  <si>
    <t>4-1-2401</t>
  </si>
  <si>
    <t>4-1-2402</t>
  </si>
  <si>
    <t>4-1-2403</t>
  </si>
  <si>
    <t>4-1-2501</t>
  </si>
  <si>
    <t>4-1-2502</t>
  </si>
  <si>
    <t>4-1-2503</t>
  </si>
  <si>
    <t>4-1-2601</t>
  </si>
  <si>
    <t>4-1-2602</t>
  </si>
  <si>
    <t>4-1-2603</t>
  </si>
  <si>
    <t>4-1-2701</t>
  </si>
  <si>
    <t>4-1-2702</t>
  </si>
  <si>
    <t>4-1-2703</t>
  </si>
  <si>
    <t>4-1-2801</t>
  </si>
  <si>
    <t>4-1-2802</t>
  </si>
  <si>
    <t>4-1-2803</t>
  </si>
  <si>
    <t>4-1-2901</t>
  </si>
  <si>
    <t>4-1-2902</t>
  </si>
  <si>
    <t>4-1-2903</t>
  </si>
  <si>
    <t>4-1-3001</t>
  </si>
  <si>
    <t>4-1-3002</t>
  </si>
  <si>
    <t>4-1-3003</t>
  </si>
  <si>
    <t>5-1-101</t>
  </si>
  <si>
    <t>5-1-102</t>
  </si>
  <si>
    <t>5-1-103</t>
  </si>
  <si>
    <t>5-1-201</t>
  </si>
  <si>
    <t>5-1-202</t>
  </si>
  <si>
    <t>5-1-203</t>
  </si>
  <si>
    <t>5-1-301</t>
  </si>
  <si>
    <t>5-1-302</t>
  </si>
  <si>
    <t>5-1-303</t>
  </si>
  <si>
    <t>5-1-401</t>
  </si>
  <si>
    <t>5-1-402</t>
  </si>
  <si>
    <t>5-1-403</t>
  </si>
  <si>
    <t>5-1-501</t>
  </si>
  <si>
    <t>5-1-502</t>
  </si>
  <si>
    <t>5-1-503</t>
  </si>
  <si>
    <t>5-1-601</t>
  </si>
  <si>
    <t>5-1-602</t>
  </si>
  <si>
    <t>5-1-603</t>
  </si>
  <si>
    <t>5-1-701</t>
  </si>
  <si>
    <t>5-1-702</t>
  </si>
  <si>
    <t>5-1-703</t>
  </si>
  <si>
    <t>5-1-801</t>
  </si>
  <si>
    <t>5-1-802</t>
  </si>
  <si>
    <t>5-1-803</t>
  </si>
  <si>
    <t>5-1-901</t>
  </si>
  <si>
    <t>5-1-902</t>
  </si>
  <si>
    <t>5-1-903</t>
  </si>
  <si>
    <t>5-1-1001</t>
  </si>
  <si>
    <t>5-1-1002</t>
  </si>
  <si>
    <t>5-1-1003</t>
  </si>
  <si>
    <t>5-1-1101</t>
  </si>
  <si>
    <t>5-1-1102</t>
  </si>
  <si>
    <t>5-1-1103</t>
  </si>
  <si>
    <t>5-1-1201</t>
  </si>
  <si>
    <t>5-1-1202</t>
  </si>
  <si>
    <t>5-1-1203</t>
  </si>
  <si>
    <t>5-1-1301</t>
  </si>
  <si>
    <t>5-1-1302</t>
  </si>
  <si>
    <t>5-1-1303</t>
  </si>
  <si>
    <t>5-1-1401</t>
  </si>
  <si>
    <t>5-1-1402</t>
  </si>
  <si>
    <t>5-1-1403</t>
  </si>
  <si>
    <t>5-1-1501</t>
  </si>
  <si>
    <t>5-1-1502</t>
  </si>
  <si>
    <t>5-1-1503</t>
  </si>
  <si>
    <t>5-1-1601</t>
  </si>
  <si>
    <t>5-1-1602</t>
  </si>
  <si>
    <t>5-1-1603</t>
  </si>
  <si>
    <t>5-1-1701</t>
  </si>
  <si>
    <t>5-1-1702</t>
  </si>
  <si>
    <t>5-1-1703</t>
  </si>
  <si>
    <t>5-1-1801</t>
  </si>
  <si>
    <t>5-1-1802</t>
  </si>
  <si>
    <t>5-1-1803</t>
  </si>
  <si>
    <t>5-1-1901</t>
  </si>
  <si>
    <t>5-1-1902</t>
  </si>
  <si>
    <t>5-1-1903</t>
  </si>
  <si>
    <t>5-1-2001</t>
  </si>
  <si>
    <t>5-1-2002</t>
  </si>
  <si>
    <t>5-1-2003</t>
  </si>
  <si>
    <t>5-1-2101</t>
  </si>
  <si>
    <t>5-1-2102</t>
  </si>
  <si>
    <t>5-1-2103</t>
  </si>
  <si>
    <t>5-1-2201</t>
  </si>
  <si>
    <t>5-1-2202</t>
  </si>
  <si>
    <t>5-1-2203</t>
  </si>
  <si>
    <t>5-1-2301</t>
  </si>
  <si>
    <t>5-1-2302</t>
  </si>
  <si>
    <t>5-1-2303</t>
  </si>
  <si>
    <t>5-1-2401</t>
  </si>
  <si>
    <t>5-1-2402</t>
  </si>
  <si>
    <t>5-1-2403</t>
  </si>
  <si>
    <t>5-1-2501</t>
  </si>
  <si>
    <t>5-1-2502</t>
  </si>
  <si>
    <t>5-1-2503</t>
  </si>
  <si>
    <t>5-1-2601</t>
  </si>
  <si>
    <t>5-1-2602</t>
  </si>
  <si>
    <t>5-1-2603</t>
  </si>
  <si>
    <t>5-1-2701</t>
  </si>
  <si>
    <t>5-1-2702</t>
  </si>
  <si>
    <t>5-1-2703</t>
  </si>
  <si>
    <t>5-1-2801</t>
  </si>
  <si>
    <t>5-1-2802</t>
  </si>
  <si>
    <t>5-1-2803</t>
  </si>
  <si>
    <t>5-1-2901</t>
  </si>
  <si>
    <t>5-1-2902</t>
  </si>
  <si>
    <t>5-1-2903</t>
  </si>
  <si>
    <t>5-1-3001</t>
  </si>
  <si>
    <t>5-1-3002</t>
  </si>
  <si>
    <t>5-1-3003</t>
  </si>
  <si>
    <t>6-1-101</t>
  </si>
  <si>
    <t>6-1-102</t>
  </si>
  <si>
    <t>6-1-103</t>
  </si>
  <si>
    <t>6-1-104</t>
  </si>
  <si>
    <t>6-1-201</t>
  </si>
  <si>
    <t>6-1-202</t>
  </si>
  <si>
    <t>6-1-203</t>
  </si>
  <si>
    <t>6-1-204</t>
  </si>
  <si>
    <t>6-1-301</t>
  </si>
  <si>
    <t>6-1-302</t>
  </si>
  <si>
    <t>6-1-303</t>
  </si>
  <si>
    <t>6-1-304</t>
  </si>
  <si>
    <t>6-1-401</t>
  </si>
  <si>
    <t>6-1-402</t>
  </si>
  <si>
    <t>6-1-403</t>
  </si>
  <si>
    <t>6-1-404</t>
  </si>
  <si>
    <t>6-1-501</t>
  </si>
  <si>
    <t>6-1-502</t>
  </si>
  <si>
    <t>6-1-503</t>
  </si>
  <si>
    <t>6-1-504</t>
  </si>
  <si>
    <t>6-1-601</t>
  </si>
  <si>
    <t>6-1-602</t>
  </si>
  <si>
    <t>6-1-603</t>
  </si>
  <si>
    <t>6-1-604</t>
  </si>
  <si>
    <t>6-1-701</t>
  </si>
  <si>
    <t>6-1-702</t>
  </si>
  <si>
    <t>6-1-703</t>
  </si>
  <si>
    <t>6-1-704</t>
  </si>
  <si>
    <t>6-1-801</t>
  </si>
  <si>
    <t>6-1-802</t>
  </si>
  <si>
    <t>6-1-803</t>
  </si>
  <si>
    <t>6-1-804</t>
  </si>
  <si>
    <t>6-1-901</t>
  </si>
  <si>
    <t>6-1-902</t>
  </si>
  <si>
    <t>6-1-903</t>
  </si>
  <si>
    <t>6-1-904</t>
  </si>
  <si>
    <t>6-1-1001</t>
  </si>
  <si>
    <t>6-1-1002</t>
  </si>
  <si>
    <t>6-1-1003</t>
  </si>
  <si>
    <t>6-1-1004</t>
  </si>
  <si>
    <t>6-1-1101</t>
  </si>
  <si>
    <t>6-1-1102</t>
  </si>
  <si>
    <t>6-1-1103</t>
  </si>
  <si>
    <t>6-1-1104</t>
  </si>
  <si>
    <t>6-1-1201</t>
  </si>
  <si>
    <t>6-1-1202</t>
  </si>
  <si>
    <t>6-1-1203</t>
  </si>
  <si>
    <t>6-1-1204</t>
  </si>
  <si>
    <t>6-1-1301</t>
  </si>
  <si>
    <t>6-1-1302</t>
  </si>
  <si>
    <t>6-1-1303</t>
  </si>
  <si>
    <t>6-1-1304</t>
  </si>
  <si>
    <t>6-1-1401</t>
  </si>
  <si>
    <t>6-1-1402</t>
  </si>
  <si>
    <t>6-1-1403</t>
  </si>
  <si>
    <t>6-1-1404</t>
  </si>
  <si>
    <t>6-1-1501</t>
  </si>
  <si>
    <t>6-1-1502</t>
  </si>
  <si>
    <t>6-1-1503</t>
  </si>
  <si>
    <t>6-1-1504</t>
  </si>
  <si>
    <t>6-1-1601</t>
  </si>
  <si>
    <t>6-1-1602</t>
  </si>
  <si>
    <t>6-1-1603</t>
  </si>
  <si>
    <t>6-1-1604</t>
  </si>
  <si>
    <t>6-1-1701</t>
  </si>
  <si>
    <t>6-1-1702</t>
  </si>
  <si>
    <t>6-1-1703</t>
  </si>
  <si>
    <t>6-1-1704</t>
  </si>
  <si>
    <t>6-1-1801</t>
  </si>
  <si>
    <t>6-1-1802</t>
  </si>
  <si>
    <t>6-1-1803</t>
  </si>
  <si>
    <t>6-1-1804</t>
  </si>
  <si>
    <t>6-1-1901</t>
  </si>
  <si>
    <t>6-1-1902</t>
  </si>
  <si>
    <t>6-1-1903</t>
  </si>
  <si>
    <t>6-1-1904</t>
  </si>
  <si>
    <t>6-1-2001</t>
  </si>
  <si>
    <t>6-1-2002</t>
  </si>
  <si>
    <t>6-1-2003</t>
  </si>
  <si>
    <t>6-1-2004</t>
  </si>
  <si>
    <t>6-1-2101</t>
  </si>
  <si>
    <t>6-1-2102</t>
  </si>
  <si>
    <t>6-1-2103</t>
  </si>
  <si>
    <t>6-1-2104</t>
  </si>
  <si>
    <t>6-1-2201</t>
  </si>
  <si>
    <t>6-1-2202</t>
  </si>
  <si>
    <t>6-1-2203</t>
  </si>
  <si>
    <t>6-1-2204</t>
  </si>
  <si>
    <t>6-1-2301</t>
  </si>
  <si>
    <t>6-1-2302</t>
  </si>
  <si>
    <t>6-1-2303</t>
  </si>
  <si>
    <t>6-1-2304</t>
  </si>
  <si>
    <t>6-1-2401</t>
  </si>
  <si>
    <t>6-1-2402</t>
  </si>
  <si>
    <t>6-1-2403</t>
  </si>
  <si>
    <t>6-1-2404</t>
  </si>
  <si>
    <t>6-1-2501</t>
  </si>
  <si>
    <t>6-1-2502</t>
  </si>
  <si>
    <t>6-1-2503</t>
  </si>
  <si>
    <t>6-1-2504</t>
  </si>
  <si>
    <t>6-1-2601</t>
  </si>
  <si>
    <t>6-1-2602</t>
  </si>
  <si>
    <t>6-1-2603</t>
  </si>
  <si>
    <t>6-1-2604</t>
  </si>
  <si>
    <t>7-1-101</t>
  </si>
  <si>
    <t>7-1-102</t>
  </si>
  <si>
    <t>7-1-103</t>
  </si>
  <si>
    <t>7-1-201</t>
  </si>
  <si>
    <t>7-1-202</t>
  </si>
  <si>
    <t>7-1-203</t>
  </si>
  <si>
    <t>7-1-204</t>
  </si>
  <si>
    <t>7-1-301</t>
  </si>
  <si>
    <t>7-1-302</t>
  </si>
  <si>
    <t>7-1-303</t>
  </si>
  <si>
    <t>7-1-304</t>
  </si>
  <si>
    <t>7-1-401</t>
  </si>
  <si>
    <t>7-1-402</t>
  </si>
  <si>
    <t>7-1-403</t>
  </si>
  <si>
    <t>7-1-404</t>
  </si>
  <si>
    <t>7-1-501</t>
  </si>
  <si>
    <t>7-1-502</t>
  </si>
  <si>
    <t>7-1-503</t>
  </si>
  <si>
    <t>7-1-504</t>
  </si>
  <si>
    <t>7-1-601</t>
  </si>
  <si>
    <t>7-1-602</t>
  </si>
  <si>
    <t>7-1-603</t>
  </si>
  <si>
    <t>7-1-604</t>
  </si>
  <si>
    <t>7-1-701</t>
  </si>
  <si>
    <t>7-1-702</t>
  </si>
  <si>
    <t>7-1-703</t>
  </si>
  <si>
    <t>7-1-704</t>
  </si>
  <si>
    <t>7-1-801</t>
  </si>
  <si>
    <t>7-1-802</t>
  </si>
  <si>
    <t>7-1-803</t>
  </si>
  <si>
    <t>7-1-804</t>
  </si>
  <si>
    <t>7-1-901</t>
  </si>
  <si>
    <t>7-1-902</t>
  </si>
  <si>
    <t>7-1-903</t>
  </si>
  <si>
    <t>7-1-904</t>
  </si>
  <si>
    <t>7-1-1001</t>
  </si>
  <si>
    <t>7-1-1002</t>
  </si>
  <si>
    <t>7-1-1003</t>
  </si>
  <si>
    <t>7-1-1004</t>
  </si>
  <si>
    <t>7-1-1101</t>
  </si>
  <si>
    <t>7-1-1102</t>
  </si>
  <si>
    <t>7-1-1103</t>
  </si>
  <si>
    <t>7-1-1104</t>
  </si>
  <si>
    <t>7-1-1201</t>
  </si>
  <si>
    <t>7-1-1202</t>
  </si>
  <si>
    <t>7-1-1203</t>
  </si>
  <si>
    <t>7-1-1204</t>
  </si>
  <si>
    <t>7-1-1301</t>
  </si>
  <si>
    <t>7-1-1302</t>
  </si>
  <si>
    <t>7-1-1303</t>
  </si>
  <si>
    <t>7-1-1304</t>
  </si>
  <si>
    <t>7-1-1401</t>
  </si>
  <si>
    <t>7-1-1402</t>
  </si>
  <si>
    <t>7-1-1403</t>
  </si>
  <si>
    <t>7-1-1404</t>
  </si>
  <si>
    <t>7-1-1501</t>
  </si>
  <si>
    <t>7-1-1502</t>
  </si>
  <si>
    <t>7-1-1503</t>
  </si>
  <si>
    <t>7-1-1504</t>
  </si>
  <si>
    <t>7-1-1601</t>
  </si>
  <si>
    <t>7-1-1602</t>
  </si>
  <si>
    <t>7-1-1603</t>
  </si>
  <si>
    <t>7-1-1604</t>
  </si>
  <si>
    <t>7-1-1701</t>
  </si>
  <si>
    <t>7-1-1702</t>
  </si>
  <si>
    <t>7-1-1703</t>
  </si>
  <si>
    <t>7-1-1704</t>
  </si>
  <si>
    <t>7-1-1801</t>
  </si>
  <si>
    <t>7-1-1802</t>
  </si>
  <si>
    <t>7-1-1803</t>
  </si>
  <si>
    <t>7-1-1804</t>
  </si>
  <si>
    <t>7-1-1901</t>
  </si>
  <si>
    <t>7-1-1902</t>
  </si>
  <si>
    <t>7-1-1903</t>
  </si>
  <si>
    <t>7-1-1904</t>
  </si>
  <si>
    <t>7-1-2001</t>
  </si>
  <si>
    <t>7-1-2002</t>
  </si>
  <si>
    <t>7-1-2003</t>
  </si>
  <si>
    <t>7-1-2004</t>
  </si>
  <si>
    <t>7-1-2101</t>
  </si>
  <si>
    <t>7-1-2102</t>
  </si>
  <si>
    <t>7-1-2103</t>
  </si>
  <si>
    <t>7-1-2104</t>
  </si>
  <si>
    <t>7-1-2201</t>
  </si>
  <si>
    <t>7-1-2202</t>
  </si>
  <si>
    <t>7-1-2203</t>
  </si>
  <si>
    <t>7-1-2204</t>
  </si>
  <si>
    <t>7-1-2301</t>
  </si>
  <si>
    <t>7-1-2302</t>
  </si>
  <si>
    <t>7-1-2303</t>
  </si>
  <si>
    <t>7-1-2304</t>
  </si>
  <si>
    <t>7-1-2401</t>
  </si>
  <si>
    <t>7-1-2402</t>
  </si>
  <si>
    <t>7-1-2403</t>
  </si>
  <si>
    <t>7-1-2404</t>
  </si>
  <si>
    <t>7-1-2501</t>
  </si>
  <si>
    <t>7-1-2502</t>
  </si>
  <si>
    <t>7-1-2503</t>
  </si>
  <si>
    <t>7-1-2504</t>
  </si>
  <si>
    <t>7-1-2601</t>
  </si>
  <si>
    <t>7-1-2602</t>
  </si>
  <si>
    <t>7-1-2603</t>
  </si>
  <si>
    <t>7-1-2604</t>
  </si>
  <si>
    <t>8-1-101</t>
  </si>
  <si>
    <t>8-1-102</t>
  </si>
  <si>
    <t>8-1-201</t>
  </si>
  <si>
    <t>8-1-202</t>
  </si>
  <si>
    <t>8-1-203</t>
  </si>
  <si>
    <t>8-1-301</t>
  </si>
  <si>
    <t>8-1-302</t>
  </si>
  <si>
    <t>8-1-303</t>
  </si>
  <si>
    <t>8-1-401</t>
  </si>
  <si>
    <t>8-1-402</t>
  </si>
  <si>
    <t>8-1-403</t>
  </si>
  <si>
    <t>8-1-501</t>
  </si>
  <si>
    <t>8-1-502</t>
  </si>
  <si>
    <t>8-1-503</t>
  </si>
  <si>
    <t>8-1-601</t>
  </si>
  <si>
    <t>8-1-602</t>
  </si>
  <si>
    <t>8-1-603</t>
  </si>
  <si>
    <t>8-1-701</t>
  </si>
  <si>
    <t>8-1-702</t>
  </si>
  <si>
    <t>8-1-703</t>
  </si>
  <si>
    <t>8-1-801</t>
  </si>
  <si>
    <t>8-1-802</t>
  </si>
  <si>
    <t>8-1-803</t>
  </si>
  <si>
    <t>8-1-901</t>
  </si>
  <si>
    <t>8-1-902</t>
  </si>
  <si>
    <t>8-1-903</t>
  </si>
  <si>
    <t>8-1-1001</t>
  </si>
  <si>
    <t>8-1-1002</t>
  </si>
  <si>
    <t>8-1-1003</t>
  </si>
  <si>
    <t>8-1-1101</t>
  </si>
  <si>
    <t>8-1-1102</t>
  </si>
  <si>
    <t>8-1-1103</t>
  </si>
  <si>
    <t>8-1-1201</t>
  </si>
  <si>
    <t>8-1-1202</t>
  </si>
  <si>
    <t>8-1-1203</t>
  </si>
  <si>
    <t>8-1-1301</t>
  </si>
  <si>
    <t>8-1-1302</t>
  </si>
  <si>
    <t>8-1-1303</t>
  </si>
  <si>
    <t>8-1-1401</t>
  </si>
  <si>
    <t>8-1-1402</t>
  </si>
  <si>
    <t>8-1-1403</t>
  </si>
  <si>
    <t>8-1-1501</t>
  </si>
  <si>
    <t>8-1-1502</t>
  </si>
  <si>
    <t>8-1-1503</t>
  </si>
  <si>
    <t>8-1-1601</t>
  </si>
  <si>
    <t>8-1-1602</t>
  </si>
  <si>
    <t>8-1-1603</t>
  </si>
  <si>
    <t>8-1-1701</t>
  </si>
  <si>
    <t>8-1-1702</t>
  </si>
  <si>
    <t>8-1-1703</t>
  </si>
  <si>
    <t>8-1-1801</t>
  </si>
  <si>
    <t>8-1-1802</t>
  </si>
  <si>
    <t>8-1-1803</t>
  </si>
  <si>
    <t>8-1-1901</t>
  </si>
  <si>
    <t>8-1-1902</t>
  </si>
  <si>
    <t>8-1-1903</t>
  </si>
  <si>
    <t>8-1-2001</t>
  </si>
  <si>
    <t>8-1-2002</t>
  </si>
  <si>
    <t>8-1-2003</t>
  </si>
  <si>
    <t>8-1-2101</t>
  </si>
  <si>
    <t>8-1-2102</t>
  </si>
  <si>
    <t>8-1-2103</t>
  </si>
  <si>
    <t>8-1-2201</t>
  </si>
  <si>
    <t>8-1-2202</t>
  </si>
  <si>
    <t>8-1-2203</t>
  </si>
  <si>
    <t>8-1-2301</t>
  </si>
  <si>
    <t>8-1-2302</t>
  </si>
  <si>
    <t>8-1-2303</t>
  </si>
  <si>
    <t>8-1-2401</t>
  </si>
  <si>
    <t>8-1-2402</t>
  </si>
  <si>
    <t>8-1-2403</t>
  </si>
  <si>
    <t>8-1-2501</t>
  </si>
  <si>
    <t>8-1-2502</t>
  </si>
  <si>
    <t>8-1-2503</t>
  </si>
  <si>
    <t>8-1-2601</t>
  </si>
  <si>
    <t>8-1-2602</t>
  </si>
  <si>
    <t>8-1-2603</t>
  </si>
  <si>
    <t>8-1-2701</t>
  </si>
  <si>
    <t>8-1-2702</t>
  </si>
  <si>
    <t>8-1-2703</t>
  </si>
  <si>
    <t>8-1-2801</t>
  </si>
  <si>
    <t>8-1-2802</t>
  </si>
  <si>
    <t>8-1-2803</t>
  </si>
  <si>
    <t>8-1-2901</t>
  </si>
  <si>
    <t>8-1-2902</t>
  </si>
  <si>
    <t>8-1-2903</t>
  </si>
  <si>
    <t>8-1-3001</t>
  </si>
  <si>
    <t>8-1-3002</t>
  </si>
  <si>
    <t>8-1-3003</t>
  </si>
  <si>
    <t>9-1-101</t>
  </si>
  <si>
    <t>9-1-102</t>
  </si>
  <si>
    <t>9-1-103</t>
  </si>
  <si>
    <t>9-1-201</t>
  </si>
  <si>
    <t>9-1-202</t>
  </si>
  <si>
    <t>9-1-203</t>
  </si>
  <si>
    <t>9-1-204</t>
  </si>
  <si>
    <t>9-1-301</t>
  </si>
  <si>
    <t>9-1-302</t>
  </si>
  <si>
    <t>9-1-303</t>
  </si>
  <si>
    <t>9-1-304</t>
  </si>
  <si>
    <t>9-1-401</t>
  </si>
  <si>
    <t>9-1-402</t>
  </si>
  <si>
    <t>9-1-403</t>
  </si>
  <si>
    <t>9-1-404</t>
  </si>
  <si>
    <t>9-1-501</t>
  </si>
  <si>
    <t>9-1-502</t>
  </si>
  <si>
    <t>9-1-503</t>
  </si>
  <si>
    <t>9-1-504</t>
  </si>
  <si>
    <t>9-1-601</t>
  </si>
  <si>
    <t>9-1-602</t>
  </si>
  <si>
    <t>9-1-603</t>
  </si>
  <si>
    <t>9-1-604</t>
  </si>
  <si>
    <t>9-1-701</t>
  </si>
  <si>
    <t>9-1-702</t>
  </si>
  <si>
    <t>9-1-703</t>
  </si>
  <si>
    <t>9-1-704</t>
  </si>
  <si>
    <t>9-1-801</t>
  </si>
  <si>
    <t>9-1-802</t>
  </si>
  <si>
    <t>9-1-803</t>
  </si>
  <si>
    <t>9-1-804</t>
  </si>
  <si>
    <t>9-1-901</t>
  </si>
  <si>
    <t>9-1-902</t>
  </si>
  <si>
    <t>9-1-903</t>
  </si>
  <si>
    <t>9-1-904</t>
  </si>
  <si>
    <t>9-1-1001</t>
  </si>
  <si>
    <t>9-1-1002</t>
  </si>
  <si>
    <t>9-1-1003</t>
  </si>
  <si>
    <t>9-1-1004</t>
  </si>
  <si>
    <t>9-1-1101</t>
  </si>
  <si>
    <t>9-1-1102</t>
  </si>
  <si>
    <t>9-1-1103</t>
  </si>
  <si>
    <t>9-1-1104</t>
  </si>
  <si>
    <t>9-1-1201</t>
  </si>
  <si>
    <t>9-1-1202</t>
  </si>
  <si>
    <t>9-1-1203</t>
  </si>
  <si>
    <t>9-1-1204</t>
  </si>
  <si>
    <t>9-1-1301</t>
  </si>
  <si>
    <t>9-1-1302</t>
  </si>
  <si>
    <t>9-1-1303</t>
  </si>
  <si>
    <t>9-1-1304</t>
  </si>
  <si>
    <t>9-1-1401</t>
  </si>
  <si>
    <t>9-1-1402</t>
  </si>
  <si>
    <t>9-1-1403</t>
  </si>
  <si>
    <t>9-1-1404</t>
  </si>
  <si>
    <t>9-1-1501</t>
  </si>
  <si>
    <t>9-1-1502</t>
  </si>
  <si>
    <t>9-1-1503</t>
  </si>
  <si>
    <t>9-1-1504</t>
  </si>
  <si>
    <t>9-1-1601</t>
  </si>
  <si>
    <t>9-1-1602</t>
  </si>
  <si>
    <t>9-1-1603</t>
  </si>
  <si>
    <t>9-1-1604</t>
  </si>
  <si>
    <t>9-1-1701</t>
  </si>
  <si>
    <t>9-1-1702</t>
  </si>
  <si>
    <t>9-1-1703</t>
  </si>
  <si>
    <t>9-1-1704</t>
  </si>
  <si>
    <t>9-1-1801</t>
  </si>
  <si>
    <t>9-1-1802</t>
  </si>
  <si>
    <t>9-1-1803</t>
  </si>
  <si>
    <t>9-1-1804</t>
  </si>
  <si>
    <t>9-1-1901</t>
  </si>
  <si>
    <t>9-1-1902</t>
  </si>
  <si>
    <t>9-1-1903</t>
  </si>
  <si>
    <t>9-1-1904</t>
  </si>
  <si>
    <t>9-1-2001</t>
  </si>
  <si>
    <t>9-1-2002</t>
  </si>
  <si>
    <t>9-1-2003</t>
  </si>
  <si>
    <t>9-1-2004</t>
  </si>
  <si>
    <t>9-1-2101</t>
  </si>
  <si>
    <t>9-1-2102</t>
  </si>
  <si>
    <t>9-1-2103</t>
  </si>
  <si>
    <t>9-1-2104</t>
  </si>
  <si>
    <t>9-1-2201</t>
  </si>
  <si>
    <t>9-1-2202</t>
  </si>
  <si>
    <t>9-1-2203</t>
  </si>
  <si>
    <t>9-1-2204</t>
  </si>
  <si>
    <t>9-1-2301</t>
  </si>
  <si>
    <t>9-1-2302</t>
  </si>
  <si>
    <t>9-1-2303</t>
  </si>
  <si>
    <t>9-1-2304</t>
  </si>
  <si>
    <t>9-1-2401</t>
  </si>
  <si>
    <t>9-1-2402</t>
  </si>
  <si>
    <t>9-1-2403</t>
  </si>
  <si>
    <t>9-1-2404</t>
  </si>
  <si>
    <t>9-1-2501</t>
  </si>
  <si>
    <t>9-1-2502</t>
  </si>
  <si>
    <t>9-1-2503</t>
  </si>
  <si>
    <t>9-1-2504</t>
  </si>
  <si>
    <t>9-1-2601</t>
  </si>
  <si>
    <t>9-1-2602</t>
  </si>
  <si>
    <t>9-1-2603</t>
  </si>
  <si>
    <t>9-1-2604</t>
  </si>
  <si>
    <t>9-1-2701</t>
  </si>
  <si>
    <t>9-1-2702</t>
  </si>
  <si>
    <t>9-1-2703</t>
  </si>
  <si>
    <t>9-1-2704</t>
  </si>
  <si>
    <t>9-1-2801</t>
  </si>
  <si>
    <t>9-1-2802</t>
  </si>
  <si>
    <t>9-1-2803</t>
  </si>
  <si>
    <t>9-1-2804</t>
  </si>
  <si>
    <t>9-1-2901</t>
  </si>
  <si>
    <t>9-1-2902</t>
  </si>
  <si>
    <t>9-1-2903</t>
  </si>
  <si>
    <t>9-1-2904</t>
  </si>
  <si>
    <t>9-1-3001</t>
  </si>
  <si>
    <t>9-1-3002</t>
  </si>
  <si>
    <t>9-1-3003</t>
  </si>
  <si>
    <t>9-1-3004</t>
  </si>
  <si>
    <t>10-1-101</t>
  </si>
  <si>
    <t>10-1-102</t>
  </si>
  <si>
    <t>10-1-103</t>
  </si>
  <si>
    <t>10-1-201</t>
  </si>
  <si>
    <t>10-1-202</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</si>
  <si>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</si>
  <si>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</si>
  <si>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</si>
  <si>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</si>
  <si>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</si>
  <si>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</si>
  <si>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</si>
  <si>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</si>
  <si>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</si>
  <si>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</si>
  <si>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</si>
  <si>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</si>
  <si>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</si>
  <si>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</si>
  <si>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</si>
  <si>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</si>
  <si>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</si>
  <si>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</si>
  <si>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</si>
  <si>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</si>
  <si>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</si>
  <si>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</si>
  <si>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</si>
  <si>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</si>
  <si>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</si>
  <si>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</si>
  <si>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</si>
  <si>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</si>
  <si>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</si>
  <si>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</si>
  <si>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</si>
  <si>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</si>
  <si>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</si>
  <si>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</si>
  <si>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</si>
  <si>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</si>
  <si>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</si>
  <si>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</si>
  <si>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</si>
  <si>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</si>
  <si>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</si>
  <si>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</si>
  <si>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</si>
  <si>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</si>
  <si>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</si>
  <si>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</si>
  <si>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</si>
  <si>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</si>
  <si>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</si>
  <si>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</si>
  <si>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</si>
  <si>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</si>
  <si>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</si>
  <si>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</si>
  <si>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</si>
  <si>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</si>
  <si>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</si>
  <si>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</si>
  <si>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</si>
  <si>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</si>
  <si>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</si>
  <si>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</si>
  <si>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</si>
  <si>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</si>
  <si>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</si>
  <si>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</si>
  <si>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</si>
  <si>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</si>
  <si>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</si>
  <si>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</si>
  <si>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</si>
  <si>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</si>
  <si>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</si>
  <si>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</si>
  <si>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</si>
  <si>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</si>
  <si>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</si>
  <si>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</si>
  <si>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</si>
  <si>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</si>
  <si>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</si>
  <si>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</si>
  <si>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</si>
  <si>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</si>
  <si>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</si>
  <si>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</si>
  <si>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</si>
  <si>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</si>
  <si>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</si>
  <si>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</si>
  <si>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</si>
  <si>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</si>
  <si>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</si>
  <si>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</si>
  <si>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</si>
  <si>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</si>
  <si>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</si>
  <si>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</si>
  <si>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10-1-2701</t>
  </si>
  <si>
    <t>10-1-2702</t>
  </si>
  <si>
    <t>10-1-2703</t>
  </si>
  <si>
    <t>10-1-2704</t>
  </si>
  <si>
    <t>11-1-101</t>
  </si>
  <si>
    <t>11-1-102</t>
  </si>
  <si>
    <t>11-1-103</t>
  </si>
  <si>
    <t>11-1-201</t>
  </si>
  <si>
    <t>11-1-202</t>
  </si>
  <si>
    <t>11-1-203</t>
  </si>
  <si>
    <t>11-1-204</t>
  </si>
  <si>
    <t>11-1-301</t>
  </si>
  <si>
    <t>11-1-302</t>
  </si>
  <si>
    <t>11-1-303</t>
  </si>
  <si>
    <t>11-1-304</t>
  </si>
  <si>
    <t>11-1-401</t>
  </si>
  <si>
    <t>11-1-402</t>
  </si>
  <si>
    <t>11-1-403</t>
  </si>
  <si>
    <t>11-1-404</t>
  </si>
  <si>
    <t>11-1-501</t>
  </si>
  <si>
    <t>11-1-502</t>
  </si>
  <si>
    <t>11-1-503</t>
  </si>
  <si>
    <t>11-1-504</t>
  </si>
  <si>
    <t>11-1-601</t>
  </si>
  <si>
    <t>11-1-602</t>
  </si>
  <si>
    <t>11-1-603</t>
  </si>
  <si>
    <t>11-1-604</t>
  </si>
  <si>
    <t>11-1-701</t>
  </si>
  <si>
    <t>11-1-702</t>
  </si>
  <si>
    <t>11-1-703</t>
  </si>
  <si>
    <t>11-1-704</t>
  </si>
  <si>
    <t>11-1-801</t>
  </si>
  <si>
    <t>11-1-802</t>
  </si>
  <si>
    <t>11-1-803</t>
  </si>
  <si>
    <t>11-1-804</t>
  </si>
  <si>
    <t>11-1-901</t>
  </si>
  <si>
    <t>11-1-902</t>
  </si>
  <si>
    <t>11-1-903</t>
  </si>
  <si>
    <t>11-1-904</t>
  </si>
  <si>
    <t>11-1-1001</t>
  </si>
  <si>
    <t>11-1-1002</t>
  </si>
  <si>
    <t>11-1-1003</t>
  </si>
  <si>
    <t>11-1-1004</t>
  </si>
  <si>
    <t>11-1-1101</t>
  </si>
  <si>
    <t>11-1-1102</t>
  </si>
  <si>
    <t>11-1-1103</t>
  </si>
  <si>
    <t>11-1-1104</t>
  </si>
  <si>
    <t>11-1-1201</t>
  </si>
  <si>
    <t>11-1-1202</t>
  </si>
  <si>
    <t>11-1-1203</t>
  </si>
  <si>
    <t>11-1-1204</t>
  </si>
  <si>
    <t>11-1-1301</t>
  </si>
  <si>
    <t>11-1-1302</t>
  </si>
  <si>
    <t>11-1-1303</t>
  </si>
  <si>
    <t>11-1-1304</t>
  </si>
  <si>
    <t>11-1-1401</t>
  </si>
  <si>
    <t>11-1-1402</t>
  </si>
  <si>
    <t>11-1-1403</t>
  </si>
  <si>
    <t>11-1-1404</t>
  </si>
  <si>
    <t>11-1-1501</t>
  </si>
  <si>
    <t>11-1-1502</t>
  </si>
  <si>
    <t>11-1-1503</t>
  </si>
  <si>
    <t>11-1-1504</t>
  </si>
  <si>
    <t>11-1-1601</t>
  </si>
  <si>
    <t>11-1-1602</t>
  </si>
  <si>
    <t>11-1-1603</t>
  </si>
  <si>
    <t>11-1-1604</t>
  </si>
  <si>
    <t>11-1-1701</t>
  </si>
  <si>
    <t>11-1-1702</t>
  </si>
  <si>
    <t>11-1-1703</t>
  </si>
  <si>
    <t>11-1-1704</t>
  </si>
  <si>
    <t>11-1-1801</t>
  </si>
  <si>
    <t>11-1-1802</t>
  </si>
  <si>
    <t>11-1-1803</t>
  </si>
  <si>
    <t>11-1-1804</t>
  </si>
  <si>
    <t>11-1-1901</t>
  </si>
  <si>
    <t>11-1-1902</t>
  </si>
  <si>
    <t>11-1-1903</t>
  </si>
  <si>
    <t>11-1-1904</t>
  </si>
  <si>
    <t>11-1-2001</t>
  </si>
  <si>
    <t>11-1-2002</t>
  </si>
  <si>
    <t>11-1-2003</t>
  </si>
  <si>
    <t>11-1-2004</t>
  </si>
  <si>
    <t>11-1-2101</t>
  </si>
  <si>
    <t>11-1-2102</t>
  </si>
  <si>
    <t>11-1-2103</t>
  </si>
  <si>
    <t>11-1-2104</t>
  </si>
  <si>
    <t>11-1-2201</t>
  </si>
  <si>
    <t>11-1-2202</t>
  </si>
  <si>
    <t>11-1-2203</t>
  </si>
  <si>
    <t>11-1-2204</t>
  </si>
  <si>
    <t>11-1-2301</t>
  </si>
  <si>
    <t>11-1-2302</t>
  </si>
  <si>
    <t>11-1-2303</t>
  </si>
  <si>
    <t>11-1-2304</t>
  </si>
  <si>
    <t>11-1-2401</t>
  </si>
  <si>
    <t>11-1-2402</t>
  </si>
  <si>
    <t>11-1-2403</t>
  </si>
  <si>
    <t>11-1-2404</t>
  </si>
  <si>
    <t>11-1-2501</t>
  </si>
  <si>
    <t>11-1-2502</t>
  </si>
  <si>
    <t>11-1-2503</t>
  </si>
  <si>
    <t>11-1-2504</t>
  </si>
  <si>
    <t>11-1-2601</t>
  </si>
  <si>
    <t>11-1-2602</t>
  </si>
  <si>
    <t>11-1-2603</t>
  </si>
  <si>
    <t>11-1-2604</t>
  </si>
  <si>
    <t>11-1-2701</t>
  </si>
  <si>
    <t>11-1-2702</t>
  </si>
  <si>
    <t>11-1-2703</t>
  </si>
  <si>
    <t>11-1-2704</t>
  </si>
  <si>
    <t>12-1-101</t>
  </si>
  <si>
    <t>12-1-102</t>
  </si>
  <si>
    <t>12-1-103</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</si>
  <si>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</si>
  <si>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</si>
  <si>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</si>
  <si>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</si>
  <si>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</si>
  <si>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</si>
  <si>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</si>
  <si>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</si>
  <si>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</si>
  <si>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</si>
  <si>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</si>
  <si>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</si>
  <si>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</si>
  <si>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</si>
  <si>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</si>
  <si>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</si>
  <si>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</si>
  <si>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</si>
  <si>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</si>
  <si>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</si>
  <si>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</si>
  <si>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</si>
  <si>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</si>
  <si>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</si>
  <si>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</si>
  <si>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</si>
  <si>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</si>
  <si>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</si>
  <si>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</si>
  <si>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</si>
  <si>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</si>
  <si>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</si>
  <si>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12-1-1001</t>
  </si>
  <si>
    <t>12-1-1002</t>
  </si>
  <si>
    <t>12-1-1003</t>
  </si>
  <si>
    <t>12-1-1004</t>
  </si>
  <si>
    <t>12-1-1101</t>
  </si>
  <si>
    <t>12-1-1102</t>
  </si>
  <si>
    <t>12-1-1103</t>
  </si>
  <si>
    <t>12-1-1104</t>
  </si>
  <si>
    <t>12-1-1201</t>
  </si>
  <si>
    <t>12-1-1202</t>
  </si>
  <si>
    <t>12-1-1203</t>
  </si>
  <si>
    <t>12-1-1204</t>
  </si>
  <si>
    <t>12-1-1301</t>
  </si>
  <si>
    <t>12-1-1302</t>
  </si>
  <si>
    <t>12-1-1303</t>
  </si>
  <si>
    <t>12-1-1304</t>
  </si>
  <si>
    <t>12-1-1401</t>
  </si>
  <si>
    <t>12-1-1402</t>
  </si>
  <si>
    <t>12-1-1403</t>
  </si>
  <si>
    <t>12-1-1404</t>
  </si>
  <si>
    <t>12-1-1501</t>
  </si>
  <si>
    <t>12-1-1502</t>
  </si>
  <si>
    <t>12-1-1503</t>
  </si>
  <si>
    <t>12-1-1504</t>
  </si>
  <si>
    <t>12-1-1601</t>
  </si>
  <si>
    <t>12-1-1602</t>
  </si>
  <si>
    <t>12-1-1603</t>
  </si>
  <si>
    <t>12-1-1604</t>
  </si>
  <si>
    <t>12-1-1701</t>
  </si>
  <si>
    <t>12-1-1702</t>
  </si>
  <si>
    <t>12-1-1703</t>
  </si>
  <si>
    <t>12-1-1704</t>
  </si>
  <si>
    <t>12-1-1801</t>
  </si>
  <si>
    <t>12-1-1802</t>
  </si>
  <si>
    <t>12-1-1803</t>
  </si>
  <si>
    <t>12-1-1804</t>
  </si>
  <si>
    <t>12-1-1901</t>
  </si>
  <si>
    <t>12-1-1902</t>
  </si>
  <si>
    <t>12-1-1903</t>
  </si>
  <si>
    <t>12-1-1904</t>
  </si>
  <si>
    <t>12-1-2001</t>
  </si>
  <si>
    <t>12-1-2002</t>
  </si>
  <si>
    <t>12-1-2003</t>
  </si>
  <si>
    <t>12-1-2004</t>
  </si>
  <si>
    <t>12-1-2101</t>
  </si>
  <si>
    <t>12-1-2102</t>
  </si>
  <si>
    <t>12-1-2103</t>
  </si>
  <si>
    <t>12-1-2104</t>
  </si>
  <si>
    <t>12-1-2201</t>
  </si>
  <si>
    <t>12-1-2202</t>
  </si>
  <si>
    <t>12-1-2203</t>
  </si>
  <si>
    <t>12-1-2204</t>
  </si>
  <si>
    <t>12-1-2301</t>
  </si>
  <si>
    <t>12-1-2302</t>
  </si>
  <si>
    <t>12-1-2303</t>
  </si>
  <si>
    <t>12-1-2304</t>
  </si>
  <si>
    <t>12-1-2401</t>
  </si>
  <si>
    <t>12-1-2402</t>
  </si>
  <si>
    <t>12-1-2403</t>
  </si>
  <si>
    <t>12-1-2404</t>
  </si>
  <si>
    <t>12-1-2501</t>
  </si>
  <si>
    <t>12-1-2502</t>
  </si>
  <si>
    <t>12-1-2503</t>
  </si>
  <si>
    <t>12-1-2504</t>
  </si>
  <si>
    <t>12-1-2601</t>
  </si>
  <si>
    <t>12-1-2602</t>
  </si>
  <si>
    <t>12-1-2603</t>
  </si>
  <si>
    <t>12-1-2604</t>
  </si>
  <si>
    <t>12-1-2701</t>
  </si>
  <si>
    <t>12-1-2702</t>
  </si>
  <si>
    <t>12-1-2703</t>
  </si>
  <si>
    <t>12-1-2704</t>
  </si>
  <si>
    <t>12-1-2801</t>
  </si>
  <si>
    <t>12-1-2802</t>
  </si>
  <si>
    <t>12-1-2803</t>
  </si>
  <si>
    <t>12-1-2804</t>
  </si>
  <si>
    <t>12-1-2901</t>
  </si>
  <si>
    <t>12-1-2902</t>
  </si>
  <si>
    <t>12-1-2903</t>
  </si>
  <si>
    <t>12-1-2904</t>
  </si>
  <si>
    <t>12-1-3001</t>
  </si>
  <si>
    <t>12-1-3002</t>
  </si>
  <si>
    <t>12-1-3003</t>
  </si>
  <si>
    <t>12-1-3004</t>
  </si>
  <si>
    <t>13-1-101</t>
  </si>
  <si>
    <t>13-1-102</t>
  </si>
  <si>
    <t>13-1-103</t>
  </si>
  <si>
    <t>13-1-104</t>
  </si>
  <si>
    <t>13-1-201</t>
  </si>
  <si>
    <t>13-1-202</t>
  </si>
  <si>
    <t>13-1-203</t>
  </si>
  <si>
    <t>13-1-204</t>
  </si>
  <si>
    <t>13-1-301</t>
  </si>
  <si>
    <t>13-1-302</t>
  </si>
  <si>
    <t>13-1-303</t>
  </si>
  <si>
    <t>13-1-304</t>
  </si>
  <si>
    <t>13-1-401</t>
  </si>
  <si>
    <t>13-1-402</t>
  </si>
  <si>
    <t>13-1-403</t>
  </si>
  <si>
    <t>13-1-404</t>
  </si>
  <si>
    <t>13-1-501</t>
  </si>
  <si>
    <t>13-1-502</t>
  </si>
  <si>
    <t>13-1-503</t>
  </si>
  <si>
    <t>13-1-504</t>
  </si>
  <si>
    <t>13-1-601</t>
  </si>
  <si>
    <t>13-1-602</t>
  </si>
  <si>
    <t>13-1-603</t>
  </si>
  <si>
    <t>13-1-604</t>
  </si>
  <si>
    <t>13-1-701</t>
  </si>
  <si>
    <t>13-1-702</t>
  </si>
  <si>
    <t>13-1-703</t>
  </si>
  <si>
    <t>13-1-704</t>
  </si>
  <si>
    <t>13-1-801</t>
  </si>
  <si>
    <t>13-1-802</t>
  </si>
  <si>
    <t>13-1-803</t>
  </si>
  <si>
    <t>13-1-804</t>
  </si>
  <si>
    <t>13-1-901</t>
  </si>
  <si>
    <t>13-1-902</t>
  </si>
  <si>
    <t>13-1-903</t>
  </si>
  <si>
    <t>13-1-904</t>
  </si>
  <si>
    <t>13-1-1001</t>
  </si>
  <si>
    <t>13-1-1002</t>
  </si>
  <si>
    <t>13-1-1003</t>
  </si>
  <si>
    <t>13-1-1004</t>
  </si>
  <si>
    <t>13-1-1101</t>
  </si>
  <si>
    <t>13-1-1102</t>
  </si>
  <si>
    <t>13-1-1103</t>
  </si>
  <si>
    <t>13-1-1104</t>
  </si>
  <si>
    <t>13-1-1201</t>
  </si>
  <si>
    <t>13-1-1202</t>
  </si>
  <si>
    <t>13-1-1203</t>
  </si>
  <si>
    <t>13-1-1204</t>
  </si>
  <si>
    <t>13-1-1301</t>
  </si>
  <si>
    <t>13-1-1302</t>
  </si>
  <si>
    <t>13-1-1303</t>
  </si>
  <si>
    <t>13-1-1304</t>
  </si>
  <si>
    <t>13-1-1401</t>
  </si>
  <si>
    <t>13-1-1402</t>
  </si>
  <si>
    <t>13-1-1403</t>
  </si>
  <si>
    <t>13-1-1404</t>
  </si>
  <si>
    <t>13-1-1501</t>
  </si>
  <si>
    <t>13-1-1502</t>
  </si>
  <si>
    <t>13-1-1503</t>
  </si>
  <si>
    <t>13-1-1504</t>
  </si>
  <si>
    <t>13-1-1601</t>
  </si>
  <si>
    <t>13-1-1602</t>
  </si>
  <si>
    <t>13-1-1603</t>
  </si>
  <si>
    <t>13-1-1604</t>
  </si>
  <si>
    <t>13-1-1701</t>
  </si>
  <si>
    <t>13-1-1702</t>
  </si>
  <si>
    <t>13-1-1703</t>
  </si>
  <si>
    <t>13-1-1704</t>
  </si>
  <si>
    <t>13-1-1801</t>
  </si>
  <si>
    <t>13-1-1802</t>
  </si>
  <si>
    <t>13-1-1803</t>
  </si>
  <si>
    <t>13-1-1804</t>
  </si>
  <si>
    <t>13-1-1901</t>
  </si>
  <si>
    <t>13-1-1902</t>
  </si>
  <si>
    <t>13-1-1903</t>
  </si>
  <si>
    <t>13-1-1904</t>
  </si>
  <si>
    <t>13-1-2001</t>
  </si>
  <si>
    <t>13-1-2002</t>
  </si>
  <si>
    <t>13-1-2003</t>
  </si>
  <si>
    <t>13-1-2004</t>
  </si>
  <si>
    <t>13-1-2101</t>
  </si>
  <si>
    <t>13-1-2102</t>
  </si>
  <si>
    <t>13-1-2103</t>
  </si>
  <si>
    <t>13-1-2104</t>
  </si>
  <si>
    <t>13-1-2201</t>
  </si>
  <si>
    <t>13-1-2202</t>
  </si>
  <si>
    <t>13-1-2203</t>
  </si>
  <si>
    <t>13-1-2204</t>
  </si>
  <si>
    <t>13-1-2301</t>
  </si>
  <si>
    <t>13-1-2302</t>
  </si>
  <si>
    <t>13-1-2303</t>
  </si>
  <si>
    <t>13-1-2304</t>
  </si>
  <si>
    <t>13-1-2401</t>
  </si>
  <si>
    <t>13-1-2402</t>
  </si>
  <si>
    <t>13-1-2403</t>
  </si>
  <si>
    <t>13-1-2404</t>
  </si>
  <si>
    <t>13-1-2501</t>
  </si>
  <si>
    <t>13-1-2502</t>
  </si>
  <si>
    <t>13-1-2503</t>
  </si>
  <si>
    <t>13-1-2504</t>
  </si>
  <si>
    <t>13-1-2601</t>
  </si>
  <si>
    <t>13-1-2602</t>
  </si>
  <si>
    <t>13-1-2603</t>
  </si>
  <si>
    <t>13-1-2604</t>
  </si>
  <si>
    <t>13-1-2701</t>
  </si>
  <si>
    <t>13-1-2702</t>
  </si>
  <si>
    <t>13-1-2703</t>
  </si>
  <si>
    <t>13-1-2704</t>
  </si>
  <si>
    <t>13-1-2801</t>
  </si>
  <si>
    <t>13-1-2802</t>
  </si>
  <si>
    <t>13-1-2803</t>
  </si>
  <si>
    <t>13-1-2804</t>
  </si>
  <si>
    <t>13-1-2901</t>
  </si>
  <si>
    <t>13-1-2902</t>
  </si>
  <si>
    <t>13-1-2903</t>
  </si>
  <si>
    <t>13-1-2904</t>
  </si>
  <si>
    <t>13-1-3001</t>
  </si>
  <si>
    <t>13-1-3002</t>
  </si>
  <si>
    <t>13-1-3003</t>
  </si>
  <si>
    <t>13-1-3004</t>
  </si>
  <si>
    <t>14-1-101</t>
  </si>
  <si>
    <t>14-1-102</t>
  </si>
  <si>
    <t>14-1-103</t>
  </si>
  <si>
    <t>14-1-201</t>
  </si>
  <si>
    <t>14-1-202</t>
  </si>
  <si>
    <t>14-1-203</t>
  </si>
  <si>
    <t>14-1-301</t>
  </si>
  <si>
    <t>14-1-302</t>
  </si>
  <si>
    <t>14-1-303</t>
  </si>
  <si>
    <t>14-1-401</t>
  </si>
  <si>
    <t>14-1-402</t>
  </si>
  <si>
    <t>14-1-403</t>
  </si>
  <si>
    <t>14-1-501</t>
  </si>
  <si>
    <t>14-1-502</t>
  </si>
  <si>
    <t>14-1-503</t>
  </si>
  <si>
    <t>14-1-601</t>
  </si>
  <si>
    <t>14-1-602</t>
  </si>
  <si>
    <t>14-1-603</t>
  </si>
  <si>
    <t>14-1-701</t>
  </si>
  <si>
    <t>14-1-702</t>
  </si>
  <si>
    <t>14-1-703</t>
  </si>
  <si>
    <t>14-1-801</t>
  </si>
  <si>
    <t>14-1-802</t>
  </si>
  <si>
    <t>14-1-803</t>
  </si>
  <si>
    <t>14-1-901</t>
  </si>
  <si>
    <t>14-1-902</t>
  </si>
  <si>
    <t>14-1-903</t>
  </si>
  <si>
    <t>14-1-1001</t>
  </si>
  <si>
    <t>14-1-1002</t>
  </si>
  <si>
    <t>14-1-1003</t>
  </si>
  <si>
    <t>14-1-1101</t>
  </si>
  <si>
    <t>14-1-1102</t>
  </si>
  <si>
    <t>14-1-1103</t>
  </si>
  <si>
    <t>14-1-1201</t>
  </si>
  <si>
    <t>14-1-1202</t>
  </si>
  <si>
    <t>14-1-1203</t>
  </si>
  <si>
    <t>14-1-1301</t>
  </si>
  <si>
    <t>14-1-1302</t>
  </si>
  <si>
    <t>14-1-1303</t>
  </si>
  <si>
    <t>14-1-1401</t>
  </si>
  <si>
    <t>14-1-1402</t>
  </si>
  <si>
    <t>14-1-1403</t>
  </si>
  <si>
    <t>14-1-1501</t>
  </si>
  <si>
    <t>14-1-1502</t>
  </si>
  <si>
    <t>14-1-1503</t>
  </si>
  <si>
    <t>14-1-1601</t>
  </si>
  <si>
    <t>14-1-1602</t>
  </si>
  <si>
    <t>14-1-1603</t>
  </si>
  <si>
    <t>14-1-1701</t>
  </si>
  <si>
    <t>14-1-1702</t>
  </si>
  <si>
    <t>14-1-1703</t>
  </si>
  <si>
    <t>14-1-1801</t>
  </si>
  <si>
    <t>14-1-1802</t>
  </si>
  <si>
    <t>14-1-1803</t>
  </si>
  <si>
    <t>15-1-101</t>
  </si>
  <si>
    <t>15-1-102</t>
  </si>
  <si>
    <t>15-1-103</t>
  </si>
  <si>
    <t>15-1-104</t>
  </si>
  <si>
    <t>15-1-201</t>
  </si>
  <si>
    <t>15-1-202</t>
  </si>
  <si>
    <t>15-1-203</t>
  </si>
  <si>
    <t>15-1-204</t>
  </si>
  <si>
    <t>15-1-301</t>
  </si>
  <si>
    <t>15-1-302</t>
  </si>
  <si>
    <t>15-1-303</t>
  </si>
  <si>
    <t>15-1-304</t>
  </si>
  <si>
    <t>15-1-401</t>
  </si>
  <si>
    <t>15-1-402</t>
  </si>
  <si>
    <t>15-1-403</t>
  </si>
  <si>
    <t>15-1-404</t>
  </si>
  <si>
    <t>15-1-501</t>
  </si>
  <si>
    <t>15-1-502</t>
  </si>
  <si>
    <t>15-1-503</t>
  </si>
  <si>
    <t>15-1-504</t>
  </si>
  <si>
    <t>15-1-601</t>
  </si>
  <si>
    <t>15-1-602</t>
  </si>
  <si>
    <t>15-1-603</t>
  </si>
  <si>
    <t>15-1-604</t>
  </si>
  <si>
    <t>15-1-701</t>
  </si>
  <si>
    <t>15-1-702</t>
  </si>
  <si>
    <t>15-1-703</t>
  </si>
  <si>
    <t>15-1-704</t>
  </si>
  <si>
    <t>15-1-801</t>
  </si>
  <si>
    <t>15-1-802</t>
  </si>
  <si>
    <t>15-1-803</t>
  </si>
  <si>
    <t>15-1-804</t>
  </si>
  <si>
    <t>15-1-901</t>
  </si>
  <si>
    <t>15-1-902</t>
  </si>
  <si>
    <t>15-1-903</t>
  </si>
  <si>
    <t>15-1-904</t>
  </si>
  <si>
    <t>15-1-1001</t>
  </si>
  <si>
    <t>15-1-1002</t>
  </si>
  <si>
    <t>15-1-1003</t>
  </si>
  <si>
    <t>15-1-1004</t>
  </si>
  <si>
    <t>15-1-1101</t>
  </si>
  <si>
    <t>15-1-1102</t>
  </si>
  <si>
    <t>15-1-1103</t>
  </si>
  <si>
    <t>15-1-1104</t>
  </si>
  <si>
    <t>15-1-1201</t>
  </si>
  <si>
    <t>15-1-1202</t>
  </si>
  <si>
    <t>15-1-1203</t>
  </si>
  <si>
    <t>15-1-1204</t>
  </si>
  <si>
    <t>15-1-1301</t>
  </si>
  <si>
    <t>15-1-1302</t>
  </si>
  <si>
    <t>15-1-1303</t>
  </si>
  <si>
    <t>15-1-1304</t>
  </si>
  <si>
    <t>15-1-1401</t>
  </si>
  <si>
    <t>15-1-1402</t>
  </si>
  <si>
    <t>15-1-1403</t>
  </si>
  <si>
    <t>15-1-1404</t>
  </si>
  <si>
    <t>15-1-1501</t>
  </si>
  <si>
    <t>15-1-1502</t>
  </si>
  <si>
    <t>15-1-1503</t>
  </si>
  <si>
    <t>15-1-1504</t>
  </si>
  <si>
    <t>15-1-1601</t>
  </si>
  <si>
    <t>15-1-1602</t>
  </si>
  <si>
    <t>15-1-1603</t>
  </si>
  <si>
    <t>15-1-1604</t>
  </si>
  <si>
    <t>15-1-1701</t>
  </si>
  <si>
    <t>15-1-1702</t>
  </si>
  <si>
    <t>15-1-1703</t>
  </si>
  <si>
    <t>15-1-1704</t>
  </si>
  <si>
    <t>15-1-1801</t>
  </si>
  <si>
    <t>15-1-1802</t>
  </si>
  <si>
    <t>15-1-1803</t>
  </si>
  <si>
    <t>15-1-1804</t>
  </si>
  <si>
    <t>16-1-101</t>
  </si>
  <si>
    <t>16-1-102</t>
  </si>
  <si>
    <t>16-1-201</t>
  </si>
  <si>
    <t>16-1-202</t>
  </si>
  <si>
    <t>16-1-301</t>
  </si>
  <si>
    <t>16-1-302</t>
  </si>
  <si>
    <t>16-1-401</t>
  </si>
  <si>
    <t>16-1-402</t>
  </si>
  <si>
    <t>16-1-501</t>
  </si>
  <si>
    <t>16-1-502</t>
  </si>
  <si>
    <t>16-1-601</t>
  </si>
  <si>
    <t>16-1-602</t>
  </si>
  <si>
    <t>16-2-101</t>
  </si>
  <si>
    <t>16-2-102</t>
  </si>
  <si>
    <t>16-2-201</t>
  </si>
  <si>
    <t>16-2-202</t>
  </si>
  <si>
    <t>16-2-301</t>
  </si>
  <si>
    <t>16-2-302</t>
  </si>
  <si>
    <t>16-2-401</t>
  </si>
  <si>
    <t>16-2-402</t>
  </si>
  <si>
    <t>16-2-501</t>
  </si>
  <si>
    <t>16-2-502</t>
  </si>
  <si>
    <t>16-2-601</t>
  </si>
  <si>
    <t>16-2-602</t>
  </si>
  <si>
    <t>16-3-101</t>
  </si>
  <si>
    <t>16-3-102</t>
  </si>
  <si>
    <t>16-3-201</t>
  </si>
  <si>
    <t>16-3-202</t>
  </si>
  <si>
    <t>16-3-301</t>
  </si>
  <si>
    <t>16-3-302</t>
  </si>
  <si>
    <t>16-3-401</t>
  </si>
  <si>
    <t>16-3-402</t>
  </si>
  <si>
    <t>16-3-501</t>
  </si>
  <si>
    <t>16-3-502</t>
  </si>
  <si>
    <t>16-3-601</t>
  </si>
  <si>
    <t>16-3-602</t>
  </si>
  <si>
    <t>17-1-101</t>
  </si>
  <si>
    <t>17-1-102</t>
  </si>
  <si>
    <t>17-1-301</t>
  </si>
  <si>
    <t>17-1-302</t>
  </si>
  <si>
    <t>17-1-501</t>
  </si>
  <si>
    <t>17-1-502</t>
  </si>
  <si>
    <t>17-2-101</t>
  </si>
  <si>
    <t>17-2-102</t>
  </si>
  <si>
    <t>17-2-301</t>
  </si>
  <si>
    <t>17-2-302</t>
  </si>
  <si>
    <t>17-2-501</t>
  </si>
  <si>
    <t>17-2-502</t>
  </si>
  <si>
    <t>18-1-101</t>
  </si>
  <si>
    <t>18-1-102</t>
  </si>
  <si>
    <t>18-1-201</t>
  </si>
  <si>
    <t>18-1-202</t>
  </si>
  <si>
    <t>18-1-301</t>
  </si>
  <si>
    <t>18-1-302</t>
  </si>
  <si>
    <t>18-1-401</t>
  </si>
  <si>
    <t>18-1-402</t>
  </si>
  <si>
    <t>18-1-501</t>
  </si>
  <si>
    <t>18-1-502</t>
  </si>
  <si>
    <t>18-1-601</t>
  </si>
  <si>
    <t>18-1-602</t>
  </si>
  <si>
    <t>18-2-101</t>
  </si>
  <si>
    <t>18-2-102</t>
  </si>
  <si>
    <t>18-2-201</t>
  </si>
  <si>
    <t>18-2-202</t>
  </si>
  <si>
    <t>18-2-301</t>
  </si>
  <si>
    <t>18-2-302</t>
  </si>
  <si>
    <t>18-2-401</t>
  </si>
  <si>
    <t>18-2-402</t>
  </si>
  <si>
    <t>18-2-501</t>
  </si>
  <si>
    <t>18-2-502</t>
  </si>
  <si>
    <t>18-2-601</t>
  </si>
  <si>
    <t>18-2-602</t>
  </si>
  <si>
    <t>19-1-101</t>
  </si>
  <si>
    <t>19-1-102</t>
  </si>
  <si>
    <t>19-1-103</t>
  </si>
  <si>
    <t>19-1-201</t>
  </si>
  <si>
    <t>19-1-202</t>
  </si>
  <si>
    <t>19-1-203</t>
  </si>
  <si>
    <t>19-1-301</t>
  </si>
  <si>
    <t>19-1-302</t>
  </si>
  <si>
    <t>19-1-303</t>
  </si>
  <si>
    <t>19-1-401</t>
  </si>
  <si>
    <t>19-1-402</t>
  </si>
  <si>
    <t>19-1-403</t>
  </si>
  <si>
    <t>19-1-501</t>
  </si>
  <si>
    <t>19-1-502</t>
  </si>
  <si>
    <t>19-1-503</t>
  </si>
  <si>
    <t>19-1-601</t>
  </si>
  <si>
    <t>19-1-602</t>
  </si>
  <si>
    <t>19-1-603</t>
  </si>
  <si>
    <t>19-1-701</t>
  </si>
  <si>
    <t>19-1-702</t>
  </si>
  <si>
    <t>19-1-703</t>
  </si>
  <si>
    <t>19-1-801</t>
  </si>
  <si>
    <t>19-1-802</t>
  </si>
  <si>
    <t>19-1-803</t>
  </si>
  <si>
    <t>19-1-901</t>
  </si>
  <si>
    <t>19-1-902</t>
  </si>
  <si>
    <t>19-1-903</t>
  </si>
  <si>
    <t>19-1-1001</t>
  </si>
  <si>
    <t>19-1-1002</t>
  </si>
  <si>
    <t>19-1-1003</t>
  </si>
  <si>
    <t>19-1-1101</t>
  </si>
  <si>
    <t>19-1-1102</t>
  </si>
  <si>
    <t>19-1-1103</t>
  </si>
  <si>
    <t>19-1-1201</t>
  </si>
  <si>
    <t>19-1-1202</t>
  </si>
  <si>
    <t>19-1-1203</t>
  </si>
  <si>
    <t>19-1-1301</t>
  </si>
  <si>
    <t>19-1-1302</t>
  </si>
  <si>
    <t>19-1-1303</t>
  </si>
  <si>
    <t>19-1-1401</t>
  </si>
  <si>
    <t>19-1-1402</t>
  </si>
  <si>
    <t>19-1-1403</t>
  </si>
  <si>
    <t>19-1-1501</t>
  </si>
  <si>
    <t>19-1-1502</t>
  </si>
  <si>
    <t>19-1-1503</t>
  </si>
  <si>
    <t>19-1-1601</t>
  </si>
  <si>
    <t>19-1-1602</t>
  </si>
  <si>
    <t>19-1-1603</t>
  </si>
  <si>
    <t>19-1-1701</t>
  </si>
  <si>
    <t>19-1-1702</t>
  </si>
  <si>
    <t>19-1-1703</t>
  </si>
  <si>
    <t>19-1-1801</t>
  </si>
  <si>
    <t>19-1-1802</t>
  </si>
  <si>
    <t>19-1-1803</t>
  </si>
  <si>
    <t>20-1-101</t>
  </si>
  <si>
    <t>20-1-102</t>
  </si>
  <si>
    <t>20-1-103</t>
  </si>
  <si>
    <t>20-1-104</t>
  </si>
  <si>
    <t>20-1-201</t>
  </si>
  <si>
    <t>20-1-202</t>
  </si>
  <si>
    <t>20-1-203</t>
  </si>
  <si>
    <t>20-1-204</t>
  </si>
  <si>
    <t>20-1-301</t>
  </si>
  <si>
    <t>20-1-302</t>
  </si>
  <si>
    <t>20-1-303</t>
  </si>
  <si>
    <t>20-1-304</t>
  </si>
  <si>
    <t>20-1-401</t>
  </si>
  <si>
    <t>20-1-402</t>
  </si>
  <si>
    <t>20-1-403</t>
  </si>
  <si>
    <t>20-1-404</t>
  </si>
  <si>
    <t>20-1-501</t>
  </si>
  <si>
    <t>20-1-502</t>
  </si>
  <si>
    <t>20-1-503</t>
  </si>
  <si>
    <t>20-1-504</t>
  </si>
  <si>
    <t>20-1-601</t>
  </si>
  <si>
    <t>20-1-602</t>
  </si>
  <si>
    <t>20-1-603</t>
  </si>
  <si>
    <t>20-1-604</t>
  </si>
  <si>
    <t>20-1-701</t>
  </si>
  <si>
    <t>20-1-702</t>
  </si>
  <si>
    <t>20-1-703</t>
  </si>
  <si>
    <t>20-1-704</t>
  </si>
  <si>
    <t>20-1-801</t>
  </si>
  <si>
    <t>20-1-802</t>
  </si>
  <si>
    <t>20-1-803</t>
  </si>
  <si>
    <t>20-1-804</t>
  </si>
  <si>
    <t>20-1-901</t>
  </si>
  <si>
    <t>20-1-902</t>
  </si>
  <si>
    <t>20-1-903</t>
  </si>
  <si>
    <t>20-1-904</t>
  </si>
  <si>
    <t>20-1-1001</t>
  </si>
  <si>
    <t>20-1-1002</t>
  </si>
  <si>
    <t>20-1-1003</t>
  </si>
  <si>
    <t>20-1-1004</t>
  </si>
  <si>
    <t>20-1-1101</t>
  </si>
  <si>
    <t>20-1-1102</t>
  </si>
  <si>
    <t>20-1-1103</t>
  </si>
  <si>
    <t>20-1-1104</t>
  </si>
  <si>
    <t>20-1-1201</t>
  </si>
  <si>
    <t>20-1-1202</t>
  </si>
  <si>
    <t>20-1-1203</t>
  </si>
  <si>
    <t>20-1-1204</t>
  </si>
  <si>
    <t>20-1-1301</t>
  </si>
  <si>
    <t>20-1-1302</t>
  </si>
  <si>
    <t>20-1-1303</t>
  </si>
  <si>
    <t>20-1-1304</t>
  </si>
  <si>
    <t>20-1-1401</t>
  </si>
  <si>
    <t>20-1-1402</t>
  </si>
  <si>
    <t>20-1-1403</t>
  </si>
  <si>
    <t>20-1-1404</t>
  </si>
  <si>
    <t>20-1-1501</t>
  </si>
  <si>
    <t>20-1-1502</t>
  </si>
  <si>
    <t>20-1-1503</t>
  </si>
  <si>
    <t>20-1-1504</t>
  </si>
  <si>
    <t>20-1-1601</t>
  </si>
  <si>
    <t>20-1-1602</t>
  </si>
  <si>
    <t>20-1-1603</t>
  </si>
  <si>
    <t>20-1-1604</t>
  </si>
  <si>
    <t>20-1-1701</t>
  </si>
  <si>
    <t>20-1-1702</t>
  </si>
  <si>
    <t>20-1-1703</t>
  </si>
  <si>
    <t>20-1-1704</t>
  </si>
  <si>
    <t>20-1-1801</t>
  </si>
  <si>
    <t>20-1-1802</t>
  </si>
  <si>
    <t>20-1-1803</t>
  </si>
  <si>
    <t>20-1-1804</t>
  </si>
  <si>
    <t>20-1-1901</t>
  </si>
  <si>
    <t>20-1-1902</t>
  </si>
  <si>
    <t>20-1-1903</t>
  </si>
  <si>
    <t>20-1-1904</t>
  </si>
  <si>
    <t>20-1-2001</t>
  </si>
  <si>
    <t>20-1-2002</t>
  </si>
  <si>
    <t>20-1-2003</t>
  </si>
  <si>
    <t>20-1-2004</t>
  </si>
  <si>
    <t>20-1-2101</t>
  </si>
  <si>
    <t>20-1-2102</t>
  </si>
  <si>
    <t>20-1-2103</t>
  </si>
  <si>
    <t>20-1-2104</t>
  </si>
  <si>
    <t>20-1-2201</t>
  </si>
  <si>
    <t>20-1-2202</t>
  </si>
  <si>
    <t>20-1-2203</t>
  </si>
  <si>
    <t>20-1-2204</t>
  </si>
  <si>
    <t>20-1-2301</t>
  </si>
  <si>
    <t>20-1-2302</t>
  </si>
  <si>
    <t>20-1-2303</t>
  </si>
  <si>
    <t>20-1-2304</t>
  </si>
  <si>
    <t>20-1-2401</t>
  </si>
  <si>
    <t>20-1-2402</t>
  </si>
  <si>
    <t>20-1-2403</t>
  </si>
  <si>
    <t>20-1-2404</t>
  </si>
  <si>
    <t>20-1-2501</t>
  </si>
  <si>
    <t>20-1-2502</t>
  </si>
  <si>
    <t>20-1-2503</t>
  </si>
  <si>
    <t>20-1-2504</t>
  </si>
  <si>
    <t>20-1-2601</t>
  </si>
  <si>
    <t>20-1-2602</t>
  </si>
  <si>
    <t>20-1-2603</t>
  </si>
  <si>
    <t>20-1-2604</t>
  </si>
  <si>
    <t>20-1-2701</t>
  </si>
  <si>
    <t>20-1-2702</t>
  </si>
  <si>
    <t>20-1-2703</t>
  </si>
  <si>
    <t>20-1-2704</t>
  </si>
  <si>
    <t>21-1-101</t>
  </si>
  <si>
    <t>21-1-102</t>
  </si>
  <si>
    <t>21-1-103</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</si>
  <si>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</si>
  <si>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</si>
  <si>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</si>
  <si>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</si>
  <si>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</si>
  <si>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</si>
  <si>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</si>
  <si>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</si>
  <si>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</si>
  <si>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</si>
  <si>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</si>
  <si>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</si>
  <si>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</si>
  <si>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</si>
  <si>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</si>
  <si>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</si>
  <si>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</si>
  <si>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</si>
  <si>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</si>
  <si>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</si>
  <si>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</si>
  <si>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</si>
  <si>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</si>
  <si>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</si>
  <si>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</si>
  <si>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</si>
  <si>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</si>
  <si>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</si>
  <si>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</si>
  <si>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</si>
  <si>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</si>
  <si>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</si>
  <si>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21-1-1001</t>
  </si>
  <si>
    <t>21-1-1002</t>
  </si>
  <si>
    <t>21-1-1003</t>
  </si>
  <si>
    <t>21-1-1004</t>
  </si>
  <si>
    <t>21-1-1101</t>
  </si>
  <si>
    <t>21-1-1102</t>
  </si>
  <si>
    <t>21-1-1103</t>
  </si>
  <si>
    <t>21-1-1104</t>
  </si>
  <si>
    <t>21-1-1201</t>
  </si>
  <si>
    <t>21-1-1202</t>
  </si>
  <si>
    <t>21-1-1203</t>
  </si>
  <si>
    <t>21-1-1204</t>
  </si>
  <si>
    <t>21-1-1301</t>
  </si>
  <si>
    <t>21-1-1302</t>
  </si>
  <si>
    <t>21-1-1303</t>
  </si>
  <si>
    <t>21-1-1304</t>
  </si>
  <si>
    <t>21-1-1401</t>
  </si>
  <si>
    <t>21-1-1402</t>
  </si>
  <si>
    <t>21-1-1403</t>
  </si>
  <si>
    <t>21-1-1404</t>
  </si>
  <si>
    <t>21-1-1501</t>
  </si>
  <si>
    <t>21-1-1502</t>
  </si>
  <si>
    <t>21-1-1503</t>
  </si>
  <si>
    <t>21-1-1504</t>
  </si>
  <si>
    <t>21-1-1601</t>
  </si>
  <si>
    <t>21-1-1602</t>
  </si>
  <si>
    <t>21-1-1603</t>
  </si>
  <si>
    <t>21-1-1604</t>
  </si>
  <si>
    <t>21-1-1701</t>
  </si>
  <si>
    <t>21-1-1702</t>
  </si>
  <si>
    <t>21-1-1703</t>
  </si>
  <si>
    <t>21-1-1704</t>
  </si>
  <si>
    <t>21-1-1801</t>
  </si>
  <si>
    <t>21-1-1802</t>
  </si>
  <si>
    <t>21-1-1803</t>
  </si>
  <si>
    <t>21-1-1804</t>
  </si>
  <si>
    <t>21-1-1901</t>
  </si>
  <si>
    <t>21-1-1902</t>
  </si>
  <si>
    <t>21-1-1903</t>
  </si>
  <si>
    <t>21-1-1904</t>
  </si>
  <si>
    <t>21-1-2001</t>
  </si>
  <si>
    <t>21-1-2002</t>
  </si>
  <si>
    <t>21-1-2003</t>
  </si>
  <si>
    <t>21-1-2004</t>
  </si>
  <si>
    <t>21-1-2101</t>
  </si>
  <si>
    <t>21-1-2102</t>
  </si>
  <si>
    <t>21-1-2103</t>
  </si>
  <si>
    <t>21-1-2104</t>
  </si>
  <si>
    <t>21-1-2201</t>
  </si>
  <si>
    <t>21-1-2202</t>
  </si>
  <si>
    <t>21-1-2203</t>
  </si>
  <si>
    <t>21-1-2204</t>
  </si>
  <si>
    <t>21-1-2301</t>
  </si>
  <si>
    <t>21-1-2302</t>
  </si>
  <si>
    <t>21-1-2303</t>
  </si>
  <si>
    <t>21-1-2304</t>
  </si>
  <si>
    <t>21-1-2401</t>
  </si>
  <si>
    <t>21-1-2402</t>
  </si>
  <si>
    <t>21-1-2403</t>
  </si>
  <si>
    <t>21-1-2404</t>
  </si>
  <si>
    <t>21-1-2501</t>
  </si>
  <si>
    <t>21-1-2502</t>
  </si>
  <si>
    <t>21-1-2503</t>
  </si>
  <si>
    <t>21-1-2504</t>
  </si>
  <si>
    <t>21-1-2601</t>
  </si>
  <si>
    <t>21-1-2602</t>
  </si>
  <si>
    <t>21-1-2603</t>
  </si>
  <si>
    <t>21-1-2604</t>
  </si>
  <si>
    <t>21-1-2701</t>
  </si>
  <si>
    <t>21-1-2702</t>
  </si>
  <si>
    <t>21-1-2703</t>
  </si>
  <si>
    <t>21-1-2704</t>
  </si>
  <si>
    <t>22-1-101</t>
  </si>
  <si>
    <t>22-1-102</t>
  </si>
  <si>
    <t>22-1-201</t>
  </si>
  <si>
    <t>22-1-202</t>
  </si>
  <si>
    <t>22-1-301</t>
  </si>
  <si>
    <t>22-1-302</t>
  </si>
  <si>
    <t>22-1-401</t>
  </si>
  <si>
    <t>22-1-402</t>
  </si>
  <si>
    <t>22-1-501</t>
  </si>
  <si>
    <t>22-1-502</t>
  </si>
  <si>
    <t>22-1-601</t>
  </si>
  <si>
    <t>22-1-602</t>
  </si>
  <si>
    <t>22-2-101</t>
  </si>
  <si>
    <t>22-2-102</t>
  </si>
  <si>
    <t>22-2-201</t>
  </si>
  <si>
    <t>22-2-202</t>
  </si>
  <si>
    <t>22-2-301</t>
  </si>
  <si>
    <t>22-2-302</t>
  </si>
  <si>
    <t>22-2-401</t>
  </si>
  <si>
    <t>22-2-402</t>
  </si>
  <si>
    <t>22-2-501</t>
  </si>
  <si>
    <t>22-2-502</t>
  </si>
  <si>
    <t>22-2-601</t>
  </si>
  <si>
    <t>22-2-602</t>
  </si>
  <si>
    <t>22-3-101</t>
  </si>
  <si>
    <t>22-3-102</t>
  </si>
  <si>
    <t>22-3-201</t>
  </si>
  <si>
    <t>22-3-202</t>
  </si>
  <si>
    <t>22-3-301</t>
  </si>
  <si>
    <t>22-3-302</t>
  </si>
  <si>
    <t>22-3-401</t>
  </si>
  <si>
    <t>22-3-402</t>
  </si>
  <si>
    <t>22-3-501</t>
  </si>
  <si>
    <t>22-3-502</t>
  </si>
  <si>
    <t>22-3-601</t>
  </si>
  <si>
    <t>22-3-602</t>
  </si>
  <si>
    <t>22-4-101</t>
  </si>
  <si>
    <t>22-4-102</t>
  </si>
  <si>
    <t>22-4-201</t>
  </si>
  <si>
    <t>22-4-202</t>
  </si>
  <si>
    <t>22-4-301</t>
  </si>
  <si>
    <t>22-4-302</t>
  </si>
  <si>
    <t>22-4-401</t>
  </si>
  <si>
    <t>22-4-402</t>
  </si>
  <si>
    <t>22-4-501</t>
  </si>
  <si>
    <t>22-4-502</t>
  </si>
  <si>
    <t>22-4-601</t>
  </si>
  <si>
    <t>22-4-602</t>
  </si>
  <si>
    <t>23-1-101</t>
  </si>
  <si>
    <t>23-1-102</t>
  </si>
  <si>
    <t>23-1-103</t>
  </si>
  <si>
    <t>23-1-104</t>
  </si>
  <si>
    <t>23-1-201</t>
  </si>
  <si>
    <t>23-1-202</t>
  </si>
  <si>
    <t>23-1-203</t>
  </si>
  <si>
    <t>23-1-204</t>
  </si>
  <si>
    <t>23-1-301</t>
  </si>
  <si>
    <t>23-1-302</t>
  </si>
  <si>
    <t>23-1-303</t>
  </si>
  <si>
    <t>23-1-304</t>
  </si>
  <si>
    <t>23-1-401</t>
  </si>
  <si>
    <t>23-1-402</t>
  </si>
  <si>
    <t>23-1-403</t>
  </si>
  <si>
    <t>23-1-404</t>
  </si>
  <si>
    <t>23-1-501</t>
  </si>
  <si>
    <t>23-1-502</t>
  </si>
  <si>
    <t>23-1-503</t>
  </si>
  <si>
    <t>23-1-504</t>
  </si>
  <si>
    <t>23-1-601</t>
  </si>
  <si>
    <t>23-1-602</t>
  </si>
  <si>
    <t>23-1-603</t>
  </si>
  <si>
    <t>23-1-604</t>
  </si>
  <si>
    <t>23-1-701</t>
  </si>
  <si>
    <t>23-1-702</t>
  </si>
  <si>
    <t>23-1-703</t>
  </si>
  <si>
    <t>23-1-704</t>
  </si>
  <si>
    <t>23-1-801</t>
  </si>
  <si>
    <t>23-1-802</t>
  </si>
  <si>
    <t>23-1-803</t>
  </si>
  <si>
    <t>23-1-804</t>
  </si>
  <si>
    <t>23-1-901</t>
  </si>
  <si>
    <t>23-1-902</t>
  </si>
  <si>
    <t>23-1-903</t>
  </si>
  <si>
    <t>23-1-904</t>
  </si>
  <si>
    <t>23-1-1001</t>
  </si>
  <si>
    <t>23-1-1002</t>
  </si>
  <si>
    <t>23-1-1003</t>
  </si>
  <si>
    <t>23-1-1004</t>
  </si>
  <si>
    <t>23-1-1101</t>
  </si>
  <si>
    <t>23-1-1102</t>
  </si>
  <si>
    <t>23-1-1103</t>
  </si>
  <si>
    <t>23-1-1104</t>
  </si>
  <si>
    <t>23-1-1201</t>
  </si>
  <si>
    <t>23-1-1202</t>
  </si>
  <si>
    <t>23-1-1203</t>
  </si>
  <si>
    <t>23-1-1204</t>
  </si>
  <si>
    <t>23-1-1301</t>
  </si>
  <si>
    <t>23-1-1302</t>
  </si>
  <si>
    <t>23-1-1303</t>
  </si>
  <si>
    <t>23-1-1304</t>
  </si>
  <si>
    <t>23-1-1401</t>
  </si>
  <si>
    <t>23-1-1402</t>
  </si>
  <si>
    <t>23-1-1403</t>
  </si>
  <si>
    <t>23-1-1404</t>
  </si>
  <si>
    <t>23-1-1501</t>
  </si>
  <si>
    <t>23-1-1502</t>
  </si>
  <si>
    <t>23-1-1503</t>
  </si>
  <si>
    <t>23-1-1504</t>
  </si>
  <si>
    <t>23-1-1601</t>
  </si>
  <si>
    <t>23-1-1602</t>
  </si>
  <si>
    <t>23-1-1603</t>
  </si>
  <si>
    <t>23-1-1604</t>
  </si>
  <si>
    <t>23-1-1701</t>
  </si>
  <si>
    <t>23-1-1702</t>
  </si>
  <si>
    <t>23-1-1703</t>
  </si>
  <si>
    <t>23-1-1704</t>
  </si>
  <si>
    <t>23-1-1801</t>
  </si>
  <si>
    <t>23-1-1802</t>
  </si>
  <si>
    <t>23-1-1803</t>
  </si>
  <si>
    <t>23-1-1804</t>
  </si>
  <si>
    <t>23-1-1901</t>
  </si>
  <si>
    <t>23-1-1902</t>
  </si>
  <si>
    <t>23-1-1903</t>
  </si>
  <si>
    <t>23-1-1904</t>
  </si>
  <si>
    <t>23-1-2001</t>
  </si>
  <si>
    <t>23-1-2002</t>
  </si>
  <si>
    <t>23-1-2003</t>
  </si>
  <si>
    <t>23-1-2004</t>
  </si>
  <si>
    <t>23-1-2101</t>
  </si>
  <si>
    <t>23-1-2102</t>
  </si>
  <si>
    <t>23-1-2103</t>
  </si>
  <si>
    <t>23-1-2104</t>
  </si>
  <si>
    <t>23-1-2201</t>
  </si>
  <si>
    <t>23-1-2202</t>
  </si>
  <si>
    <t>23-1-2203</t>
  </si>
  <si>
    <t>已售及待售面积</t>
    <phoneticPr fontId="143" type="noConversion"/>
  </si>
  <si>
    <t>23-1-2204</t>
  </si>
  <si>
    <t>23-1-2301</t>
  </si>
  <si>
    <t>23-1-2302</t>
  </si>
  <si>
    <t>23-1-2303</t>
  </si>
  <si>
    <t>未售</t>
    <phoneticPr fontId="143" type="noConversion"/>
  </si>
  <si>
    <t>23-1-2304</t>
  </si>
  <si>
    <t>23-1-2401</t>
  </si>
  <si>
    <t>23-1-2402</t>
  </si>
  <si>
    <t>23-1-2403</t>
  </si>
  <si>
    <t>23-1-2404</t>
  </si>
  <si>
    <t>23-1-2501</t>
  </si>
  <si>
    <t>23-1-2502</t>
  </si>
  <si>
    <t>23-1-2503</t>
  </si>
  <si>
    <t>23-1-2504</t>
  </si>
  <si>
    <t>23-1-2601</t>
  </si>
  <si>
    <t>23-1-2602</t>
  </si>
  <si>
    <t>23-1-2603</t>
  </si>
  <si>
    <t>23-1-2604</t>
  </si>
  <si>
    <t>23-1-2701</t>
  </si>
  <si>
    <t>23-1-2702</t>
  </si>
  <si>
    <t>23-1-2703</t>
  </si>
  <si>
    <t>23-1-2704</t>
  </si>
  <si>
    <t>可抵押面积=</t>
    <phoneticPr fontId="143" type="noConversion"/>
  </si>
  <si>
    <t>已售及待售</t>
    <phoneticPr fontId="3" type="noConversion"/>
  </si>
  <si>
    <t>分摊土地面积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</si>
</sst>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color theme="3" tint="-0.249977111117893"/>
      <name val="宋体"/>
      <family val="3"/>
      <charset val="134"/>
    </font>
    <font>
      <sz val="9"/>
      <name val="宋体"/>
      <family val="2"/>
      <charset val="134"/>
      <scheme val="minor"/>
    </font>
    <font>
      <sz val="10.5"/>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39997558519241921"/>
        <bgColor theme="4" tint="0.79998168889431442"/>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thin">
        <color theme="4" tint="0.39997558519241921"/>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9" fontId="99" fillId="0" borderId="0" applyFont="0" applyFill="0" applyBorder="0" applyAlignment="0" applyProtection="0">
      <alignment vertical="center"/>
    </xf>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255" fillId="0" borderId="1" xfId="0" applyFont="1" applyFill="1" applyBorder="1" applyAlignment="1" applyProtection="1">
      <alignment horizontal="center" vertical="center"/>
      <protection locked="0"/>
    </xf>
    <xf numFmtId="49" fontId="255" fillId="0" borderId="1" xfId="0" applyNumberFormat="1" applyFont="1" applyFill="1" applyBorder="1" applyAlignment="1" applyProtection="1">
      <alignment horizontal="center" vertical="center"/>
      <protection locked="0"/>
    </xf>
    <xf numFmtId="197" fontId="255" fillId="0" borderId="1" xfId="17"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197" fontId="0" fillId="0" borderId="1" xfId="0" applyNumberFormat="1" applyBorder="1" applyAlignment="1">
      <alignment horizontal="center" vertical="center"/>
    </xf>
    <xf numFmtId="0" fontId="0" fillId="0" borderId="0" xfId="0" applyAlignment="1">
      <alignment horizontal="center" vertical="center"/>
    </xf>
    <xf numFmtId="197" fontId="0" fillId="0" borderId="0" xfId="0" applyNumberFormat="1">
      <alignment vertical="center"/>
    </xf>
    <xf numFmtId="0" fontId="0" fillId="0" borderId="0" xfId="0" applyNumberFormat="1" applyAlignment="1">
      <alignment horizontal="center" vertical="center"/>
    </xf>
    <xf numFmtId="0" fontId="0" fillId="0" borderId="0" xfId="0" applyNumberFormat="1">
      <alignment vertical="center"/>
    </xf>
    <xf numFmtId="0" fontId="0" fillId="0" borderId="0" xfId="0" pivotButton="1">
      <alignment vertical="center"/>
    </xf>
    <xf numFmtId="43" fontId="255" fillId="0" borderId="1" xfId="17" applyFont="1" applyFill="1" applyBorder="1" applyAlignment="1" applyProtection="1">
      <alignment horizontal="center" vertical="center"/>
      <protection locked="0"/>
    </xf>
    <xf numFmtId="49" fontId="0" fillId="0" borderId="1" xfId="0" applyNumberFormat="1" applyBorder="1" applyAlignment="1">
      <alignment horizontal="center" vertical="center"/>
    </xf>
    <xf numFmtId="43" fontId="0" fillId="0" borderId="1" xfId="17" applyFont="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43" fontId="0" fillId="5" borderId="1" xfId="17" applyFont="1" applyFill="1" applyBorder="1" applyAlignment="1">
      <alignment horizontal="center" vertical="center"/>
    </xf>
    <xf numFmtId="49" fontId="0" fillId="0" borderId="0" xfId="0" applyNumberFormat="1" applyAlignment="1">
      <alignment horizontal="center" vertical="center"/>
    </xf>
    <xf numFmtId="43" fontId="0" fillId="0" borderId="0" xfId="17" applyFont="1" applyAlignment="1">
      <alignment horizontal="center" vertical="center"/>
    </xf>
    <xf numFmtId="0" fontId="0" fillId="5" borderId="0" xfId="0" applyFill="1" applyAlignment="1">
      <alignment horizontal="center" vertical="center"/>
    </xf>
    <xf numFmtId="197" fontId="0" fillId="5" borderId="0" xfId="0" applyNumberFormat="1" applyFill="1">
      <alignment vertical="center"/>
    </xf>
    <xf numFmtId="0" fontId="0" fillId="5" borderId="0" xfId="0" applyNumberForma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0" fillId="18" borderId="0" xfId="0" applyFill="1" applyAlignment="1">
      <alignment horizontal="center" vertical="center"/>
    </xf>
    <xf numFmtId="197" fontId="0" fillId="18" borderId="0" xfId="0" applyNumberFormat="1" applyFill="1">
      <alignment vertical="center"/>
    </xf>
    <xf numFmtId="0" fontId="0" fillId="18" borderId="0" xfId="0" applyNumberFormat="1" applyFill="1" applyAlignment="1">
      <alignment horizontal="center" vertical="center"/>
    </xf>
    <xf numFmtId="0" fontId="0" fillId="0" borderId="15" xfId="0" applyFill="1" applyBorder="1" applyAlignment="1">
      <alignment horizontal="center" vertical="center"/>
    </xf>
    <xf numFmtId="197" fontId="0" fillId="5" borderId="1" xfId="0" applyNumberFormat="1" applyFill="1" applyBorder="1" applyAlignment="1">
      <alignment horizontal="center" vertical="center"/>
    </xf>
    <xf numFmtId="0" fontId="0" fillId="5" borderId="15" xfId="0" applyFill="1" applyBorder="1" applyAlignment="1">
      <alignment horizontal="center" vertical="center"/>
    </xf>
    <xf numFmtId="197" fontId="0" fillId="0" borderId="0" xfId="0" applyNumberFormat="1" applyAlignment="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49" fontId="98" fillId="0" borderId="14"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0" borderId="58" xfId="0" applyFill="1" applyBorder="1" applyAlignment="1">
      <alignment horizontal="center" vertical="center"/>
    </xf>
    <xf numFmtId="0" fontId="0" fillId="0" borderId="0" xfId="0" applyFill="1" applyBorder="1" applyAlignment="1">
      <alignment horizontal="center" vertical="center"/>
    </xf>
    <xf numFmtId="0" fontId="257"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7" borderId="0" xfId="0" applyFill="1" applyAlignment="1"/>
    <xf numFmtId="0" fontId="0" fillId="7" borderId="0" xfId="0" applyFill="1">
      <alignment vertical="center"/>
    </xf>
    <xf numFmtId="0" fontId="0" fillId="17" borderId="1" xfId="0" applyFill="1" applyBorder="1" applyAlignment="1">
      <alignment horizontal="center" vertical="center"/>
    </xf>
    <xf numFmtId="197" fontId="0" fillId="17" borderId="1" xfId="0" applyNumberFormat="1" applyFill="1" applyBorder="1" applyAlignment="1">
      <alignment horizontal="center" vertical="center"/>
    </xf>
    <xf numFmtId="0" fontId="0" fillId="17" borderId="0" xfId="0" applyFill="1">
      <alignment vertical="center"/>
    </xf>
    <xf numFmtId="0" fontId="0" fillId="0" borderId="0" xfId="0" applyFont="1" applyAlignment="1">
      <alignment horizontal="center" vertical="center"/>
    </xf>
    <xf numFmtId="43" fontId="0" fillId="0" borderId="0" xfId="0" applyNumberFormat="1">
      <alignment vertical="center"/>
    </xf>
    <xf numFmtId="0" fontId="0" fillId="16" borderId="0" xfId="0" applyFont="1" applyFill="1" applyAlignment="1">
      <alignment horizontal="center" vertical="center"/>
    </xf>
    <xf numFmtId="43" fontId="0" fillId="16" borderId="0" xfId="0" applyNumberFormat="1" applyFill="1">
      <alignment vertical="center"/>
    </xf>
    <xf numFmtId="0" fontId="0" fillId="15" borderId="0" xfId="0" applyFill="1">
      <alignment vertical="center"/>
    </xf>
    <xf numFmtId="0" fontId="137" fillId="0" borderId="46" xfId="0" applyFont="1" applyFill="1" applyBorder="1" applyAlignment="1" applyProtection="1">
      <alignment horizontal="center" vertical="center" wrapText="1"/>
      <protection locked="0"/>
    </xf>
    <xf numFmtId="196" fontId="0" fillId="0" borderId="1" xfId="0" applyNumberFormat="1" applyBorder="1" applyAlignment="1">
      <alignment horizontal="center" vertical="center"/>
    </xf>
    <xf numFmtId="196" fontId="255" fillId="0" borderId="1" xfId="17"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196" fontId="0" fillId="5" borderId="1" xfId="0" applyNumberFormat="1" applyFill="1" applyBorder="1" applyAlignment="1">
      <alignment horizontal="center" vertical="center"/>
    </xf>
    <xf numFmtId="0" fontId="0" fillId="15" borderId="0" xfId="0" applyFill="1" applyAlignment="1"/>
    <xf numFmtId="197" fontId="99" fillId="0" borderId="0" xfId="0" applyNumberFormat="1" applyFont="1" applyAlignment="1">
      <alignment horizontal="center" vertical="center"/>
    </xf>
    <xf numFmtId="196" fontId="0" fillId="0" borderId="0" xfId="0" applyNumberFormat="1" applyAlignment="1">
      <alignment horizontal="center" vertical="center"/>
    </xf>
    <xf numFmtId="0" fontId="99" fillId="16" borderId="0" xfId="0" applyFont="1" applyFill="1">
      <alignment vertical="center"/>
    </xf>
    <xf numFmtId="197" fontId="100" fillId="19" borderId="156" xfId="0" applyNumberFormat="1" applyFont="1" applyFill="1" applyBorder="1">
      <alignment vertical="center"/>
    </xf>
  </cellXfs>
  <cellStyles count="19">
    <cellStyle name="百分比 2" xfId="14"/>
    <cellStyle name="百分比 3" xfId="18"/>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2">
    <dxf>
      <font>
        <color rgb="FF9C0006"/>
      </font>
      <fill>
        <patternFill patternType="solid">
          <bgColor rgb="FFFFC7CE"/>
        </patternFill>
      </fill>
    </dxf>
    <dxf>
      <font>
        <color rgb="FF9C0006"/>
      </font>
      <fill>
        <patternFill patternType="solid">
          <bgColor rgb="FFFFC7CE"/>
        </patternFill>
      </fill>
    </dxf>
    <dxf>
      <fill>
        <patternFill patternType="solid">
          <bgColor rgb="FFFFFF00"/>
        </patternFill>
      </fill>
    </dxf>
    <dxf>
      <alignment horizontal="center" readingOrder="0"/>
    </dxf>
    <dxf>
      <numFmt numFmtId="197" formatCode="_ * #,##0.00_ ;_ * \-#,##0.00_ ;_ * &quot;-&quot;??_ ;_ @_ "/>
    </dxf>
    <dxf>
      <alignment horizontal="center" readingOrder="0"/>
    </dxf>
    <dxf>
      <alignment horizontal="center" readingOrder="0"/>
    </dxf>
    <dxf>
      <alignment horizontal="center" readingOrder="0"/>
    </dxf>
    <dxf>
      <alignment horizontal="center" readingOrder="0"/>
    </dxf>
    <dxf>
      <alignment horizontal="center" readingOrder="0"/>
    </dxf>
    <dxf>
      <numFmt numFmtId="197" formatCode="_ * #,##0.00_ ;_ * \-#,##0.00_ ;_ * &quot;-&quot;??_ ;_ @_ "/>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9" tint="0.79998168889431442"/>
        </patternFill>
      </fill>
    </dxf>
    <dxf>
      <fill>
        <patternFill patternType="solid">
          <bgColor theme="9" tint="0.79998168889431442"/>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numFmt numFmtId="197" formatCode="_ * #,##0.00_ ;_ * \-#,##0.00_ ;_ * &quot;-&quot;??_ ;_ @_ "/>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twoCellAnchor editAs="oneCell">
    <xdr:from>
      <xdr:col>0</xdr:col>
      <xdr:colOff>0</xdr:colOff>
      <xdr:row>0</xdr:row>
      <xdr:rowOff>0</xdr:rowOff>
    </xdr:from>
    <xdr:to>
      <xdr:col>0</xdr:col>
      <xdr:colOff>9525</xdr:colOff>
      <xdr:row>1</xdr:row>
      <xdr:rowOff>0</xdr:rowOff>
    </xdr:to>
    <xdr:pic>
      <xdr:nvPicPr>
        <xdr:cNvPr id="3" name="图片 2">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36</xdr:row>
      <xdr:rowOff>46848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6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65288;&#27915;&#25151;&#65289;&#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65288;&#21830;&#19994;&#65289;&#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18333.97</v>
          </cell>
          <cell r="C14">
            <v>8097.91</v>
          </cell>
          <cell r="D14">
            <v>35585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12384.289999999997</v>
          </cell>
          <cell r="C14">
            <v>5470.01</v>
          </cell>
          <cell r="D14">
            <v>20276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程芳" refreshedDate="43246.454839583334" createdVersion="4" refreshedVersion="4" minRefreshableVersion="3" recordCount="30">
  <cacheSource type="worksheet">
    <worksheetSource ref="A1:F31" sheet="公建" r:id="rId2"/>
  </cacheSource>
  <cacheFields count="6">
    <cacheField name="序号" numFmtId="0">
      <sharedItems containsSemiMixedTypes="0" containsString="0" containsNumber="1" containsInteger="1" minValue="1" maxValue="30"/>
    </cacheField>
    <cacheField name="测绘报告类别" numFmtId="0">
      <sharedItems/>
    </cacheField>
    <cacheField name="幢号" numFmtId="0">
      <sharedItems count="3">
        <s v="公建1"/>
        <s v="公建2"/>
        <s v="公建3"/>
      </sharedItems>
    </cacheField>
    <cacheField name="房号" numFmtId="0">
      <sharedItems containsMixedTypes="1" containsNumber="1" containsInteger="1" minValue="101" maxValue="401"/>
    </cacheField>
    <cacheField name="预测面积" numFmtId="176">
      <sharedItems containsSemiMixedTypes="0" containsString="0" containsNumber="1" minValue="0.8" maxValue="2081.64"/>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程芳" refreshedDate="43246.460541087959" createdVersion="4" refreshedVersion="4" minRefreshableVersion="3" recordCount="416">
  <cacheSource type="worksheet">
    <worksheetSource ref="A1:F417" sheet="地下车库" r:id="rId2"/>
  </cacheSource>
  <cacheFields count="6">
    <cacheField name="序号" numFmtId="0">
      <sharedItems containsSemiMixedTypes="0" containsString="0" containsNumber="1" containsInteger="1" minValue="1" maxValue="416"/>
    </cacheField>
    <cacheField name="测绘报告类别" numFmtId="0">
      <sharedItems/>
    </cacheField>
    <cacheField name="对应楼号" numFmtId="0">
      <sharedItems count="17">
        <s v="人防"/>
        <s v="地下车库"/>
        <s v="1号楼"/>
        <s v="2号楼"/>
        <s v="3号楼"/>
        <s v="4号楼"/>
        <s v="6号楼"/>
        <s v="13号楼"/>
        <s v="14号楼"/>
        <s v="16号楼"/>
        <s v="17号楼"/>
        <s v="18号楼"/>
        <s v="19号楼"/>
        <s v="20号楼"/>
        <s v="21号楼"/>
        <s v="22号楼"/>
        <s v="23号楼"/>
      </sharedItems>
    </cacheField>
    <cacheField name="房号" numFmtId="49">
      <sharedItems containsMixedTypes="1" containsNumber="1" containsInteger="1" minValue="-102" maxValue="-101"/>
    </cacheField>
    <cacheField name="预测面积" numFmtId="176">
      <sharedItems containsSemiMixedTypes="0" containsString="0" containsNumber="1" minValue="2.68" maxValue="46122.99"/>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程芳" refreshedDate="43246.447083101855" createdVersion="4" refreshedVersion="4" minRefreshableVersion="3" recordCount="2045">
  <cacheSource type="worksheet">
    <worksheetSource ref="A1:G1048576" sheet="住宅" r:id="rId2"/>
  </cacheSource>
  <cacheFields count="7">
    <cacheField name="序号" numFmtId="0">
      <sharedItems containsString="0" containsBlank="1" containsNumber="1" containsInteger="1" minValue="1" maxValue="2014"/>
    </cacheField>
    <cacheField name="测绘报告类别" numFmtId="0">
      <sharedItems containsBlank="1"/>
    </cacheField>
    <cacheField name="幢号" numFmtId="0">
      <sharedItems containsBlank="1" count="24">
        <s v="1#"/>
        <s v="2#"/>
        <s v="3#"/>
        <s v="4#"/>
        <s v="5#"/>
        <s v="6#"/>
        <s v="7#"/>
        <s v="8#"/>
        <s v="9#"/>
        <s v="10#"/>
        <s v="11#"/>
        <s v="12#"/>
        <s v="13#"/>
        <s v="14#"/>
        <s v="15#"/>
        <s v="16#"/>
        <s v="17#"/>
        <s v="18#"/>
        <s v="19#"/>
        <s v="20#"/>
        <s v="21#"/>
        <s v="22#"/>
        <s v="23#"/>
        <m/>
      </sharedItems>
    </cacheField>
    <cacheField name="门号" numFmtId="0">
      <sharedItems containsString="0" containsBlank="1" containsNumber="1" containsInteger="1" minValue="1" maxValue="4"/>
    </cacheField>
    <cacheField name="房号" numFmtId="0">
      <sharedItems containsBlank="1" containsMixedTypes="1" containsNumber="1" containsInteger="1" minValue="101" maxValue="3304"/>
    </cacheField>
    <cacheField name="预测面积" numFmtId="176">
      <sharedItems containsString="0" containsBlank="1" containsNumber="1" minValue="21.16" maxValue="260.3"/>
    </cacheField>
    <cacheField name="备注"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
  <r>
    <n v="1"/>
    <s v="公建"/>
    <x v="0"/>
    <s v="WT1"/>
    <n v="7.9"/>
    <s v="报警阀室"/>
  </r>
  <r>
    <n v="2"/>
    <s v="公建"/>
    <x v="0"/>
    <n v="101"/>
    <n v="1617.24"/>
    <s v="托幼配套公建跃层"/>
  </r>
  <r>
    <n v="3"/>
    <s v="公建"/>
    <x v="0"/>
    <n v="102"/>
    <n v="589.72"/>
    <s v="商业跃层"/>
  </r>
  <r>
    <n v="4"/>
    <s v="公建"/>
    <x v="0"/>
    <n v="103"/>
    <n v="512.58000000000004"/>
    <s v="商业跃层"/>
  </r>
  <r>
    <n v="5"/>
    <s v="公建"/>
    <x v="0"/>
    <n v="104"/>
    <n v="641.16"/>
    <s v="商业跃层"/>
  </r>
  <r>
    <n v="6"/>
    <s v="公建"/>
    <x v="0"/>
    <n v="301"/>
    <n v="874.88"/>
    <s v="商业"/>
  </r>
  <r>
    <n v="7"/>
    <s v="公建"/>
    <x v="0"/>
    <n v="401"/>
    <n v="434.88"/>
    <s v="商业"/>
  </r>
  <r>
    <n v="8"/>
    <s v="公建"/>
    <x v="1"/>
    <s v="WT1"/>
    <n v="21.91"/>
    <s v="警卫室"/>
  </r>
  <r>
    <n v="9"/>
    <s v="公建"/>
    <x v="1"/>
    <s v="WT2"/>
    <n v="12.6"/>
    <s v="门卫室"/>
  </r>
  <r>
    <n v="10"/>
    <s v="公建"/>
    <x v="1"/>
    <s v="WT3"/>
    <n v="12.15"/>
    <s v="报警阀室"/>
  </r>
  <r>
    <n v="11"/>
    <s v="公建"/>
    <x v="1"/>
    <s v="WT4"/>
    <n v="131.91999999999999"/>
    <s v="土建变电站"/>
  </r>
  <r>
    <n v="12"/>
    <s v="公建"/>
    <x v="1"/>
    <n v="101"/>
    <n v="1860.8"/>
    <s v="商业"/>
  </r>
  <r>
    <n v="13"/>
    <s v="公建"/>
    <x v="1"/>
    <n v="201"/>
    <n v="2081.64"/>
    <s v="商业"/>
  </r>
  <r>
    <n v="14"/>
    <s v="公建"/>
    <x v="1"/>
    <n v="301"/>
    <n v="1596.63"/>
    <s v="商业"/>
  </r>
  <r>
    <n v="15"/>
    <s v="公建"/>
    <x v="2"/>
    <s v="WT1"/>
    <n v="60.47"/>
    <s v="卫生间"/>
  </r>
  <r>
    <n v="16"/>
    <s v="公建"/>
    <x v="2"/>
    <s v="WT2"/>
    <n v="46.43"/>
    <s v="消防控制室"/>
  </r>
  <r>
    <n v="17"/>
    <s v="公建"/>
    <x v="2"/>
    <s v="WT3"/>
    <n v="0.86"/>
    <s v="管井"/>
  </r>
  <r>
    <n v="18"/>
    <s v="公建"/>
    <x v="2"/>
    <s v="WT4"/>
    <n v="0.8"/>
    <s v="管井"/>
  </r>
  <r>
    <n v="19"/>
    <s v="公建"/>
    <x v="2"/>
    <s v="WT5"/>
    <n v="0.86"/>
    <s v="管井"/>
  </r>
  <r>
    <n v="20"/>
    <s v="公建"/>
    <x v="2"/>
    <s v="WT6"/>
    <n v="0.8"/>
    <s v="管井"/>
  </r>
  <r>
    <n v="21"/>
    <s v="公建"/>
    <x v="2"/>
    <s v="WT7"/>
    <n v="0.86"/>
    <s v="管井"/>
  </r>
  <r>
    <n v="22"/>
    <s v="公建"/>
    <x v="2"/>
    <s v="WT8"/>
    <n v="0.8"/>
    <s v="管井"/>
  </r>
  <r>
    <n v="23"/>
    <s v="公建"/>
    <x v="2"/>
    <n v="101"/>
    <n v="153.56"/>
    <s v="早点铺配套公建"/>
  </r>
  <r>
    <n v="24"/>
    <s v="公建"/>
    <x v="2"/>
    <n v="102"/>
    <n v="233.97"/>
    <s v="便利店配套公建"/>
  </r>
  <r>
    <n v="25"/>
    <s v="公建"/>
    <x v="2"/>
    <n v="201"/>
    <n v="162.85"/>
    <s v="居委会"/>
  </r>
  <r>
    <n v="26"/>
    <s v="公建"/>
    <x v="2"/>
    <n v="202"/>
    <n v="222.91"/>
    <s v="社区服务站"/>
  </r>
  <r>
    <n v="27"/>
    <s v="公建"/>
    <x v="2"/>
    <n v="203"/>
    <n v="85.27"/>
    <s v="卫生服务站"/>
  </r>
  <r>
    <n v="28"/>
    <s v="公建"/>
    <x v="2"/>
    <n v="301"/>
    <n v="391.03"/>
    <s v="社区文化站"/>
  </r>
  <r>
    <n v="29"/>
    <s v="公建"/>
    <x v="2"/>
    <n v="302"/>
    <n v="85.27"/>
    <s v="物业用房"/>
  </r>
  <r>
    <n v="30"/>
    <s v="公建"/>
    <x v="2"/>
    <n v="401"/>
    <n v="541.54"/>
    <s v="物业用房"/>
  </r>
</pivotCacheRecords>
</file>

<file path=xl/pivotCache/pivotCacheRecords2.xml><?xml version="1.0" encoding="utf-8"?>
<pivotCacheRecords xmlns="http://schemas.openxmlformats.org/spreadsheetml/2006/main" xmlns:r="http://schemas.openxmlformats.org/officeDocument/2006/relationships" count="416">
  <r>
    <n v="1"/>
    <s v="地下车库"/>
    <x v="0"/>
    <n v="-101"/>
    <n v="20185.22"/>
    <s v="人防"/>
  </r>
  <r>
    <n v="2"/>
    <s v="地下车库"/>
    <x v="1"/>
    <n v="-102"/>
    <n v="46122.99"/>
    <s v="地下车库"/>
  </r>
  <r>
    <n v="3"/>
    <s v="地下车库"/>
    <x v="2"/>
    <s v="WT2"/>
    <n v="202"/>
    <s v="梯，走道"/>
  </r>
  <r>
    <n v="4"/>
    <s v="地下车库"/>
    <x v="2"/>
    <s v="-1J101"/>
    <n v="6.44"/>
    <s v="1号楼储藏间"/>
  </r>
  <r>
    <n v="5"/>
    <s v="地下车库"/>
    <x v="2"/>
    <s v="-1J102"/>
    <n v="4.76"/>
    <s v="1号楼储藏间"/>
  </r>
  <r>
    <n v="6"/>
    <s v="地下车库"/>
    <x v="2"/>
    <s v="-1J103"/>
    <n v="6.09"/>
    <s v="1号楼储藏间"/>
  </r>
  <r>
    <n v="7"/>
    <s v="地下车库"/>
    <x v="2"/>
    <s v="-1J104"/>
    <n v="13.54"/>
    <s v="1号楼储藏间"/>
  </r>
  <r>
    <n v="8"/>
    <s v="地下车库"/>
    <x v="2"/>
    <s v="-1J105"/>
    <n v="9.9700000000000006"/>
    <s v="1号楼储藏间"/>
  </r>
  <r>
    <n v="9"/>
    <s v="地下车库"/>
    <x v="2"/>
    <s v="-1J106"/>
    <n v="6.08"/>
    <s v="1号楼储藏间"/>
  </r>
  <r>
    <n v="10"/>
    <s v="地下车库"/>
    <x v="2"/>
    <s v="-1J107"/>
    <n v="8.5399999999999991"/>
    <s v="1号楼储藏间"/>
  </r>
  <r>
    <n v="11"/>
    <s v="地下车库"/>
    <x v="2"/>
    <s v="-1J108"/>
    <n v="7.11"/>
    <s v="1号楼储藏间"/>
  </r>
  <r>
    <n v="12"/>
    <s v="地下车库"/>
    <x v="2"/>
    <s v="-1J109"/>
    <n v="5.5"/>
    <s v="1号楼储藏间"/>
  </r>
  <r>
    <n v="13"/>
    <s v="地下车库"/>
    <x v="2"/>
    <s v="-1J110"/>
    <n v="5.5"/>
    <s v="1号楼储藏间"/>
  </r>
  <r>
    <n v="14"/>
    <s v="地下车库"/>
    <x v="2"/>
    <s v="-1J111"/>
    <n v="7.11"/>
    <s v="1号楼储藏间"/>
  </r>
  <r>
    <n v="15"/>
    <s v="地下车库"/>
    <x v="2"/>
    <s v="-1J112"/>
    <n v="9.5299999999999994"/>
    <s v="1号楼储藏间"/>
  </r>
  <r>
    <n v="16"/>
    <s v="地下车库"/>
    <x v="2"/>
    <s v="-1J113"/>
    <n v="6.08"/>
    <s v="1号楼储藏间"/>
  </r>
  <r>
    <n v="17"/>
    <s v="地下车库"/>
    <x v="2"/>
    <s v="-1J114"/>
    <n v="9.9700000000000006"/>
    <s v="1号楼储藏间"/>
  </r>
  <r>
    <n v="18"/>
    <s v="地下车库"/>
    <x v="2"/>
    <s v="-1J115"/>
    <n v="13.54"/>
    <s v="1号楼储藏间"/>
  </r>
  <r>
    <n v="19"/>
    <s v="地下车库"/>
    <x v="2"/>
    <s v="-1J116"/>
    <n v="5.14"/>
    <s v="1号楼储藏间"/>
  </r>
  <r>
    <n v="20"/>
    <s v="地下车库"/>
    <x v="2"/>
    <s v="-1J117"/>
    <n v="10.99"/>
    <s v="1号楼储藏间"/>
  </r>
  <r>
    <n v="21"/>
    <s v="地下车库"/>
    <x v="2"/>
    <s v="-1J118"/>
    <n v="2.68"/>
    <s v="1号楼储藏间"/>
  </r>
  <r>
    <n v="22"/>
    <s v="地下车库"/>
    <x v="3"/>
    <s v="WT7"/>
    <n v="233.14"/>
    <s v="梯，走道"/>
  </r>
  <r>
    <n v="23"/>
    <s v="地下车库"/>
    <x v="3"/>
    <s v="-1J101"/>
    <n v="10.199999999999999"/>
    <s v="2号楼储藏间"/>
  </r>
  <r>
    <n v="24"/>
    <s v="地下车库"/>
    <x v="3"/>
    <s v="-1J102"/>
    <n v="5.6"/>
    <s v="2号楼储藏间"/>
  </r>
  <r>
    <n v="25"/>
    <s v="地下车库"/>
    <x v="3"/>
    <s v="-1J103"/>
    <n v="14.72"/>
    <s v="2号楼储藏间"/>
  </r>
  <r>
    <n v="26"/>
    <s v="地下车库"/>
    <x v="3"/>
    <s v="-1J104"/>
    <n v="5.35"/>
    <s v="2号楼储藏间"/>
  </r>
  <r>
    <n v="27"/>
    <s v="地下车库"/>
    <x v="3"/>
    <s v="-1J105"/>
    <n v="5.92"/>
    <s v="2号楼储藏间"/>
  </r>
  <r>
    <n v="28"/>
    <s v="地下车库"/>
    <x v="3"/>
    <s v="-1J106"/>
    <n v="15.19"/>
    <s v="2号楼储藏间"/>
  </r>
  <r>
    <n v="29"/>
    <s v="地下车库"/>
    <x v="3"/>
    <s v="-1J107"/>
    <n v="12.31"/>
    <s v="2号楼储藏间"/>
  </r>
  <r>
    <n v="30"/>
    <s v="地下车库"/>
    <x v="3"/>
    <s v="-1J108"/>
    <n v="10.75"/>
    <s v="2号楼储藏间"/>
  </r>
  <r>
    <n v="31"/>
    <s v="地下车库"/>
    <x v="3"/>
    <s v="-1J109"/>
    <n v="9.0299999999999994"/>
    <s v="2号楼储藏间"/>
  </r>
  <r>
    <n v="32"/>
    <s v="地下车库"/>
    <x v="3"/>
    <s v="-1J110"/>
    <n v="9.43"/>
    <s v="2号楼储藏间"/>
  </r>
  <r>
    <n v="33"/>
    <s v="地下车库"/>
    <x v="3"/>
    <s v="-1J111"/>
    <n v="12.92"/>
    <s v="2号楼储藏间"/>
  </r>
  <r>
    <n v="34"/>
    <s v="地下车库"/>
    <x v="3"/>
    <s v="-1J112"/>
    <n v="11.27"/>
    <s v="2号楼储藏间"/>
  </r>
  <r>
    <n v="35"/>
    <s v="地下车库"/>
    <x v="3"/>
    <s v="-1J113"/>
    <n v="8.5500000000000007"/>
    <s v="2号楼储藏间"/>
  </r>
  <r>
    <n v="36"/>
    <s v="地下车库"/>
    <x v="3"/>
    <s v="-1J114"/>
    <n v="8.11"/>
    <s v="2号楼储藏间"/>
  </r>
  <r>
    <n v="37"/>
    <s v="地下车库"/>
    <x v="3"/>
    <s v="-1J115"/>
    <n v="13.71"/>
    <s v="2号楼储藏间"/>
  </r>
  <r>
    <n v="38"/>
    <s v="地下车库"/>
    <x v="3"/>
    <s v="-1J116"/>
    <n v="6.57"/>
    <s v="2号楼储藏间"/>
  </r>
  <r>
    <n v="39"/>
    <s v="地下车库"/>
    <x v="3"/>
    <s v="-1J117"/>
    <n v="6.04"/>
    <s v="2号楼储藏间"/>
  </r>
  <r>
    <n v="40"/>
    <s v="地下车库"/>
    <x v="3"/>
    <s v="-1J118"/>
    <n v="9"/>
    <s v="2号楼储藏间"/>
  </r>
  <r>
    <n v="41"/>
    <s v="地下车库"/>
    <x v="3"/>
    <s v="-1J119"/>
    <n v="6.14"/>
    <s v="2号楼储藏间"/>
  </r>
  <r>
    <n v="42"/>
    <s v="地下车库"/>
    <x v="3"/>
    <s v="-1J120"/>
    <n v="7.81"/>
    <s v="2号楼储藏间"/>
  </r>
  <r>
    <n v="43"/>
    <s v="地下车库"/>
    <x v="3"/>
    <s v="-1J121"/>
    <n v="7.81"/>
    <s v="2号楼储藏间"/>
  </r>
  <r>
    <n v="44"/>
    <s v="地下车库"/>
    <x v="4"/>
    <s v="WT4"/>
    <n v="239.36"/>
    <s v="梯，走道"/>
  </r>
  <r>
    <n v="45"/>
    <s v="地下车库"/>
    <x v="4"/>
    <s v="-1J101"/>
    <n v="10.3"/>
    <s v="3号楼储藏间"/>
  </r>
  <r>
    <n v="46"/>
    <s v="地下车库"/>
    <x v="4"/>
    <s v="-1J102"/>
    <n v="5.6"/>
    <s v="3号楼储藏间"/>
  </r>
  <r>
    <n v="47"/>
    <s v="地下车库"/>
    <x v="4"/>
    <s v="-1J103"/>
    <n v="14.72"/>
    <s v="3号楼储藏间"/>
  </r>
  <r>
    <n v="48"/>
    <s v="地下车库"/>
    <x v="4"/>
    <s v="-1J104"/>
    <n v="5.35"/>
    <s v="3号楼储藏间"/>
  </r>
  <r>
    <n v="49"/>
    <s v="地下车库"/>
    <x v="4"/>
    <s v="-1J105"/>
    <n v="5.92"/>
    <s v="3号楼储藏间"/>
  </r>
  <r>
    <n v="50"/>
    <s v="地下车库"/>
    <x v="4"/>
    <s v="-1J106"/>
    <n v="15.19"/>
    <s v="3号楼储藏间"/>
  </r>
  <r>
    <n v="51"/>
    <s v="地下车库"/>
    <x v="4"/>
    <s v="-1J107"/>
    <n v="12.31"/>
    <s v="3号楼储藏间"/>
  </r>
  <r>
    <n v="52"/>
    <s v="地下车库"/>
    <x v="4"/>
    <s v="-1J108"/>
    <n v="10.75"/>
    <s v="3号楼储藏间"/>
  </r>
  <r>
    <n v="53"/>
    <s v="地下车库"/>
    <x v="4"/>
    <s v="-1J109"/>
    <n v="9.0299999999999994"/>
    <s v="3号楼储藏间"/>
  </r>
  <r>
    <n v="54"/>
    <s v="地下车库"/>
    <x v="4"/>
    <s v="-1J110"/>
    <n v="9.43"/>
    <s v="3号楼储藏间"/>
  </r>
  <r>
    <n v="55"/>
    <s v="地下车库"/>
    <x v="4"/>
    <s v="-1J111"/>
    <n v="12.92"/>
    <s v="3号楼储藏间"/>
  </r>
  <r>
    <n v="56"/>
    <s v="地下车库"/>
    <x v="4"/>
    <s v="-1J112"/>
    <n v="11.27"/>
    <s v="3号楼储藏间"/>
  </r>
  <r>
    <n v="57"/>
    <s v="地下车库"/>
    <x v="4"/>
    <s v="-1J113"/>
    <n v="11"/>
    <s v="3号楼储藏间"/>
  </r>
  <r>
    <n v="58"/>
    <s v="地下车库"/>
    <x v="4"/>
    <s v="-1J114"/>
    <n v="11.12"/>
    <s v="3号楼储藏间"/>
  </r>
  <r>
    <n v="59"/>
    <s v="地下车库"/>
    <x v="4"/>
    <s v="-1J115"/>
    <n v="8.81"/>
    <s v="3号楼储藏间"/>
  </r>
  <r>
    <n v="60"/>
    <s v="地下车库"/>
    <x v="4"/>
    <s v="-1J116"/>
    <n v="11.12"/>
    <s v="3号楼储藏间"/>
  </r>
  <r>
    <n v="61"/>
    <s v="地下车库"/>
    <x v="4"/>
    <s v="-1J117"/>
    <n v="6.04"/>
    <s v="3号楼储藏间"/>
  </r>
  <r>
    <n v="62"/>
    <s v="地下车库"/>
    <x v="4"/>
    <s v="-1J118"/>
    <n v="9"/>
    <s v="3号楼储藏间"/>
  </r>
  <r>
    <n v="63"/>
    <s v="地下车库"/>
    <x v="4"/>
    <s v="-1J119"/>
    <n v="6.14"/>
    <s v="3号楼储藏间"/>
  </r>
  <r>
    <n v="64"/>
    <s v="地下车库"/>
    <x v="4"/>
    <s v="-1J120"/>
    <n v="7.81"/>
    <s v="3号楼储藏间"/>
  </r>
  <r>
    <n v="65"/>
    <s v="地下车库"/>
    <x v="4"/>
    <s v="-1J121"/>
    <n v="7.81"/>
    <s v="3号楼储藏间"/>
  </r>
  <r>
    <n v="66"/>
    <s v="地下车库"/>
    <x v="5"/>
    <s v="WT1"/>
    <n v="218.94"/>
    <s v="梯，走道"/>
  </r>
  <r>
    <n v="67"/>
    <s v="地下车库"/>
    <x v="5"/>
    <s v="-1J101"/>
    <n v="5.0599999999999996"/>
    <s v="4号楼储藏间"/>
  </r>
  <r>
    <n v="68"/>
    <s v="地下车库"/>
    <x v="5"/>
    <s v="-1J102"/>
    <n v="5.0599999999999996"/>
    <s v="4号楼储藏间"/>
  </r>
  <r>
    <n v="69"/>
    <s v="地下车库"/>
    <x v="5"/>
    <s v="-1J103"/>
    <n v="5.27"/>
    <s v="4号楼储藏间"/>
  </r>
  <r>
    <n v="70"/>
    <s v="地下车库"/>
    <x v="5"/>
    <s v="-1J104"/>
    <n v="5.97"/>
    <s v="4号楼储藏间"/>
  </r>
  <r>
    <n v="71"/>
    <s v="地下车库"/>
    <x v="5"/>
    <s v="-1J105"/>
    <n v="7.41"/>
    <s v="4号楼储藏间"/>
  </r>
  <r>
    <n v="72"/>
    <s v="地下车库"/>
    <x v="5"/>
    <s v="-1J106"/>
    <n v="4.7300000000000004"/>
    <s v="4号楼储藏间"/>
  </r>
  <r>
    <n v="73"/>
    <s v="地下车库"/>
    <x v="5"/>
    <s v="-1J107"/>
    <n v="7.66"/>
    <s v="4号楼储藏间"/>
  </r>
  <r>
    <n v="74"/>
    <s v="地下车库"/>
    <x v="5"/>
    <s v="-1J108"/>
    <n v="4.2699999999999996"/>
    <s v="4号楼储藏间"/>
  </r>
  <r>
    <n v="75"/>
    <s v="地下车库"/>
    <x v="5"/>
    <s v="-1J109"/>
    <n v="5.61"/>
    <s v="4号楼储藏间"/>
  </r>
  <r>
    <n v="76"/>
    <s v="地下车库"/>
    <x v="5"/>
    <s v="-1J110"/>
    <n v="11.07"/>
    <s v="4号楼储藏间"/>
  </r>
  <r>
    <n v="77"/>
    <s v="地下车库"/>
    <x v="5"/>
    <s v="-1J111"/>
    <n v="3.85"/>
    <s v="4号楼储藏间"/>
  </r>
  <r>
    <n v="78"/>
    <s v="地下车库"/>
    <x v="5"/>
    <s v="-1J112"/>
    <n v="5.92"/>
    <s v="4号楼储藏间"/>
  </r>
  <r>
    <n v="79"/>
    <s v="地下车库"/>
    <x v="5"/>
    <s v="-1J113"/>
    <n v="4.6900000000000004"/>
    <s v="4号楼储藏间"/>
  </r>
  <r>
    <n v="80"/>
    <s v="地下车库"/>
    <x v="5"/>
    <s v="-1J114"/>
    <n v="5.67"/>
    <s v="4号楼储藏间"/>
  </r>
  <r>
    <n v="81"/>
    <s v="地下车库"/>
    <x v="5"/>
    <s v="-1J115"/>
    <n v="3.57"/>
    <s v="4号楼储藏间"/>
  </r>
  <r>
    <n v="82"/>
    <s v="地下车库"/>
    <x v="5"/>
    <s v="-1J116"/>
    <n v="3.28"/>
    <s v="4号楼储藏间"/>
  </r>
  <r>
    <n v="83"/>
    <s v="地下车库"/>
    <x v="5"/>
    <s v="-1J117"/>
    <n v="8.3800000000000008"/>
    <s v="4号楼储藏间"/>
  </r>
  <r>
    <n v="84"/>
    <s v="地下车库"/>
    <x v="5"/>
    <s v="-1J118"/>
    <n v="8.32"/>
    <s v="4号楼储藏间"/>
  </r>
  <r>
    <n v="85"/>
    <s v="地下车库"/>
    <x v="5"/>
    <s v="-1J119"/>
    <n v="5.23"/>
    <s v="4号楼储藏间"/>
  </r>
  <r>
    <n v="86"/>
    <s v="地下车库"/>
    <x v="5"/>
    <s v="-1J120"/>
    <n v="8.98"/>
    <s v="4号楼储藏间"/>
  </r>
  <r>
    <n v="87"/>
    <s v="地下车库"/>
    <x v="5"/>
    <s v="-1J121"/>
    <n v="5.26"/>
    <s v="4号楼储藏间"/>
  </r>
  <r>
    <n v="88"/>
    <s v="地下车库"/>
    <x v="5"/>
    <s v="-1J122"/>
    <n v="11.67"/>
    <s v="4号楼储藏间"/>
  </r>
  <r>
    <n v="89"/>
    <s v="地下车库"/>
    <x v="5"/>
    <s v="-1J123"/>
    <n v="9.8800000000000008"/>
    <s v="4号楼储藏间"/>
  </r>
  <r>
    <n v="90"/>
    <s v="地下车库"/>
    <x v="5"/>
    <s v="-1J124"/>
    <n v="6.74"/>
    <s v="4号楼储藏间"/>
  </r>
  <r>
    <n v="91"/>
    <s v="地下车库"/>
    <x v="6"/>
    <s v="WT3"/>
    <n v="219.57"/>
    <s v="梯，走道"/>
  </r>
  <r>
    <n v="92"/>
    <s v="地下车库"/>
    <x v="6"/>
    <s v="-1J101"/>
    <n v="7.76"/>
    <s v="6号楼储藏间"/>
  </r>
  <r>
    <n v="93"/>
    <s v="地下车库"/>
    <x v="6"/>
    <s v="-1J102"/>
    <n v="9.2200000000000006"/>
    <s v="6号楼储藏间"/>
  </r>
  <r>
    <n v="94"/>
    <s v="地下车库"/>
    <x v="6"/>
    <s v="-1J103"/>
    <n v="9.34"/>
    <s v="6号楼储藏间"/>
  </r>
  <r>
    <n v="95"/>
    <s v="地下车库"/>
    <x v="6"/>
    <s v="-1J104"/>
    <n v="11.16"/>
    <s v="6号楼储藏间"/>
  </r>
  <r>
    <n v="96"/>
    <s v="地下车库"/>
    <x v="6"/>
    <s v="-1J105"/>
    <n v="4.5999999999999996"/>
    <s v="6号楼储藏间"/>
  </r>
  <r>
    <n v="97"/>
    <s v="地下车库"/>
    <x v="6"/>
    <s v="-1J106"/>
    <n v="14.19"/>
    <s v="6号楼储藏间"/>
  </r>
  <r>
    <n v="98"/>
    <s v="地下车库"/>
    <x v="6"/>
    <s v="-1J107"/>
    <n v="7.26"/>
    <s v="6号楼储藏间"/>
  </r>
  <r>
    <n v="99"/>
    <s v="地下车库"/>
    <x v="6"/>
    <s v="-1J108"/>
    <n v="11.86"/>
    <s v="6号楼储藏间"/>
  </r>
  <r>
    <n v="100"/>
    <s v="地下车库"/>
    <x v="6"/>
    <s v="-1J109"/>
    <n v="11.2"/>
    <s v="6号楼储藏间"/>
  </r>
  <r>
    <n v="101"/>
    <s v="地下车库"/>
    <x v="6"/>
    <s v="-1J110"/>
    <n v="14.29"/>
    <s v="6号楼储藏间"/>
  </r>
  <r>
    <n v="102"/>
    <s v="地下车库"/>
    <x v="6"/>
    <s v="-1J111"/>
    <n v="7.55"/>
    <s v="6号楼储藏间"/>
  </r>
  <r>
    <n v="103"/>
    <s v="地下车库"/>
    <x v="6"/>
    <s v="-1J112"/>
    <n v="5.85"/>
    <s v="6号楼储藏间"/>
  </r>
  <r>
    <n v="104"/>
    <s v="地下车库"/>
    <x v="6"/>
    <s v="-1J113"/>
    <n v="5.77"/>
    <s v="6号楼储藏间"/>
  </r>
  <r>
    <n v="105"/>
    <s v="地下车库"/>
    <x v="6"/>
    <s v="-1J114"/>
    <n v="6.68"/>
    <s v="6号楼储藏间"/>
  </r>
  <r>
    <n v="106"/>
    <s v="地下车库"/>
    <x v="6"/>
    <s v="-1J115"/>
    <n v="6.26"/>
    <s v="6号楼储藏间"/>
  </r>
  <r>
    <n v="107"/>
    <s v="地下车库"/>
    <x v="6"/>
    <s v="-1J116"/>
    <n v="4.7699999999999996"/>
    <s v="6号楼储藏间"/>
  </r>
  <r>
    <n v="108"/>
    <s v="地下车库"/>
    <x v="6"/>
    <s v="-1J117"/>
    <n v="4.7699999999999996"/>
    <s v="6号楼储藏间"/>
  </r>
  <r>
    <n v="109"/>
    <s v="地下车库"/>
    <x v="6"/>
    <s v="-1J118"/>
    <n v="11.16"/>
    <s v="6号楼储藏间"/>
  </r>
  <r>
    <n v="110"/>
    <s v="地下车库"/>
    <x v="6"/>
    <s v="-1J119"/>
    <n v="9.15"/>
    <s v="6号楼储藏间"/>
  </r>
  <r>
    <n v="111"/>
    <s v="地下车库"/>
    <x v="6"/>
    <s v="-1J120"/>
    <n v="6.07"/>
    <s v="6号楼储藏间"/>
  </r>
  <r>
    <n v="112"/>
    <s v="地下车库"/>
    <x v="6"/>
    <s v="-1J121"/>
    <n v="4.96"/>
    <s v="6号楼储藏间"/>
  </r>
  <r>
    <n v="113"/>
    <s v="地下车库"/>
    <x v="6"/>
    <s v="-1J122"/>
    <n v="3.73"/>
    <s v="6号楼储藏间"/>
  </r>
  <r>
    <n v="114"/>
    <s v="地下车库"/>
    <x v="6"/>
    <s v="-1J123"/>
    <n v="3.73"/>
    <s v="6号楼储藏间"/>
  </r>
  <r>
    <n v="115"/>
    <s v="地下车库"/>
    <x v="6"/>
    <s v="-1J124"/>
    <n v="4.33"/>
    <s v="6号楼储藏间"/>
  </r>
  <r>
    <n v="116"/>
    <s v="地下车库"/>
    <x v="7"/>
    <s v="WT11"/>
    <n v="219.55"/>
    <s v="梯，走道"/>
  </r>
  <r>
    <n v="117"/>
    <s v="地下车库"/>
    <x v="7"/>
    <s v="-1J101"/>
    <n v="7.76"/>
    <s v="13号楼储藏间"/>
  </r>
  <r>
    <n v="118"/>
    <s v="地下车库"/>
    <x v="7"/>
    <s v="-1J102"/>
    <n v="9.2200000000000006"/>
    <s v="13号楼储藏间"/>
  </r>
  <r>
    <n v="119"/>
    <s v="地下车库"/>
    <x v="7"/>
    <s v="-1J103"/>
    <n v="9.34"/>
    <s v="13号楼储藏间"/>
  </r>
  <r>
    <n v="120"/>
    <s v="地下车库"/>
    <x v="7"/>
    <s v="-1J104"/>
    <n v="11.16"/>
    <s v="13号楼储藏间"/>
  </r>
  <r>
    <n v="121"/>
    <s v="地下车库"/>
    <x v="7"/>
    <s v="-1J105"/>
    <n v="4.5999999999999996"/>
    <s v="13号楼储藏间"/>
  </r>
  <r>
    <n v="122"/>
    <s v="地下车库"/>
    <x v="7"/>
    <s v="-1J106"/>
    <n v="14.19"/>
    <s v="13号楼储藏间"/>
  </r>
  <r>
    <n v="123"/>
    <s v="地下车库"/>
    <x v="7"/>
    <s v="-1J107"/>
    <n v="7.26"/>
    <s v="13号楼储藏间"/>
  </r>
  <r>
    <n v="124"/>
    <s v="地下车库"/>
    <x v="7"/>
    <s v="-1J108"/>
    <n v="12.24"/>
    <s v="13号楼储藏间"/>
  </r>
  <r>
    <n v="125"/>
    <s v="地下车库"/>
    <x v="7"/>
    <s v="-1J109"/>
    <n v="11.16"/>
    <s v="13号楼储藏间"/>
  </r>
  <r>
    <n v="126"/>
    <s v="地下车库"/>
    <x v="7"/>
    <s v="-1J110"/>
    <n v="14.29"/>
    <s v="13号楼储藏间"/>
  </r>
  <r>
    <n v="127"/>
    <s v="地下车库"/>
    <x v="7"/>
    <s v="-1J111"/>
    <n v="7.55"/>
    <s v="13号楼储藏间"/>
  </r>
  <r>
    <n v="128"/>
    <s v="地下车库"/>
    <x v="7"/>
    <s v="-1J112"/>
    <n v="5.89"/>
    <s v="13号楼储藏间"/>
  </r>
  <r>
    <n v="129"/>
    <s v="地下车库"/>
    <x v="7"/>
    <s v="-1J113"/>
    <n v="5.73"/>
    <s v="13号楼储藏间"/>
  </r>
  <r>
    <n v="130"/>
    <s v="地下车库"/>
    <x v="7"/>
    <s v="-1J114"/>
    <n v="6.68"/>
    <s v="13号楼储藏间"/>
  </r>
  <r>
    <n v="131"/>
    <s v="地下车库"/>
    <x v="7"/>
    <s v="-1J115"/>
    <n v="6.26"/>
    <s v="13号楼储藏间"/>
  </r>
  <r>
    <n v="132"/>
    <s v="地下车库"/>
    <x v="7"/>
    <s v="-1J116"/>
    <n v="4.7699999999999996"/>
    <s v="13号楼储藏间"/>
  </r>
  <r>
    <n v="133"/>
    <s v="地下车库"/>
    <x v="7"/>
    <s v="-1J117"/>
    <n v="4.7699999999999996"/>
    <s v="13号楼储藏间"/>
  </r>
  <r>
    <n v="134"/>
    <s v="地下车库"/>
    <x v="7"/>
    <s v="-1J118"/>
    <n v="11.16"/>
    <s v="13号楼储藏间"/>
  </r>
  <r>
    <n v="135"/>
    <s v="地下车库"/>
    <x v="7"/>
    <s v="-1J119"/>
    <n v="9.15"/>
    <s v="13号楼储藏间"/>
  </r>
  <r>
    <n v="136"/>
    <s v="地下车库"/>
    <x v="7"/>
    <s v="-1J120"/>
    <n v="6.07"/>
    <s v="13号楼储藏间"/>
  </r>
  <r>
    <n v="137"/>
    <s v="地下车库"/>
    <x v="7"/>
    <s v="-1J121"/>
    <n v="4.96"/>
    <s v="13号楼储藏间"/>
  </r>
  <r>
    <n v="138"/>
    <s v="地下车库"/>
    <x v="7"/>
    <s v="-1J122"/>
    <n v="3.73"/>
    <s v="13号楼储藏间"/>
  </r>
  <r>
    <n v="139"/>
    <s v="地下车库"/>
    <x v="7"/>
    <s v="-1J123"/>
    <n v="3.73"/>
    <s v="13号楼储藏间"/>
  </r>
  <r>
    <n v="140"/>
    <s v="地下车库"/>
    <x v="7"/>
    <s v="-1J124"/>
    <n v="4.33"/>
    <s v="13号楼储藏间"/>
  </r>
  <r>
    <n v="141"/>
    <s v="地下车库"/>
    <x v="8"/>
    <s v="WT8"/>
    <n v="212.34"/>
    <s v="梯，走道"/>
  </r>
  <r>
    <n v="142"/>
    <s v="地下车库"/>
    <x v="8"/>
    <s v="-1J101"/>
    <n v="5.14"/>
    <s v="14号楼储藏间"/>
  </r>
  <r>
    <n v="143"/>
    <s v="地下车库"/>
    <x v="8"/>
    <s v="-1J102"/>
    <n v="11.37"/>
    <s v="14号楼储藏间"/>
  </r>
  <r>
    <n v="144"/>
    <s v="地下车库"/>
    <x v="8"/>
    <s v="-1J103"/>
    <n v="12.3"/>
    <s v="14号楼储藏间"/>
  </r>
  <r>
    <n v="145"/>
    <s v="地下车库"/>
    <x v="8"/>
    <s v="-1J104"/>
    <n v="4.05"/>
    <s v="14号楼储藏间"/>
  </r>
  <r>
    <n v="146"/>
    <s v="地下车库"/>
    <x v="8"/>
    <s v="-1J105"/>
    <n v="5.84"/>
    <s v="14号楼储藏间"/>
  </r>
  <r>
    <n v="147"/>
    <s v="地下车库"/>
    <x v="8"/>
    <s v="-1J106"/>
    <n v="7.41"/>
    <s v="14号楼储藏间"/>
  </r>
  <r>
    <n v="148"/>
    <s v="地下车库"/>
    <x v="8"/>
    <s v="-1J107"/>
    <n v="11.28"/>
    <s v="14号楼储藏间"/>
  </r>
  <r>
    <n v="149"/>
    <s v="地下车库"/>
    <x v="8"/>
    <s v="-1J108"/>
    <n v="4.5599999999999996"/>
    <s v="14号楼储藏间"/>
  </r>
  <r>
    <n v="150"/>
    <s v="地下车库"/>
    <x v="8"/>
    <s v="-1J109"/>
    <n v="7.36"/>
    <s v="14号楼储藏间"/>
  </r>
  <r>
    <n v="151"/>
    <s v="地下车库"/>
    <x v="8"/>
    <s v="-1J110"/>
    <n v="11.03"/>
    <s v="14号楼储藏间"/>
  </r>
  <r>
    <n v="152"/>
    <s v="地下车库"/>
    <x v="8"/>
    <s v="-1J111"/>
    <n v="5.3"/>
    <s v="14号楼储藏间"/>
  </r>
  <r>
    <n v="153"/>
    <s v="地下车库"/>
    <x v="8"/>
    <s v="-1J112"/>
    <n v="4.6100000000000003"/>
    <s v="14号楼储藏间"/>
  </r>
  <r>
    <n v="154"/>
    <s v="地下车库"/>
    <x v="8"/>
    <s v="-1J113"/>
    <n v="6.62"/>
    <s v="14号楼储藏间"/>
  </r>
  <r>
    <n v="155"/>
    <s v="地下车库"/>
    <x v="8"/>
    <s v="-1J114"/>
    <n v="4.05"/>
    <s v="14号楼储藏间"/>
  </r>
  <r>
    <n v="156"/>
    <s v="地下车库"/>
    <x v="8"/>
    <s v="-1J115"/>
    <n v="5.0999999999999996"/>
    <s v="14号楼储藏间"/>
  </r>
  <r>
    <n v="157"/>
    <s v="地下车库"/>
    <x v="8"/>
    <s v="-1J116"/>
    <n v="4.91"/>
    <s v="14号楼储藏间"/>
  </r>
  <r>
    <n v="158"/>
    <s v="地下车库"/>
    <x v="8"/>
    <s v="-1J117"/>
    <n v="6.03"/>
    <s v="14号楼储藏间"/>
  </r>
  <r>
    <n v="159"/>
    <s v="地下车库"/>
    <x v="8"/>
    <s v="-1J118"/>
    <n v="9.39"/>
    <s v="14号楼储藏间"/>
  </r>
  <r>
    <n v="160"/>
    <s v="地下车库"/>
    <x v="8"/>
    <s v="-1J119"/>
    <n v="4.75"/>
    <s v="14号楼储藏间"/>
  </r>
  <r>
    <n v="161"/>
    <s v="地下车库"/>
    <x v="8"/>
    <s v="-1J120"/>
    <n v="12.2"/>
    <s v="14号楼储藏间"/>
  </r>
  <r>
    <n v="162"/>
    <s v="地下车库"/>
    <x v="8"/>
    <s v="-1J121"/>
    <n v="6.27"/>
    <s v="14号楼储藏间"/>
  </r>
  <r>
    <n v="163"/>
    <s v="地下车库"/>
    <x v="8"/>
    <s v="-1J122"/>
    <n v="6.27"/>
    <s v="14号楼储藏间"/>
  </r>
  <r>
    <n v="164"/>
    <s v="地下车库"/>
    <x v="8"/>
    <s v="-1J123"/>
    <n v="12.1"/>
    <s v="14号楼储藏间"/>
  </r>
  <r>
    <n v="165"/>
    <s v="地下车库"/>
    <x v="8"/>
    <s v="-1J124"/>
    <n v="7.71"/>
    <s v="14号楼储藏间"/>
  </r>
  <r>
    <n v="166"/>
    <s v="地下车库"/>
    <x v="8"/>
    <s v="-1J125"/>
    <n v="6.85"/>
    <s v="14号楼储藏间"/>
  </r>
  <r>
    <n v="167"/>
    <s v="地下车库"/>
    <x v="9"/>
    <s v="WT10"/>
    <n v="326.56"/>
    <s v="梯，走道"/>
  </r>
  <r>
    <n v="168"/>
    <s v="地下车库"/>
    <x v="9"/>
    <s v="-1J101"/>
    <n v="13.27"/>
    <s v="16号楼储藏间"/>
  </r>
  <r>
    <n v="169"/>
    <s v="地下车库"/>
    <x v="9"/>
    <s v="-1J102"/>
    <n v="15.18"/>
    <s v="16号楼储藏间"/>
  </r>
  <r>
    <n v="170"/>
    <s v="地下车库"/>
    <x v="9"/>
    <s v="-1J103"/>
    <n v="7.43"/>
    <s v="16号楼储藏间"/>
  </r>
  <r>
    <n v="171"/>
    <s v="地下车库"/>
    <x v="9"/>
    <s v="-1J104"/>
    <n v="25.36"/>
    <s v="16号楼储藏间"/>
  </r>
  <r>
    <n v="172"/>
    <s v="地下车库"/>
    <x v="9"/>
    <s v="-1J105"/>
    <n v="13.86"/>
    <s v="16号楼储藏间"/>
  </r>
  <r>
    <n v="173"/>
    <s v="地下车库"/>
    <x v="9"/>
    <s v="-1J106"/>
    <n v="22.51"/>
    <s v="16号楼储藏间"/>
  </r>
  <r>
    <n v="174"/>
    <s v="地下车库"/>
    <x v="9"/>
    <s v="-1J107"/>
    <n v="8.48"/>
    <s v="16号楼储藏间"/>
  </r>
  <r>
    <n v="175"/>
    <s v="地下车库"/>
    <x v="9"/>
    <s v="-1J108"/>
    <n v="8.48"/>
    <s v="16号楼储藏间"/>
  </r>
  <r>
    <n v="176"/>
    <s v="地下车库"/>
    <x v="9"/>
    <s v="-1J109"/>
    <n v="22.51"/>
    <s v="16号楼储藏间"/>
  </r>
  <r>
    <n v="177"/>
    <s v="地下车库"/>
    <x v="9"/>
    <s v="-1J110"/>
    <n v="13.86"/>
    <s v="16号楼储藏间"/>
  </r>
  <r>
    <n v="178"/>
    <s v="地下车库"/>
    <x v="9"/>
    <s v="-1J111"/>
    <n v="13.8"/>
    <s v="16号楼储藏间"/>
  </r>
  <r>
    <n v="179"/>
    <s v="地下车库"/>
    <x v="9"/>
    <s v="-1J112"/>
    <n v="13.8"/>
    <s v="16号楼储藏间"/>
  </r>
  <r>
    <n v="180"/>
    <s v="地下车库"/>
    <x v="9"/>
    <s v="-1J113"/>
    <n v="13.86"/>
    <s v="16号楼储藏间"/>
  </r>
  <r>
    <n v="181"/>
    <s v="地下车库"/>
    <x v="9"/>
    <s v="-1J114"/>
    <n v="23.14"/>
    <s v="16号楼储藏间"/>
  </r>
  <r>
    <n v="182"/>
    <s v="地下车库"/>
    <x v="9"/>
    <s v="-1J115"/>
    <n v="11.66"/>
    <s v="16号楼储藏间"/>
  </r>
  <r>
    <n v="183"/>
    <s v="地下车库"/>
    <x v="9"/>
    <s v="-1J116"/>
    <n v="11.66"/>
    <s v="16号楼储藏间"/>
  </r>
  <r>
    <n v="184"/>
    <s v="地下车库"/>
    <x v="9"/>
    <s v="-1J117"/>
    <n v="23.14"/>
    <s v="16号楼储藏间"/>
  </r>
  <r>
    <n v="185"/>
    <s v="地下车库"/>
    <x v="9"/>
    <s v="-1J118"/>
    <n v="13.86"/>
    <s v="16号楼储藏间"/>
  </r>
  <r>
    <n v="186"/>
    <s v="地下车库"/>
    <x v="9"/>
    <s v="-1J119"/>
    <n v="13.8"/>
    <s v="16号楼储藏间"/>
  </r>
  <r>
    <n v="187"/>
    <s v="地下车库"/>
    <x v="9"/>
    <s v="-1J120"/>
    <n v="13.8"/>
    <s v="16号楼储藏间"/>
  </r>
  <r>
    <n v="188"/>
    <s v="地下车库"/>
    <x v="9"/>
    <s v="-1J121"/>
    <n v="13.86"/>
    <s v="16号楼储藏间"/>
  </r>
  <r>
    <n v="189"/>
    <s v="地下车库"/>
    <x v="9"/>
    <s v="-1J122"/>
    <n v="22.51"/>
    <s v="16号楼储藏间"/>
  </r>
  <r>
    <n v="190"/>
    <s v="地下车库"/>
    <x v="9"/>
    <s v="-1J123"/>
    <n v="8.48"/>
    <s v="16号楼储藏间"/>
  </r>
  <r>
    <n v="191"/>
    <s v="地下车库"/>
    <x v="9"/>
    <s v="-1J124"/>
    <n v="8.48"/>
    <s v="16号楼储藏间"/>
  </r>
  <r>
    <n v="192"/>
    <s v="地下车库"/>
    <x v="9"/>
    <s v="-1J125"/>
    <n v="22.51"/>
    <s v="16号楼储藏间"/>
  </r>
  <r>
    <n v="193"/>
    <s v="地下车库"/>
    <x v="9"/>
    <s v="-1J126"/>
    <n v="13.86"/>
    <s v="16号楼储藏间"/>
  </r>
  <r>
    <n v="194"/>
    <s v="地下车库"/>
    <x v="9"/>
    <s v="-1J127"/>
    <n v="25.29"/>
    <s v="16号楼储藏间"/>
  </r>
  <r>
    <n v="195"/>
    <s v="地下车库"/>
    <x v="9"/>
    <s v="-1J128"/>
    <n v="7.43"/>
    <s v="16号楼储藏间"/>
  </r>
  <r>
    <n v="196"/>
    <s v="地下车库"/>
    <x v="9"/>
    <s v="-1J129"/>
    <n v="14.56"/>
    <s v="16号楼储藏间"/>
  </r>
  <r>
    <n v="197"/>
    <s v="地下车库"/>
    <x v="9"/>
    <s v="-1J130"/>
    <n v="12.17"/>
    <s v="16号楼储藏间"/>
  </r>
  <r>
    <n v="198"/>
    <s v="地下车库"/>
    <x v="9"/>
    <s v="-1J131"/>
    <n v="13.27"/>
    <s v="16号楼储藏间"/>
  </r>
  <r>
    <n v="199"/>
    <s v="地下车库"/>
    <x v="9"/>
    <s v="-1J132"/>
    <n v="15.18"/>
    <s v="16号楼储藏间"/>
  </r>
  <r>
    <n v="200"/>
    <s v="地下车库"/>
    <x v="9"/>
    <s v="-1J133"/>
    <n v="4.92"/>
    <s v="16号楼储藏间"/>
  </r>
  <r>
    <n v="201"/>
    <s v="地下车库"/>
    <x v="9"/>
    <s v="-1J134"/>
    <n v="4.92"/>
    <s v="16号楼储藏间"/>
  </r>
  <r>
    <n v="202"/>
    <s v="地下车库"/>
    <x v="9"/>
    <s v="-1J135"/>
    <n v="12.26"/>
    <s v="16号楼储藏间"/>
  </r>
  <r>
    <n v="203"/>
    <s v="地下车库"/>
    <x v="9"/>
    <s v="-1J136"/>
    <n v="14.56"/>
    <s v="16号楼储藏间"/>
  </r>
  <r>
    <n v="204"/>
    <s v="地下车库"/>
    <x v="9"/>
    <s v="-1J137"/>
    <n v="12.17"/>
    <s v="16号楼储藏间"/>
  </r>
  <r>
    <n v="205"/>
    <s v="地下车库"/>
    <x v="9"/>
    <s v="-1J138"/>
    <n v="13.27"/>
    <s v="16号楼储藏间"/>
  </r>
  <r>
    <n v="206"/>
    <s v="地下车库"/>
    <x v="9"/>
    <s v="-1J139"/>
    <n v="15.18"/>
    <s v="16号楼储藏间"/>
  </r>
  <r>
    <n v="207"/>
    <s v="地下车库"/>
    <x v="9"/>
    <s v="-1J140"/>
    <n v="12.26"/>
    <s v="16号楼储藏间"/>
  </r>
  <r>
    <n v="208"/>
    <s v="地下车库"/>
    <x v="9"/>
    <s v="-1J141"/>
    <n v="4.92"/>
    <s v="16号楼储藏间"/>
  </r>
  <r>
    <n v="209"/>
    <s v="地下车库"/>
    <x v="9"/>
    <s v="-1J142"/>
    <n v="4.92"/>
    <s v="16号楼储藏间"/>
  </r>
  <r>
    <n v="210"/>
    <s v="地下车库"/>
    <x v="9"/>
    <s v="-1J143"/>
    <n v="14.56"/>
    <s v="16号楼储藏间"/>
  </r>
  <r>
    <n v="211"/>
    <s v="地下车库"/>
    <x v="9"/>
    <s v="-1J144"/>
    <n v="12.17"/>
    <s v="16号楼储藏间"/>
  </r>
  <r>
    <n v="212"/>
    <s v="地下车库"/>
    <x v="10"/>
    <s v="WT12"/>
    <n v="220.82"/>
    <s v="梯，走道"/>
  </r>
  <r>
    <n v="213"/>
    <s v="地下车库"/>
    <x v="10"/>
    <s v="-1J101"/>
    <n v="17.32"/>
    <s v="17号楼储藏间"/>
  </r>
  <r>
    <n v="214"/>
    <s v="地下车库"/>
    <x v="10"/>
    <s v="-1J102"/>
    <n v="9.92"/>
    <s v="17号楼储藏间"/>
  </r>
  <r>
    <n v="215"/>
    <s v="地下车库"/>
    <x v="10"/>
    <s v="-1J103"/>
    <n v="14.83"/>
    <s v="17号楼储藏间"/>
  </r>
  <r>
    <n v="216"/>
    <s v="地下车库"/>
    <x v="10"/>
    <s v="-1J104"/>
    <n v="16.95"/>
    <s v="17号楼储藏间"/>
  </r>
  <r>
    <n v="217"/>
    <s v="地下车库"/>
    <x v="10"/>
    <s v="-1J105"/>
    <n v="26.37"/>
    <s v="17号楼储藏间"/>
  </r>
  <r>
    <n v="218"/>
    <s v="地下车库"/>
    <x v="10"/>
    <s v="-1J106"/>
    <n v="8.67"/>
    <s v="17号楼储藏间"/>
  </r>
  <r>
    <n v="219"/>
    <s v="地下车库"/>
    <x v="10"/>
    <s v="-1J107"/>
    <n v="8.67"/>
    <s v="17号楼储藏间"/>
  </r>
  <r>
    <n v="220"/>
    <s v="地下车库"/>
    <x v="10"/>
    <s v="-1J108"/>
    <n v="26.37"/>
    <s v="17号楼储藏间"/>
  </r>
  <r>
    <n v="221"/>
    <s v="地下车库"/>
    <x v="10"/>
    <s v="-1J109"/>
    <n v="20.6"/>
    <s v="17号楼储藏间"/>
  </r>
  <r>
    <n v="222"/>
    <s v="地下车库"/>
    <x v="10"/>
    <s v="-1J110"/>
    <n v="20.6"/>
    <s v="17号楼储藏间"/>
  </r>
  <r>
    <n v="223"/>
    <s v="地下车库"/>
    <x v="10"/>
    <s v="-1J111"/>
    <n v="26.37"/>
    <s v="17号楼储藏间"/>
  </r>
  <r>
    <n v="224"/>
    <s v="地下车库"/>
    <x v="10"/>
    <s v="-1J112"/>
    <n v="8.67"/>
    <s v="17号楼储藏间"/>
  </r>
  <r>
    <n v="225"/>
    <s v="地下车库"/>
    <x v="10"/>
    <s v="-1J113"/>
    <n v="8.67"/>
    <s v="17号楼储藏间"/>
  </r>
  <r>
    <n v="226"/>
    <s v="地下车库"/>
    <x v="10"/>
    <s v="-1J114"/>
    <n v="26.37"/>
    <s v="17号楼储藏间"/>
  </r>
  <r>
    <n v="227"/>
    <s v="地下车库"/>
    <x v="10"/>
    <s v="-1J115"/>
    <n v="14.04"/>
    <s v="17号楼储藏间"/>
  </r>
  <r>
    <n v="228"/>
    <s v="地下车库"/>
    <x v="10"/>
    <s v="-1J116"/>
    <n v="11.5"/>
    <s v="17号楼储藏间"/>
  </r>
  <r>
    <n v="229"/>
    <s v="地下车库"/>
    <x v="10"/>
    <s v="-1J117"/>
    <n v="10.52"/>
    <s v="17号楼储藏间"/>
  </r>
  <r>
    <n v="230"/>
    <s v="地下车库"/>
    <x v="10"/>
    <s v="-1J118"/>
    <n v="9.92"/>
    <s v="17号楼储藏间"/>
  </r>
  <r>
    <n v="231"/>
    <s v="地下车库"/>
    <x v="10"/>
    <s v="-1J119"/>
    <n v="17.32"/>
    <s v="17号楼储藏间"/>
  </r>
  <r>
    <n v="232"/>
    <s v="地下车库"/>
    <x v="10"/>
    <s v="-1J120"/>
    <n v="17.420000000000002"/>
    <s v="17号楼储藏间"/>
  </r>
  <r>
    <n v="233"/>
    <s v="地下车库"/>
    <x v="10"/>
    <s v="-1J121"/>
    <n v="9.83"/>
    <s v="17号楼储藏间"/>
  </r>
  <r>
    <n v="234"/>
    <s v="地下车库"/>
    <x v="10"/>
    <s v="-1J122"/>
    <n v="19.95"/>
    <s v="17号楼储藏间"/>
  </r>
  <r>
    <n v="235"/>
    <s v="地下车库"/>
    <x v="10"/>
    <s v="-1J123"/>
    <n v="9.92"/>
    <s v="17号楼储藏间"/>
  </r>
  <r>
    <n v="236"/>
    <s v="地下车库"/>
    <x v="10"/>
    <s v="-1J124"/>
    <n v="17.32"/>
    <s v="17号楼储藏间"/>
  </r>
  <r>
    <n v="237"/>
    <s v="地下车库"/>
    <x v="11"/>
    <s v="WT13"/>
    <n v="218.41"/>
    <s v="梯，走道"/>
  </r>
  <r>
    <n v="238"/>
    <s v="地下车库"/>
    <x v="11"/>
    <s v="-1J101"/>
    <n v="6.99"/>
    <s v="18号楼储藏间"/>
  </r>
  <r>
    <n v="239"/>
    <s v="地下车库"/>
    <x v="11"/>
    <s v="-1J102"/>
    <n v="6.74"/>
    <s v="18号楼储藏间"/>
  </r>
  <r>
    <n v="240"/>
    <s v="地下车库"/>
    <x v="11"/>
    <s v="-1J103"/>
    <n v="8.7799999999999994"/>
    <s v="18号楼储藏间"/>
  </r>
  <r>
    <n v="241"/>
    <s v="地下车库"/>
    <x v="11"/>
    <s v="-1J104"/>
    <n v="5.51"/>
    <s v="18号楼储藏间"/>
  </r>
  <r>
    <n v="242"/>
    <s v="地下车库"/>
    <x v="11"/>
    <s v="-1J105"/>
    <n v="16.079999999999998"/>
    <s v="18号楼储藏间"/>
  </r>
  <r>
    <n v="243"/>
    <s v="地下车库"/>
    <x v="11"/>
    <s v="-1J106"/>
    <n v="13.33"/>
    <s v="18号楼储藏间"/>
  </r>
  <r>
    <n v="244"/>
    <s v="地下车库"/>
    <x v="11"/>
    <s v="-1J107"/>
    <n v="11.76"/>
    <s v="18号楼储藏间"/>
  </r>
  <r>
    <n v="245"/>
    <s v="地下车库"/>
    <x v="11"/>
    <s v="-1J108"/>
    <n v="8"/>
    <s v="18号楼储藏间"/>
  </r>
  <r>
    <n v="246"/>
    <s v="地下车库"/>
    <x v="11"/>
    <s v="-1J109"/>
    <n v="10.69"/>
    <s v="18号楼储藏间"/>
  </r>
  <r>
    <n v="247"/>
    <s v="地下车库"/>
    <x v="11"/>
    <s v="-1J110"/>
    <n v="8.6300000000000008"/>
    <s v="18号楼储藏间"/>
  </r>
  <r>
    <n v="248"/>
    <s v="地下车库"/>
    <x v="11"/>
    <s v="-1J111"/>
    <n v="8.6300000000000008"/>
    <s v="18号楼储藏间"/>
  </r>
  <r>
    <n v="249"/>
    <s v="地下车库"/>
    <x v="11"/>
    <s v="-1J112"/>
    <n v="10.69"/>
    <s v="18号楼储藏间"/>
  </r>
  <r>
    <n v="250"/>
    <s v="地下车库"/>
    <x v="11"/>
    <s v="-1J113"/>
    <n v="8"/>
    <s v="18号楼储藏间"/>
  </r>
  <r>
    <n v="251"/>
    <s v="地下车库"/>
    <x v="11"/>
    <s v="-1J114"/>
    <n v="8"/>
    <s v="18号楼储藏间"/>
  </r>
  <r>
    <n v="252"/>
    <s v="地下车库"/>
    <x v="11"/>
    <s v="-1J115"/>
    <n v="17.079999999999998"/>
    <s v="18号楼储藏间"/>
  </r>
  <r>
    <n v="253"/>
    <s v="地下车库"/>
    <x v="11"/>
    <s v="-1J116"/>
    <n v="18.78"/>
    <s v="18号楼储藏间"/>
  </r>
  <r>
    <n v="254"/>
    <s v="地下车库"/>
    <x v="11"/>
    <s v="-1J117"/>
    <n v="5.51"/>
    <s v="18号楼储藏间"/>
  </r>
  <r>
    <n v="255"/>
    <s v="地下车库"/>
    <x v="11"/>
    <s v="-1J118"/>
    <n v="13.97"/>
    <s v="18号楼储藏间"/>
  </r>
  <r>
    <n v="256"/>
    <s v="地下车库"/>
    <x v="11"/>
    <s v="-1J119"/>
    <n v="6.74"/>
    <s v="18号楼储藏间"/>
  </r>
  <r>
    <n v="257"/>
    <s v="地下车库"/>
    <x v="11"/>
    <s v="-1J120"/>
    <n v="6.99"/>
    <s v="18号楼储藏间"/>
  </r>
  <r>
    <n v="258"/>
    <s v="地下车库"/>
    <x v="11"/>
    <s v="-1J121"/>
    <n v="12.72"/>
    <s v="18号楼储藏间"/>
  </r>
  <r>
    <n v="259"/>
    <s v="地下车库"/>
    <x v="11"/>
    <s v="-1J122"/>
    <n v="12.57"/>
    <s v="18号楼储藏间"/>
  </r>
  <r>
    <n v="260"/>
    <s v="地下车库"/>
    <x v="11"/>
    <s v="-1J123"/>
    <n v="13.4"/>
    <s v="18号楼储藏间"/>
  </r>
  <r>
    <n v="261"/>
    <s v="地下车库"/>
    <x v="11"/>
    <s v="-1J124"/>
    <n v="13.4"/>
    <s v="18号楼储藏间"/>
  </r>
  <r>
    <n v="262"/>
    <s v="地下车库"/>
    <x v="11"/>
    <s v="-1J125"/>
    <n v="11.35"/>
    <s v="18号楼储藏间"/>
  </r>
  <r>
    <n v="263"/>
    <s v="地下车库"/>
    <x v="12"/>
    <s v="WT6"/>
    <n v="212.34"/>
    <s v="梯，走道"/>
  </r>
  <r>
    <n v="264"/>
    <s v="地下车库"/>
    <x v="12"/>
    <s v="-1J101"/>
    <n v="5.14"/>
    <s v="19号楼储藏间"/>
  </r>
  <r>
    <n v="265"/>
    <s v="地下车库"/>
    <x v="12"/>
    <s v="-1J102"/>
    <n v="11.37"/>
    <s v="19号楼储藏间"/>
  </r>
  <r>
    <n v="266"/>
    <s v="地下车库"/>
    <x v="12"/>
    <s v="-1J103"/>
    <n v="12.3"/>
    <s v="19号楼储藏间"/>
  </r>
  <r>
    <n v="267"/>
    <s v="地下车库"/>
    <x v="12"/>
    <s v="-1J104"/>
    <n v="4.05"/>
    <s v="19号楼储藏间"/>
  </r>
  <r>
    <n v="268"/>
    <s v="地下车库"/>
    <x v="12"/>
    <s v="-1J105"/>
    <n v="5.84"/>
    <s v="19号楼储藏间"/>
  </r>
  <r>
    <n v="269"/>
    <s v="地下车库"/>
    <x v="12"/>
    <s v="-1J106"/>
    <n v="7.41"/>
    <s v="19号楼储藏间"/>
  </r>
  <r>
    <n v="270"/>
    <s v="地下车库"/>
    <x v="12"/>
    <s v="-1J107"/>
    <n v="11.28"/>
    <s v="19号楼储藏间"/>
  </r>
  <r>
    <n v="271"/>
    <s v="地下车库"/>
    <x v="12"/>
    <s v="-1J108"/>
    <n v="4.5599999999999996"/>
    <s v="19号楼储藏间"/>
  </r>
  <r>
    <n v="272"/>
    <s v="地下车库"/>
    <x v="12"/>
    <s v="-1J109"/>
    <n v="7.36"/>
    <s v="19号楼储藏间"/>
  </r>
  <r>
    <n v="273"/>
    <s v="地下车库"/>
    <x v="12"/>
    <s v="-1J110"/>
    <n v="11.03"/>
    <s v="19号楼储藏间"/>
  </r>
  <r>
    <n v="274"/>
    <s v="地下车库"/>
    <x v="12"/>
    <s v="-1J111"/>
    <n v="5.3"/>
    <s v="19号楼储藏间"/>
  </r>
  <r>
    <n v="275"/>
    <s v="地下车库"/>
    <x v="12"/>
    <s v="-1J112"/>
    <n v="4.6100000000000003"/>
    <s v="19号楼储藏间"/>
  </r>
  <r>
    <n v="276"/>
    <s v="地下车库"/>
    <x v="12"/>
    <s v="-1J113"/>
    <n v="6.62"/>
    <s v="19号楼储藏间"/>
  </r>
  <r>
    <n v="277"/>
    <s v="地下车库"/>
    <x v="12"/>
    <s v="-1J114"/>
    <n v="4.05"/>
    <s v="19号楼储藏间"/>
  </r>
  <r>
    <n v="278"/>
    <s v="地下车库"/>
    <x v="12"/>
    <s v="-1J115"/>
    <n v="5.0999999999999996"/>
    <s v="19号楼储藏间"/>
  </r>
  <r>
    <n v="279"/>
    <s v="地下车库"/>
    <x v="12"/>
    <s v="-1J116"/>
    <n v="4.91"/>
    <s v="19号楼储藏间"/>
  </r>
  <r>
    <n v="280"/>
    <s v="地下车库"/>
    <x v="12"/>
    <s v="-1J117"/>
    <n v="6.03"/>
    <s v="19号楼储藏间"/>
  </r>
  <r>
    <n v="281"/>
    <s v="地下车库"/>
    <x v="12"/>
    <s v="-1J118"/>
    <n v="9.39"/>
    <s v="19号楼储藏间"/>
  </r>
  <r>
    <n v="282"/>
    <s v="地下车库"/>
    <x v="12"/>
    <s v="-1J119"/>
    <n v="4.75"/>
    <s v="19号楼储藏间"/>
  </r>
  <r>
    <n v="283"/>
    <s v="地下车库"/>
    <x v="12"/>
    <s v="-1J120"/>
    <n v="12.2"/>
    <s v="19号楼储藏间"/>
  </r>
  <r>
    <n v="284"/>
    <s v="地下车库"/>
    <x v="12"/>
    <s v="-1J121"/>
    <n v="6.27"/>
    <s v="19号楼储藏间"/>
  </r>
  <r>
    <n v="285"/>
    <s v="地下车库"/>
    <x v="12"/>
    <s v="-1J122"/>
    <n v="6.27"/>
    <s v="19号楼储藏间"/>
  </r>
  <r>
    <n v="286"/>
    <s v="地下车库"/>
    <x v="12"/>
    <s v="-1J123"/>
    <n v="12.1"/>
    <s v="19号楼储藏间"/>
  </r>
  <r>
    <n v="287"/>
    <s v="地下车库"/>
    <x v="12"/>
    <s v="-1J124"/>
    <n v="7.71"/>
    <s v="19号楼储藏间"/>
  </r>
  <r>
    <n v="288"/>
    <s v="地下车库"/>
    <x v="12"/>
    <s v="-1J125"/>
    <n v="6.85"/>
    <s v="19号楼储藏间"/>
  </r>
  <r>
    <n v="289"/>
    <s v="地下车库"/>
    <x v="13"/>
    <s v="WT14"/>
    <n v="211.47"/>
    <s v="梯，走道"/>
  </r>
  <r>
    <n v="290"/>
    <s v="地下车库"/>
    <x v="13"/>
    <s v="-1J101"/>
    <n v="7.76"/>
    <s v="20号楼储藏间"/>
  </r>
  <r>
    <n v="291"/>
    <s v="地下车库"/>
    <x v="13"/>
    <s v="-1J102"/>
    <n v="9.2200000000000006"/>
    <s v="20号楼储藏间"/>
  </r>
  <r>
    <n v="292"/>
    <s v="地下车库"/>
    <x v="13"/>
    <s v="-1J103"/>
    <n v="9.34"/>
    <s v="20号楼储藏间"/>
  </r>
  <r>
    <n v="293"/>
    <s v="地下车库"/>
    <x v="13"/>
    <s v="-1J104"/>
    <n v="11.16"/>
    <s v="20号楼储藏间"/>
  </r>
  <r>
    <n v="294"/>
    <s v="地下车库"/>
    <x v="13"/>
    <s v="-1J105"/>
    <n v="4.5999999999999996"/>
    <s v="20号楼储藏间"/>
  </r>
  <r>
    <n v="295"/>
    <s v="地下车库"/>
    <x v="13"/>
    <s v="-1J106"/>
    <n v="14.06"/>
    <s v="20号楼储藏间"/>
  </r>
  <r>
    <n v="296"/>
    <s v="地下车库"/>
    <x v="13"/>
    <s v="-1J107"/>
    <n v="7.39"/>
    <s v="20号楼储藏间"/>
  </r>
  <r>
    <n v="297"/>
    <s v="地下车库"/>
    <x v="13"/>
    <s v="-1J108"/>
    <n v="12.21"/>
    <s v="20号楼储藏间"/>
  </r>
  <r>
    <n v="298"/>
    <s v="地下车库"/>
    <x v="13"/>
    <s v="-1J109"/>
    <n v="11.2"/>
    <s v="20号楼储藏间"/>
  </r>
  <r>
    <n v="299"/>
    <s v="地下车库"/>
    <x v="13"/>
    <s v="-1J110"/>
    <n v="14.29"/>
    <s v="20号楼储藏间"/>
  </r>
  <r>
    <n v="300"/>
    <s v="地下车库"/>
    <x v="13"/>
    <s v="-1J111"/>
    <n v="7.55"/>
    <s v="20号楼储藏间"/>
  </r>
  <r>
    <n v="301"/>
    <s v="地下车库"/>
    <x v="13"/>
    <s v="-1J112"/>
    <n v="5.85"/>
    <s v="20号楼储藏间"/>
  </r>
  <r>
    <n v="302"/>
    <s v="地下车库"/>
    <x v="13"/>
    <s v="-1J113"/>
    <n v="5.77"/>
    <s v="20号楼储藏间"/>
  </r>
  <r>
    <n v="303"/>
    <s v="地下车库"/>
    <x v="13"/>
    <s v="-1J114"/>
    <n v="6.68"/>
    <s v="20号楼储藏间"/>
  </r>
  <r>
    <n v="304"/>
    <s v="地下车库"/>
    <x v="13"/>
    <s v="-1J115"/>
    <n v="6.26"/>
    <s v="20号楼储藏间"/>
  </r>
  <r>
    <n v="305"/>
    <s v="地下车库"/>
    <x v="13"/>
    <s v="-1J116"/>
    <n v="4.7699999999999996"/>
    <s v="20号楼储藏间"/>
  </r>
  <r>
    <n v="306"/>
    <s v="地下车库"/>
    <x v="13"/>
    <s v="-1J117"/>
    <n v="4.7699999999999996"/>
    <s v="20号楼储藏间"/>
  </r>
  <r>
    <n v="307"/>
    <s v="地下车库"/>
    <x v="13"/>
    <s v="-1J118"/>
    <n v="11.16"/>
    <s v="20号楼储藏间"/>
  </r>
  <r>
    <n v="308"/>
    <s v="地下车库"/>
    <x v="13"/>
    <s v="-1J119"/>
    <n v="9.15"/>
    <s v="20号楼储藏间"/>
  </r>
  <r>
    <n v="309"/>
    <s v="地下车库"/>
    <x v="13"/>
    <s v="-1J120"/>
    <n v="6.07"/>
    <s v="20号楼储藏间"/>
  </r>
  <r>
    <n v="310"/>
    <s v="地下车库"/>
    <x v="13"/>
    <s v="-1J121"/>
    <n v="8.08"/>
    <s v="20号楼储藏间"/>
  </r>
  <r>
    <n v="311"/>
    <s v="地下车库"/>
    <x v="13"/>
    <s v="-1J122"/>
    <n v="4.96"/>
    <s v="20号楼储藏间"/>
  </r>
  <r>
    <n v="312"/>
    <s v="地下车库"/>
    <x v="13"/>
    <s v="-1J123"/>
    <n v="3.73"/>
    <s v="20号楼储藏间"/>
  </r>
  <r>
    <n v="313"/>
    <s v="地下车库"/>
    <x v="13"/>
    <s v="-1J124"/>
    <n v="3.73"/>
    <s v="20号楼储藏间"/>
  </r>
  <r>
    <n v="314"/>
    <s v="地下车库"/>
    <x v="13"/>
    <s v="-1J125"/>
    <n v="4.33"/>
    <s v="20号楼储藏间"/>
  </r>
  <r>
    <n v="315"/>
    <s v="地下车库"/>
    <x v="14"/>
    <s v="WT9"/>
    <n v="218.28"/>
    <s v="梯，走道"/>
  </r>
  <r>
    <n v="316"/>
    <s v="地下车库"/>
    <x v="14"/>
    <s v="-1J101"/>
    <n v="7.76"/>
    <s v="21号楼储藏间"/>
  </r>
  <r>
    <n v="317"/>
    <s v="地下车库"/>
    <x v="14"/>
    <s v="-1J102"/>
    <n v="9.2200000000000006"/>
    <s v="21号楼储藏间"/>
  </r>
  <r>
    <n v="318"/>
    <s v="地下车库"/>
    <x v="14"/>
    <s v="-1J103"/>
    <n v="9.34"/>
    <s v="21号楼储藏间"/>
  </r>
  <r>
    <n v="319"/>
    <s v="地下车库"/>
    <x v="14"/>
    <s v="-1J104"/>
    <n v="11.16"/>
    <s v="21号楼储藏间"/>
  </r>
  <r>
    <n v="320"/>
    <s v="地下车库"/>
    <x v="14"/>
    <s v="-1J105"/>
    <n v="4.5999999999999996"/>
    <s v="21号楼储藏间"/>
  </r>
  <r>
    <n v="321"/>
    <s v="地下车库"/>
    <x v="14"/>
    <s v="-1J106"/>
    <n v="14.19"/>
    <s v="21号楼储藏间"/>
  </r>
  <r>
    <n v="322"/>
    <s v="地下车库"/>
    <x v="14"/>
    <s v="-1J107"/>
    <n v="7.26"/>
    <s v="21号楼储藏间"/>
  </r>
  <r>
    <n v="323"/>
    <s v="地下车库"/>
    <x v="14"/>
    <s v="-1J108"/>
    <n v="13.48"/>
    <s v="21号楼储藏间"/>
  </r>
  <r>
    <n v="324"/>
    <s v="地下车库"/>
    <x v="14"/>
    <s v="-1J109"/>
    <n v="11.2"/>
    <s v="21号楼储藏间"/>
  </r>
  <r>
    <n v="325"/>
    <s v="地下车库"/>
    <x v="14"/>
    <s v="-1J110"/>
    <n v="14.29"/>
    <s v="21号楼储藏间"/>
  </r>
  <r>
    <n v="326"/>
    <s v="地下车库"/>
    <x v="14"/>
    <s v="-1J111"/>
    <n v="7.55"/>
    <s v="21号楼储藏间"/>
  </r>
  <r>
    <n v="327"/>
    <s v="地下车库"/>
    <x v="14"/>
    <s v="-1J112"/>
    <n v="5.85"/>
    <s v="21号楼储藏间"/>
  </r>
  <r>
    <n v="328"/>
    <s v="地下车库"/>
    <x v="14"/>
    <s v="-1J113"/>
    <n v="5.77"/>
    <s v="21号楼储藏间"/>
  </r>
  <r>
    <n v="329"/>
    <s v="地下车库"/>
    <x v="14"/>
    <s v="-1J114"/>
    <n v="6.68"/>
    <s v="21号楼储藏间"/>
  </r>
  <r>
    <n v="330"/>
    <s v="地下车库"/>
    <x v="14"/>
    <s v="-1J115"/>
    <n v="6.26"/>
    <s v="21号楼储藏间"/>
  </r>
  <r>
    <n v="331"/>
    <s v="地下车库"/>
    <x v="14"/>
    <s v="-1J116"/>
    <n v="4.7699999999999996"/>
    <s v="21号楼储藏间"/>
  </r>
  <r>
    <n v="332"/>
    <s v="地下车库"/>
    <x v="14"/>
    <s v="-1J117"/>
    <n v="4.7699999999999996"/>
    <s v="21号楼储藏间"/>
  </r>
  <r>
    <n v="333"/>
    <s v="地下车库"/>
    <x v="14"/>
    <s v="-1J118"/>
    <n v="11.16"/>
    <s v="21号楼储藏间"/>
  </r>
  <r>
    <n v="334"/>
    <s v="地下车库"/>
    <x v="14"/>
    <s v="-1J119"/>
    <n v="9.15"/>
    <s v="21号楼储藏间"/>
  </r>
  <r>
    <n v="335"/>
    <s v="地下车库"/>
    <x v="14"/>
    <s v="-1J120"/>
    <n v="6.07"/>
    <s v="21号楼储藏间"/>
  </r>
  <r>
    <n v="336"/>
    <s v="地下车库"/>
    <x v="14"/>
    <s v="-1J121"/>
    <n v="4.96"/>
    <s v="21号楼储藏间"/>
  </r>
  <r>
    <n v="337"/>
    <s v="地下车库"/>
    <x v="14"/>
    <s v="-1J122"/>
    <n v="3.73"/>
    <s v="21号楼储藏间"/>
  </r>
  <r>
    <n v="338"/>
    <s v="地下车库"/>
    <x v="14"/>
    <s v="-1J123"/>
    <n v="3.73"/>
    <s v="21号楼储藏间"/>
  </r>
  <r>
    <n v="339"/>
    <s v="地下车库"/>
    <x v="14"/>
    <s v="-1J124"/>
    <n v="4.33"/>
    <s v="21号楼储藏间"/>
  </r>
  <r>
    <n v="340"/>
    <s v="地下车库"/>
    <x v="15"/>
    <s v="WT15"/>
    <n v="192.65"/>
    <s v="梯，走道"/>
  </r>
  <r>
    <n v="341"/>
    <s v="地下车库"/>
    <x v="15"/>
    <s v="WT16"/>
    <n v="189.75"/>
    <s v="梯，走道"/>
  </r>
  <r>
    <n v="342"/>
    <s v="地下车库"/>
    <x v="15"/>
    <s v="-1J101"/>
    <n v="5.94"/>
    <s v="22号楼储藏间"/>
  </r>
  <r>
    <n v="343"/>
    <s v="地下车库"/>
    <x v="15"/>
    <s v="-1J102"/>
    <n v="13.16"/>
    <s v="22号楼储藏间"/>
  </r>
  <r>
    <n v="344"/>
    <s v="地下车库"/>
    <x v="15"/>
    <s v="-1J103"/>
    <n v="9.4"/>
    <s v="22号楼储藏间"/>
  </r>
  <r>
    <n v="345"/>
    <s v="地下车库"/>
    <x v="15"/>
    <s v="-1J104"/>
    <n v="27.2"/>
    <s v="22号楼储藏间"/>
  </r>
  <r>
    <n v="346"/>
    <s v="地下车库"/>
    <x v="15"/>
    <s v="-1J105"/>
    <n v="19.96"/>
    <s v="22号楼储藏间"/>
  </r>
  <r>
    <n v="347"/>
    <s v="地下车库"/>
    <x v="15"/>
    <s v="-1J106"/>
    <n v="14.38"/>
    <s v="22号楼储藏间"/>
  </r>
  <r>
    <n v="348"/>
    <s v="地下车库"/>
    <x v="15"/>
    <s v="-1J107"/>
    <n v="9.35"/>
    <s v="22号楼储藏间"/>
  </r>
  <r>
    <n v="349"/>
    <s v="地下车库"/>
    <x v="15"/>
    <s v="-1J108"/>
    <n v="13.11"/>
    <s v="22号楼储藏间"/>
  </r>
  <r>
    <n v="350"/>
    <s v="地下车库"/>
    <x v="15"/>
    <s v="-1J109"/>
    <n v="22.19"/>
    <s v="22号楼储藏间"/>
  </r>
  <r>
    <n v="351"/>
    <s v="地下车库"/>
    <x v="15"/>
    <s v="-1J110"/>
    <n v="22.19"/>
    <s v="22号楼储藏间"/>
  </r>
  <r>
    <n v="352"/>
    <s v="地下车库"/>
    <x v="15"/>
    <s v="-1J111"/>
    <n v="13.11"/>
    <s v="22号楼储藏间"/>
  </r>
  <r>
    <n v="353"/>
    <s v="地下车库"/>
    <x v="15"/>
    <s v="-1J112"/>
    <n v="9.11"/>
    <s v="22号楼储藏间"/>
  </r>
  <r>
    <n v="354"/>
    <s v="地下车库"/>
    <x v="15"/>
    <s v="-1J113"/>
    <n v="14.38"/>
    <s v="22号楼储藏间"/>
  </r>
  <r>
    <n v="355"/>
    <s v="地下车库"/>
    <x v="15"/>
    <s v="-1J114"/>
    <n v="19.96"/>
    <s v="22号楼储藏间"/>
  </r>
  <r>
    <n v="356"/>
    <s v="地下车库"/>
    <x v="15"/>
    <s v="-1J115"/>
    <n v="24.42"/>
    <s v="22号楼储藏间"/>
  </r>
  <r>
    <n v="357"/>
    <s v="地下车库"/>
    <x v="15"/>
    <s v="-1J116"/>
    <n v="27.08"/>
    <s v="22号楼储藏间"/>
  </r>
  <r>
    <n v="358"/>
    <s v="地下车库"/>
    <x v="15"/>
    <s v="-1J117"/>
    <n v="19.96"/>
    <s v="22号楼储藏间"/>
  </r>
  <r>
    <n v="359"/>
    <s v="地下车库"/>
    <x v="15"/>
    <s v="-1J118"/>
    <n v="14.38"/>
    <s v="22号楼储藏间"/>
  </r>
  <r>
    <n v="360"/>
    <s v="地下车库"/>
    <x v="15"/>
    <s v="-1J119"/>
    <n v="9.35"/>
    <s v="22号楼储藏间"/>
  </r>
  <r>
    <n v="361"/>
    <s v="地下车库"/>
    <x v="15"/>
    <s v="-1J120"/>
    <n v="13.11"/>
    <s v="22号楼储藏间"/>
  </r>
  <r>
    <n v="362"/>
    <s v="地下车库"/>
    <x v="15"/>
    <s v="-1J121"/>
    <n v="22.19"/>
    <s v="22号楼储藏间"/>
  </r>
  <r>
    <n v="363"/>
    <s v="地下车库"/>
    <x v="15"/>
    <s v="-1J122"/>
    <n v="22.19"/>
    <s v="22号楼储藏间"/>
  </r>
  <r>
    <n v="364"/>
    <s v="地下车库"/>
    <x v="15"/>
    <s v="-1J123"/>
    <n v="13.11"/>
    <s v="22号楼储藏间"/>
  </r>
  <r>
    <n v="365"/>
    <s v="地下车库"/>
    <x v="15"/>
    <s v="-1J124"/>
    <n v="9.35"/>
    <s v="22号楼储藏间"/>
  </r>
  <r>
    <n v="366"/>
    <s v="地下车库"/>
    <x v="15"/>
    <s v="-1J125"/>
    <n v="14.38"/>
    <s v="22号楼储藏间"/>
  </r>
  <r>
    <n v="367"/>
    <s v="地下车库"/>
    <x v="15"/>
    <s v="-1J126"/>
    <n v="19.96"/>
    <s v="22号楼储藏间"/>
  </r>
  <r>
    <n v="368"/>
    <s v="地下车库"/>
    <x v="15"/>
    <s v="-1J127"/>
    <n v="27.2"/>
    <s v="22号楼储藏间"/>
  </r>
  <r>
    <n v="369"/>
    <s v="地下车库"/>
    <x v="15"/>
    <s v="-1J128"/>
    <n v="9.4"/>
    <s v="22号楼储藏间"/>
  </r>
  <r>
    <n v="370"/>
    <s v="地下车库"/>
    <x v="15"/>
    <s v="-1J129"/>
    <n v="13.16"/>
    <s v="22号楼储藏间"/>
  </r>
  <r>
    <n v="371"/>
    <s v="地下车库"/>
    <x v="15"/>
    <s v="-1J130"/>
    <n v="5.94"/>
    <s v="22号楼储藏间"/>
  </r>
  <r>
    <n v="372"/>
    <s v="地下车库"/>
    <x v="15"/>
    <s v="-1J131"/>
    <n v="5.82"/>
    <s v="22号楼储藏间"/>
  </r>
  <r>
    <n v="373"/>
    <s v="地下车库"/>
    <x v="15"/>
    <s v="-1J132"/>
    <n v="8.7100000000000009"/>
    <s v="22号楼储藏间"/>
  </r>
  <r>
    <n v="374"/>
    <s v="地下车库"/>
    <x v="15"/>
    <s v="-1J133"/>
    <n v="6.37"/>
    <s v="22号楼储藏间"/>
  </r>
  <r>
    <n v="375"/>
    <s v="地下车库"/>
    <x v="15"/>
    <s v="-1J134"/>
    <n v="11.99"/>
    <s v="22号楼储藏间"/>
  </r>
  <r>
    <n v="376"/>
    <s v="地下车库"/>
    <x v="15"/>
    <s v="-1J135"/>
    <n v="6.37"/>
    <s v="22号楼储藏间"/>
  </r>
  <r>
    <n v="377"/>
    <s v="地下车库"/>
    <x v="15"/>
    <s v="-1J136"/>
    <n v="8.7100000000000009"/>
    <s v="22号楼储藏间"/>
  </r>
  <r>
    <n v="378"/>
    <s v="地下车库"/>
    <x v="15"/>
    <s v="-1J137"/>
    <n v="5.82"/>
    <s v="22号楼储藏间"/>
  </r>
  <r>
    <n v="379"/>
    <s v="地下车库"/>
    <x v="15"/>
    <s v="-1J138"/>
    <n v="5.94"/>
    <s v="22号楼储藏间"/>
  </r>
  <r>
    <n v="380"/>
    <s v="地下车库"/>
    <x v="15"/>
    <s v="-1J139"/>
    <n v="13.16"/>
    <s v="22号楼储藏间"/>
  </r>
  <r>
    <n v="381"/>
    <s v="地下车库"/>
    <x v="15"/>
    <s v="-1J140"/>
    <n v="13.92"/>
    <s v="22号楼储藏间"/>
  </r>
  <r>
    <n v="382"/>
    <s v="地下车库"/>
    <x v="15"/>
    <s v="-1J141"/>
    <n v="13.92"/>
    <s v="22号楼储藏间"/>
  </r>
  <r>
    <n v="383"/>
    <s v="地下车库"/>
    <x v="15"/>
    <s v="-1J142"/>
    <n v="13.16"/>
    <s v="22号楼储藏间"/>
  </r>
  <r>
    <n v="384"/>
    <s v="地下车库"/>
    <x v="15"/>
    <s v="-1J143"/>
    <n v="5.94"/>
    <s v="22号楼储藏间"/>
  </r>
  <r>
    <n v="385"/>
    <s v="地下车库"/>
    <x v="15"/>
    <s v="-1J144"/>
    <n v="5.82"/>
    <s v="22号楼储藏间"/>
  </r>
  <r>
    <n v="386"/>
    <s v="地下车库"/>
    <x v="15"/>
    <s v="-1J145"/>
    <n v="8.7100000000000009"/>
    <s v="22号楼储藏间"/>
  </r>
  <r>
    <n v="387"/>
    <s v="地下车库"/>
    <x v="15"/>
    <s v="-1J146"/>
    <n v="6.37"/>
    <s v="22号楼储藏间"/>
  </r>
  <r>
    <n v="388"/>
    <s v="地下车库"/>
    <x v="15"/>
    <s v="-1J147"/>
    <n v="11.99"/>
    <s v="22号楼储藏间"/>
  </r>
  <r>
    <n v="389"/>
    <s v="地下车库"/>
    <x v="15"/>
    <s v="-1J148"/>
    <n v="6.37"/>
    <s v="22号楼储藏间"/>
  </r>
  <r>
    <n v="390"/>
    <s v="地下车库"/>
    <x v="15"/>
    <s v="-1J149"/>
    <n v="8.7100000000000009"/>
    <s v="22号楼储藏间"/>
  </r>
  <r>
    <n v="391"/>
    <s v="地下车库"/>
    <x v="15"/>
    <s v="-1J150"/>
    <n v="5.82"/>
    <s v="22号楼储藏间"/>
  </r>
  <r>
    <n v="392"/>
    <s v="地下车库"/>
    <x v="16"/>
    <s v="WT6"/>
    <n v="219.31"/>
    <s v="梯，走道"/>
  </r>
  <r>
    <n v="393"/>
    <s v="地下车库"/>
    <x v="16"/>
    <s v="-1J101"/>
    <n v="7.76"/>
    <s v="23号楼储藏间"/>
  </r>
  <r>
    <n v="394"/>
    <s v="地下车库"/>
    <x v="16"/>
    <s v="-1J102"/>
    <n v="9.2200000000000006"/>
    <s v="23号楼储藏间"/>
  </r>
  <r>
    <n v="395"/>
    <s v="地下车库"/>
    <x v="16"/>
    <s v="-1J103"/>
    <n v="9.34"/>
    <s v="23号楼储藏间"/>
  </r>
  <r>
    <n v="396"/>
    <s v="地下车库"/>
    <x v="16"/>
    <s v="-1J104"/>
    <n v="11.16"/>
    <s v="23号楼储藏间"/>
  </r>
  <r>
    <n v="397"/>
    <s v="地下车库"/>
    <x v="16"/>
    <s v="-1J105"/>
    <n v="4.5999999999999996"/>
    <s v="23号楼储藏间"/>
  </r>
  <r>
    <n v="398"/>
    <s v="地下车库"/>
    <x v="16"/>
    <s v="-1J106"/>
    <n v="14.19"/>
    <s v="23号楼储藏间"/>
  </r>
  <r>
    <n v="399"/>
    <s v="地下车库"/>
    <x v="16"/>
    <s v="-1J107"/>
    <n v="7.82"/>
    <s v="23号楼储藏间"/>
  </r>
  <r>
    <n v="400"/>
    <s v="地下车库"/>
    <x v="16"/>
    <s v="-1J108"/>
    <n v="12.21"/>
    <s v="23号楼储藏间"/>
  </r>
  <r>
    <n v="401"/>
    <s v="地下车库"/>
    <x v="16"/>
    <s v="-1J109"/>
    <n v="11.2"/>
    <s v="23号楼储藏间"/>
  </r>
  <r>
    <n v="402"/>
    <s v="地下车库"/>
    <x v="16"/>
    <s v="-1J110"/>
    <n v="14.29"/>
    <s v="23号楼储藏间"/>
  </r>
  <r>
    <n v="403"/>
    <s v="地下车库"/>
    <x v="16"/>
    <s v="-1J111"/>
    <n v="7.55"/>
    <s v="23号楼储藏间"/>
  </r>
  <r>
    <n v="404"/>
    <s v="地下车库"/>
    <x v="16"/>
    <s v="-1J112"/>
    <n v="5.85"/>
    <s v="23号楼储藏间"/>
  </r>
  <r>
    <n v="405"/>
    <s v="地下车库"/>
    <x v="16"/>
    <s v="-1J113"/>
    <n v="5.77"/>
    <s v="23号楼储藏间"/>
  </r>
  <r>
    <n v="406"/>
    <s v="地下车库"/>
    <x v="16"/>
    <s v="-1J114"/>
    <n v="6.68"/>
    <s v="23号楼储藏间"/>
  </r>
  <r>
    <n v="407"/>
    <s v="地下车库"/>
    <x v="16"/>
    <s v="-1J115"/>
    <n v="6.82"/>
    <s v="23号楼储藏间"/>
  </r>
  <r>
    <n v="408"/>
    <s v="地下车库"/>
    <x v="16"/>
    <s v="-1J116"/>
    <n v="4.7699999999999996"/>
    <s v="23号楼储藏间"/>
  </r>
  <r>
    <n v="409"/>
    <s v="地下车库"/>
    <x v="16"/>
    <s v="-1J117"/>
    <n v="4.7699999999999996"/>
    <s v="23号楼储藏间"/>
  </r>
  <r>
    <n v="410"/>
    <s v="地下车库"/>
    <x v="16"/>
    <s v="-1J118"/>
    <n v="11.16"/>
    <s v="23号楼储藏间"/>
  </r>
  <r>
    <n v="411"/>
    <s v="地下车库"/>
    <x v="16"/>
    <s v="-1J119"/>
    <n v="9.15"/>
    <s v="23号楼储藏间"/>
  </r>
  <r>
    <n v="412"/>
    <s v="地下车库"/>
    <x v="16"/>
    <s v="-1J120"/>
    <n v="6.07"/>
    <s v="23号楼储藏间"/>
  </r>
  <r>
    <n v="413"/>
    <s v="地下车库"/>
    <x v="16"/>
    <s v="-1J121"/>
    <n v="4.96"/>
    <s v="23号楼储藏间"/>
  </r>
  <r>
    <n v="414"/>
    <s v="地下车库"/>
    <x v="16"/>
    <s v="-1J122"/>
    <n v="3.73"/>
    <s v="23号楼储藏间"/>
  </r>
  <r>
    <n v="415"/>
    <s v="地下车库"/>
    <x v="16"/>
    <s v="-1J123"/>
    <n v="3.73"/>
    <s v="23号楼储藏间"/>
  </r>
  <r>
    <n v="416"/>
    <s v="地下车库"/>
    <x v="16"/>
    <s v="-1J124"/>
    <n v="4.33"/>
    <s v="23号楼储藏间"/>
  </r>
</pivotCacheRecords>
</file>

<file path=xl/pivotCache/pivotCacheRecords3.xml><?xml version="1.0" encoding="utf-8"?>
<pivotCacheRecords xmlns="http://schemas.openxmlformats.org/spreadsheetml/2006/main" xmlns:r="http://schemas.openxmlformats.org/officeDocument/2006/relationships" count="2045">
  <r>
    <n v="1"/>
    <s v="住宅"/>
    <x v="0"/>
    <n v="1"/>
    <n v="101"/>
    <n v="92.78"/>
    <m/>
  </r>
  <r>
    <n v="2"/>
    <s v="住宅"/>
    <x v="0"/>
    <n v="1"/>
    <n v="102"/>
    <n v="60.99"/>
    <m/>
  </r>
  <r>
    <n v="3"/>
    <s v="住宅"/>
    <x v="0"/>
    <n v="1"/>
    <n v="103"/>
    <n v="107.7"/>
    <s v="跃层"/>
  </r>
  <r>
    <n v="4"/>
    <s v="住宅"/>
    <x v="0"/>
    <n v="1"/>
    <n v="104"/>
    <n v="92.78"/>
    <m/>
  </r>
  <r>
    <n v="5"/>
    <s v="住宅"/>
    <x v="0"/>
    <n v="1"/>
    <n v="201"/>
    <n v="92.78"/>
    <m/>
  </r>
  <r>
    <n v="6"/>
    <s v="住宅"/>
    <x v="0"/>
    <n v="1"/>
    <n v="202"/>
    <n v="107.7"/>
    <s v="跃层"/>
  </r>
  <r>
    <n v="7"/>
    <s v="住宅"/>
    <x v="0"/>
    <n v="1"/>
    <n v="203"/>
    <n v="92.78"/>
    <m/>
  </r>
  <r>
    <n v="8"/>
    <s v="住宅"/>
    <x v="0"/>
    <n v="1"/>
    <n v="301"/>
    <n v="92.78"/>
    <m/>
  </r>
  <r>
    <n v="9"/>
    <s v="住宅"/>
    <x v="0"/>
    <n v="1"/>
    <n v="302"/>
    <n v="107.7"/>
    <s v="跃层"/>
  </r>
  <r>
    <n v="10"/>
    <s v="住宅"/>
    <x v="0"/>
    <n v="1"/>
    <n v="303"/>
    <n v="92.78"/>
    <m/>
  </r>
  <r>
    <n v="11"/>
    <s v="住宅"/>
    <x v="0"/>
    <n v="1"/>
    <n v="401"/>
    <n v="92.78"/>
    <m/>
  </r>
  <r>
    <n v="12"/>
    <s v="住宅"/>
    <x v="0"/>
    <n v="1"/>
    <n v="402"/>
    <n v="107.7"/>
    <s v="跃层"/>
  </r>
  <r>
    <n v="13"/>
    <s v="住宅"/>
    <x v="0"/>
    <n v="1"/>
    <n v="403"/>
    <n v="92.78"/>
    <m/>
  </r>
  <r>
    <n v="14"/>
    <s v="住宅"/>
    <x v="0"/>
    <n v="1"/>
    <n v="501"/>
    <n v="92.78"/>
    <m/>
  </r>
  <r>
    <n v="15"/>
    <s v="住宅"/>
    <x v="0"/>
    <n v="1"/>
    <n v="502"/>
    <n v="107.7"/>
    <s v="跃层"/>
  </r>
  <r>
    <n v="16"/>
    <s v="住宅"/>
    <x v="0"/>
    <n v="1"/>
    <n v="503"/>
    <n v="92.78"/>
    <m/>
  </r>
  <r>
    <n v="17"/>
    <s v="住宅"/>
    <x v="0"/>
    <n v="1"/>
    <n v="601"/>
    <n v="92.78"/>
    <m/>
  </r>
  <r>
    <n v="18"/>
    <s v="住宅"/>
    <x v="0"/>
    <n v="1"/>
    <n v="602"/>
    <n v="107.7"/>
    <s v="跃层"/>
  </r>
  <r>
    <n v="19"/>
    <s v="住宅"/>
    <x v="0"/>
    <n v="1"/>
    <n v="603"/>
    <n v="92.78"/>
    <m/>
  </r>
  <r>
    <n v="20"/>
    <s v="住宅"/>
    <x v="0"/>
    <n v="1"/>
    <n v="701"/>
    <n v="92.78"/>
    <m/>
  </r>
  <r>
    <n v="21"/>
    <s v="住宅"/>
    <x v="0"/>
    <n v="1"/>
    <n v="702"/>
    <n v="107.7"/>
    <s v="跃层"/>
  </r>
  <r>
    <n v="22"/>
    <s v="住宅"/>
    <x v="0"/>
    <n v="1"/>
    <n v="703"/>
    <n v="92.78"/>
    <m/>
  </r>
  <r>
    <n v="23"/>
    <s v="住宅"/>
    <x v="0"/>
    <n v="1"/>
    <n v="801"/>
    <n v="92.78"/>
    <m/>
  </r>
  <r>
    <n v="24"/>
    <s v="住宅"/>
    <x v="0"/>
    <n v="1"/>
    <n v="802"/>
    <n v="107.7"/>
    <s v="跃层"/>
  </r>
  <r>
    <n v="25"/>
    <s v="住宅"/>
    <x v="0"/>
    <n v="1"/>
    <n v="803"/>
    <n v="92.78"/>
    <m/>
  </r>
  <r>
    <n v="26"/>
    <s v="住宅"/>
    <x v="0"/>
    <n v="1"/>
    <n v="901"/>
    <n v="92.78"/>
    <m/>
  </r>
  <r>
    <n v="27"/>
    <s v="住宅"/>
    <x v="0"/>
    <n v="1"/>
    <n v="902"/>
    <n v="107.7"/>
    <s v="跃层"/>
  </r>
  <r>
    <n v="28"/>
    <s v="住宅"/>
    <x v="0"/>
    <n v="1"/>
    <n v="903"/>
    <n v="92.78"/>
    <m/>
  </r>
  <r>
    <n v="29"/>
    <s v="住宅"/>
    <x v="0"/>
    <n v="1"/>
    <n v="1001"/>
    <n v="92.78"/>
    <m/>
  </r>
  <r>
    <n v="30"/>
    <s v="住宅"/>
    <x v="0"/>
    <n v="1"/>
    <n v="1002"/>
    <n v="107.7"/>
    <s v="跃层"/>
  </r>
  <r>
    <n v="31"/>
    <s v="住宅"/>
    <x v="0"/>
    <n v="1"/>
    <n v="1003"/>
    <n v="92.78"/>
    <m/>
  </r>
  <r>
    <n v="32"/>
    <s v="住宅"/>
    <x v="0"/>
    <n v="1"/>
    <n v="1101"/>
    <n v="92.78"/>
    <m/>
  </r>
  <r>
    <n v="33"/>
    <s v="住宅"/>
    <x v="0"/>
    <n v="1"/>
    <n v="1102"/>
    <n v="107.7"/>
    <s v="跃层"/>
  </r>
  <r>
    <n v="34"/>
    <s v="住宅"/>
    <x v="0"/>
    <n v="1"/>
    <n v="1103"/>
    <n v="92.78"/>
    <m/>
  </r>
  <r>
    <n v="35"/>
    <s v="住宅"/>
    <x v="0"/>
    <n v="1"/>
    <n v="1201"/>
    <n v="92.78"/>
    <m/>
  </r>
  <r>
    <n v="36"/>
    <s v="住宅"/>
    <x v="0"/>
    <n v="1"/>
    <n v="1202"/>
    <n v="107.7"/>
    <s v="跃层"/>
  </r>
  <r>
    <n v="37"/>
    <s v="住宅"/>
    <x v="0"/>
    <n v="1"/>
    <n v="1203"/>
    <n v="92.78"/>
    <m/>
  </r>
  <r>
    <n v="38"/>
    <s v="住宅"/>
    <x v="0"/>
    <n v="1"/>
    <n v="1301"/>
    <n v="92.78"/>
    <m/>
  </r>
  <r>
    <n v="39"/>
    <s v="住宅"/>
    <x v="0"/>
    <n v="1"/>
    <n v="1302"/>
    <n v="107.7"/>
    <s v="跃层"/>
  </r>
  <r>
    <n v="40"/>
    <s v="住宅"/>
    <x v="0"/>
    <n v="1"/>
    <n v="1303"/>
    <n v="92.78"/>
    <m/>
  </r>
  <r>
    <n v="41"/>
    <s v="住宅"/>
    <x v="0"/>
    <n v="1"/>
    <n v="1401"/>
    <n v="92.78"/>
    <m/>
  </r>
  <r>
    <n v="42"/>
    <s v="住宅"/>
    <x v="0"/>
    <n v="1"/>
    <n v="1402"/>
    <n v="107.7"/>
    <s v="跃层"/>
  </r>
  <r>
    <n v="43"/>
    <s v="住宅"/>
    <x v="0"/>
    <n v="1"/>
    <n v="1403"/>
    <n v="92.78"/>
    <m/>
  </r>
  <r>
    <n v="44"/>
    <s v="住宅"/>
    <x v="0"/>
    <n v="1"/>
    <n v="1501"/>
    <n v="92.78"/>
    <m/>
  </r>
  <r>
    <n v="45"/>
    <s v="住宅"/>
    <x v="0"/>
    <n v="1"/>
    <n v="1502"/>
    <n v="107.7"/>
    <s v="跃层"/>
  </r>
  <r>
    <n v="46"/>
    <s v="住宅"/>
    <x v="0"/>
    <n v="1"/>
    <n v="1503"/>
    <n v="92.78"/>
    <m/>
  </r>
  <r>
    <n v="47"/>
    <s v="住宅"/>
    <x v="0"/>
    <n v="1"/>
    <n v="1601"/>
    <n v="92.78"/>
    <m/>
  </r>
  <r>
    <n v="48"/>
    <s v="住宅"/>
    <x v="0"/>
    <n v="1"/>
    <n v="1602"/>
    <n v="107.7"/>
    <s v="跃层"/>
  </r>
  <r>
    <n v="49"/>
    <s v="住宅"/>
    <x v="0"/>
    <n v="1"/>
    <n v="1603"/>
    <n v="92.78"/>
    <s v=""/>
  </r>
  <r>
    <n v="50"/>
    <s v="住宅"/>
    <x v="0"/>
    <n v="1"/>
    <n v="1701"/>
    <n v="92.78"/>
    <s v=""/>
  </r>
  <r>
    <n v="51"/>
    <s v="住宅"/>
    <x v="0"/>
    <n v="1"/>
    <n v="1702"/>
    <n v="107.7"/>
    <s v="跃层"/>
  </r>
  <r>
    <n v="52"/>
    <s v="住宅"/>
    <x v="0"/>
    <n v="1"/>
    <n v="1703"/>
    <n v="92.78"/>
    <s v=""/>
  </r>
  <r>
    <n v="53"/>
    <s v="住宅"/>
    <x v="0"/>
    <n v="1"/>
    <n v="1801"/>
    <n v="92.78"/>
    <s v=""/>
  </r>
  <r>
    <n v="54"/>
    <s v="住宅"/>
    <x v="0"/>
    <n v="1"/>
    <n v="1802"/>
    <n v="107.7"/>
    <s v="跃层"/>
  </r>
  <r>
    <n v="55"/>
    <s v="住宅"/>
    <x v="0"/>
    <n v="1"/>
    <n v="1803"/>
    <n v="92.78"/>
    <s v=""/>
  </r>
  <r>
    <n v="56"/>
    <s v="住宅"/>
    <x v="0"/>
    <n v="1"/>
    <n v="1901"/>
    <n v="92.78"/>
    <s v=""/>
  </r>
  <r>
    <n v="57"/>
    <s v="住宅"/>
    <x v="0"/>
    <n v="1"/>
    <n v="1902"/>
    <n v="107.7"/>
    <s v="跃层"/>
  </r>
  <r>
    <n v="58"/>
    <s v="住宅"/>
    <x v="0"/>
    <n v="1"/>
    <n v="1903"/>
    <n v="92.78"/>
    <s v=""/>
  </r>
  <r>
    <n v="59"/>
    <s v="住宅"/>
    <x v="0"/>
    <n v="1"/>
    <n v="2001"/>
    <n v="92.78"/>
    <s v=""/>
  </r>
  <r>
    <n v="60"/>
    <s v="住宅"/>
    <x v="0"/>
    <n v="1"/>
    <n v="2002"/>
    <n v="107.7"/>
    <s v="跃层"/>
  </r>
  <r>
    <n v="61"/>
    <s v="住宅"/>
    <x v="0"/>
    <n v="1"/>
    <n v="2003"/>
    <n v="92.78"/>
    <s v=""/>
  </r>
  <r>
    <n v="62"/>
    <s v="住宅"/>
    <x v="0"/>
    <n v="1"/>
    <n v="2101"/>
    <n v="92.78"/>
    <s v=""/>
  </r>
  <r>
    <n v="63"/>
    <s v="住宅"/>
    <x v="0"/>
    <n v="1"/>
    <n v="2102"/>
    <n v="107.7"/>
    <s v="跃层"/>
  </r>
  <r>
    <n v="64"/>
    <s v="住宅"/>
    <x v="0"/>
    <n v="1"/>
    <n v="2103"/>
    <n v="92.78"/>
    <s v=""/>
  </r>
  <r>
    <n v="65"/>
    <s v="住宅"/>
    <x v="0"/>
    <n v="1"/>
    <n v="2201"/>
    <n v="92.78"/>
    <s v=""/>
  </r>
  <r>
    <n v="66"/>
    <s v="住宅"/>
    <x v="0"/>
    <n v="1"/>
    <n v="2202"/>
    <n v="107.7"/>
    <s v="跃层"/>
  </r>
  <r>
    <n v="67"/>
    <s v="住宅"/>
    <x v="0"/>
    <n v="1"/>
    <n v="2203"/>
    <n v="92.78"/>
    <s v=""/>
  </r>
  <r>
    <n v="68"/>
    <s v="住宅"/>
    <x v="0"/>
    <n v="1"/>
    <n v="2301"/>
    <n v="92.78"/>
    <s v=""/>
  </r>
  <r>
    <n v="69"/>
    <s v="住宅"/>
    <x v="0"/>
    <n v="1"/>
    <n v="2302"/>
    <n v="107.7"/>
    <s v="跃层"/>
  </r>
  <r>
    <n v="70"/>
    <s v="住宅"/>
    <x v="0"/>
    <n v="1"/>
    <n v="2303"/>
    <n v="92.78"/>
    <s v=""/>
  </r>
  <r>
    <n v="71"/>
    <s v="住宅"/>
    <x v="0"/>
    <n v="1"/>
    <n v="2401"/>
    <n v="92.78"/>
    <s v=""/>
  </r>
  <r>
    <n v="72"/>
    <s v="住宅"/>
    <x v="0"/>
    <n v="1"/>
    <n v="2402"/>
    <n v="107.7"/>
    <s v="跃层"/>
  </r>
  <r>
    <n v="73"/>
    <s v="住宅"/>
    <x v="0"/>
    <n v="1"/>
    <n v="2403"/>
    <n v="92.78"/>
    <s v=""/>
  </r>
  <r>
    <n v="74"/>
    <s v="住宅"/>
    <x v="0"/>
    <n v="1"/>
    <n v="2501"/>
    <n v="92.78"/>
    <s v=""/>
  </r>
  <r>
    <n v="75"/>
    <s v="住宅"/>
    <x v="0"/>
    <n v="1"/>
    <n v="2502"/>
    <n v="107.7"/>
    <s v="跃层"/>
  </r>
  <r>
    <n v="76"/>
    <s v="住宅"/>
    <x v="0"/>
    <n v="1"/>
    <n v="2503"/>
    <n v="92.78"/>
    <s v=""/>
  </r>
  <r>
    <n v="77"/>
    <s v="住宅"/>
    <x v="0"/>
    <n v="1"/>
    <n v="2601"/>
    <n v="92.78"/>
    <s v=""/>
  </r>
  <r>
    <n v="78"/>
    <s v="住宅"/>
    <x v="0"/>
    <n v="1"/>
    <n v="2602"/>
    <n v="107.7"/>
    <s v="跃层"/>
  </r>
  <r>
    <n v="79"/>
    <s v="住宅"/>
    <x v="0"/>
    <n v="1"/>
    <n v="2603"/>
    <n v="92.78"/>
    <s v=""/>
  </r>
  <r>
    <n v="80"/>
    <s v="住宅"/>
    <x v="1"/>
    <n v="1"/>
    <s v="WT1"/>
    <n v="40.6"/>
    <s v="水箱间"/>
  </r>
  <r>
    <n v="81"/>
    <s v="住宅"/>
    <x v="1"/>
    <n v="1"/>
    <n v="101"/>
    <n v="90.48"/>
    <m/>
  </r>
  <r>
    <n v="82"/>
    <s v="住宅"/>
    <x v="1"/>
    <n v="1"/>
    <n v="102"/>
    <n v="89.08"/>
    <m/>
  </r>
  <r>
    <n v="83"/>
    <s v="住宅"/>
    <x v="1"/>
    <n v="1"/>
    <n v="103"/>
    <n v="89.08"/>
    <m/>
  </r>
  <r>
    <n v="84"/>
    <s v="住宅"/>
    <x v="1"/>
    <n v="1"/>
    <n v="104"/>
    <n v="121.94"/>
    <m/>
  </r>
  <r>
    <n v="85"/>
    <s v="住宅"/>
    <x v="1"/>
    <n v="1"/>
    <n v="201"/>
    <n v="90.48"/>
    <m/>
  </r>
  <r>
    <n v="86"/>
    <s v="住宅"/>
    <x v="1"/>
    <n v="1"/>
    <n v="202"/>
    <n v="89.08"/>
    <m/>
  </r>
  <r>
    <n v="87"/>
    <s v="住宅"/>
    <x v="1"/>
    <n v="1"/>
    <n v="203"/>
    <n v="89.08"/>
    <m/>
  </r>
  <r>
    <n v="88"/>
    <s v="住宅"/>
    <x v="1"/>
    <n v="1"/>
    <n v="204"/>
    <n v="121.94"/>
    <m/>
  </r>
  <r>
    <n v="89"/>
    <s v="住宅"/>
    <x v="1"/>
    <n v="1"/>
    <n v="301"/>
    <n v="90.48"/>
    <m/>
  </r>
  <r>
    <n v="90"/>
    <s v="住宅"/>
    <x v="1"/>
    <n v="1"/>
    <n v="302"/>
    <n v="89.08"/>
    <m/>
  </r>
  <r>
    <n v="91"/>
    <s v="住宅"/>
    <x v="1"/>
    <n v="1"/>
    <n v="303"/>
    <n v="89.08"/>
    <m/>
  </r>
  <r>
    <n v="92"/>
    <s v="住宅"/>
    <x v="1"/>
    <n v="1"/>
    <n v="304"/>
    <n v="121.94"/>
    <m/>
  </r>
  <r>
    <n v="93"/>
    <s v="住宅"/>
    <x v="1"/>
    <n v="1"/>
    <n v="401"/>
    <n v="90.48"/>
    <m/>
  </r>
  <r>
    <n v="94"/>
    <s v="住宅"/>
    <x v="1"/>
    <n v="1"/>
    <n v="402"/>
    <n v="89.08"/>
    <m/>
  </r>
  <r>
    <n v="95"/>
    <s v="住宅"/>
    <x v="1"/>
    <n v="1"/>
    <n v="403"/>
    <n v="89.08"/>
    <m/>
  </r>
  <r>
    <n v="96"/>
    <s v="住宅"/>
    <x v="1"/>
    <n v="1"/>
    <n v="404"/>
    <n v="121.94"/>
    <m/>
  </r>
  <r>
    <n v="97"/>
    <s v="住宅"/>
    <x v="1"/>
    <n v="1"/>
    <n v="501"/>
    <n v="90.48"/>
    <m/>
  </r>
  <r>
    <n v="98"/>
    <s v="住宅"/>
    <x v="1"/>
    <n v="1"/>
    <n v="502"/>
    <n v="89.08"/>
    <m/>
  </r>
  <r>
    <n v="99"/>
    <s v="住宅"/>
    <x v="1"/>
    <n v="1"/>
    <n v="503"/>
    <n v="89.08"/>
    <m/>
  </r>
  <r>
    <n v="100"/>
    <s v="住宅"/>
    <x v="1"/>
    <n v="1"/>
    <n v="504"/>
    <n v="121.94"/>
    <m/>
  </r>
  <r>
    <n v="101"/>
    <s v="住宅"/>
    <x v="1"/>
    <n v="1"/>
    <n v="601"/>
    <n v="90.48"/>
    <m/>
  </r>
  <r>
    <n v="102"/>
    <s v="住宅"/>
    <x v="1"/>
    <n v="1"/>
    <n v="602"/>
    <n v="89.08"/>
    <m/>
  </r>
  <r>
    <n v="103"/>
    <s v="住宅"/>
    <x v="1"/>
    <n v="1"/>
    <n v="603"/>
    <n v="89.08"/>
    <m/>
  </r>
  <r>
    <n v="104"/>
    <s v="住宅"/>
    <x v="1"/>
    <n v="1"/>
    <n v="604"/>
    <n v="121.94"/>
    <m/>
  </r>
  <r>
    <n v="105"/>
    <s v="住宅"/>
    <x v="1"/>
    <n v="1"/>
    <n v="701"/>
    <n v="90.48"/>
    <m/>
  </r>
  <r>
    <n v="106"/>
    <s v="住宅"/>
    <x v="1"/>
    <n v="1"/>
    <n v="702"/>
    <n v="89.08"/>
    <m/>
  </r>
  <r>
    <n v="107"/>
    <s v="住宅"/>
    <x v="1"/>
    <n v="1"/>
    <n v="703"/>
    <n v="89.08"/>
    <m/>
  </r>
  <r>
    <n v="108"/>
    <s v="住宅"/>
    <x v="1"/>
    <n v="1"/>
    <n v="704"/>
    <n v="121.94"/>
    <m/>
  </r>
  <r>
    <n v="109"/>
    <s v="住宅"/>
    <x v="1"/>
    <n v="1"/>
    <n v="801"/>
    <n v="90.48"/>
    <m/>
  </r>
  <r>
    <n v="110"/>
    <s v="住宅"/>
    <x v="1"/>
    <n v="1"/>
    <n v="802"/>
    <n v="89.08"/>
    <m/>
  </r>
  <r>
    <n v="111"/>
    <s v="住宅"/>
    <x v="1"/>
    <n v="1"/>
    <n v="803"/>
    <n v="89.08"/>
    <m/>
  </r>
  <r>
    <n v="112"/>
    <s v="住宅"/>
    <x v="1"/>
    <n v="1"/>
    <n v="804"/>
    <n v="121.94"/>
    <m/>
  </r>
  <r>
    <n v="113"/>
    <s v="住宅"/>
    <x v="1"/>
    <n v="1"/>
    <n v="901"/>
    <n v="90.48"/>
    <m/>
  </r>
  <r>
    <n v="114"/>
    <s v="住宅"/>
    <x v="1"/>
    <n v="1"/>
    <n v="902"/>
    <n v="89.08"/>
    <m/>
  </r>
  <r>
    <n v="115"/>
    <s v="住宅"/>
    <x v="1"/>
    <n v="1"/>
    <n v="903"/>
    <n v="89.08"/>
    <m/>
  </r>
  <r>
    <n v="116"/>
    <s v="住宅"/>
    <x v="1"/>
    <n v="1"/>
    <n v="904"/>
    <n v="121.94"/>
    <m/>
  </r>
  <r>
    <n v="117"/>
    <s v="住宅"/>
    <x v="1"/>
    <n v="1"/>
    <n v="1001"/>
    <n v="90.48"/>
    <m/>
  </r>
  <r>
    <n v="118"/>
    <s v="住宅"/>
    <x v="1"/>
    <n v="1"/>
    <n v="1002"/>
    <n v="89.08"/>
    <m/>
  </r>
  <r>
    <n v="119"/>
    <s v="住宅"/>
    <x v="1"/>
    <n v="1"/>
    <n v="1003"/>
    <n v="89.08"/>
    <m/>
  </r>
  <r>
    <n v="120"/>
    <s v="住宅"/>
    <x v="1"/>
    <n v="1"/>
    <n v="1004"/>
    <n v="121.94"/>
    <m/>
  </r>
  <r>
    <n v="121"/>
    <s v="住宅"/>
    <x v="1"/>
    <n v="1"/>
    <n v="1101"/>
    <n v="90.48"/>
    <m/>
  </r>
  <r>
    <n v="122"/>
    <s v="住宅"/>
    <x v="1"/>
    <n v="1"/>
    <n v="1102"/>
    <n v="89.08"/>
    <m/>
  </r>
  <r>
    <n v="123"/>
    <s v="住宅"/>
    <x v="1"/>
    <n v="1"/>
    <n v="1103"/>
    <n v="89.08"/>
    <m/>
  </r>
  <r>
    <n v="124"/>
    <s v="住宅"/>
    <x v="1"/>
    <n v="1"/>
    <n v="1104"/>
    <n v="121.94"/>
    <m/>
  </r>
  <r>
    <n v="125"/>
    <s v="住宅"/>
    <x v="1"/>
    <n v="1"/>
    <n v="1201"/>
    <n v="90.48"/>
    <m/>
  </r>
  <r>
    <n v="126"/>
    <s v="住宅"/>
    <x v="1"/>
    <n v="1"/>
    <n v="1202"/>
    <n v="89.08"/>
    <m/>
  </r>
  <r>
    <n v="127"/>
    <s v="住宅"/>
    <x v="1"/>
    <n v="1"/>
    <n v="1203"/>
    <n v="89.08"/>
    <m/>
  </r>
  <r>
    <n v="128"/>
    <s v="住宅"/>
    <x v="1"/>
    <n v="1"/>
    <n v="1204"/>
    <n v="121.94"/>
    <m/>
  </r>
  <r>
    <n v="129"/>
    <s v="住宅"/>
    <x v="1"/>
    <n v="1"/>
    <n v="1301"/>
    <n v="90.48"/>
    <m/>
  </r>
  <r>
    <n v="130"/>
    <s v="住宅"/>
    <x v="1"/>
    <n v="1"/>
    <n v="1302"/>
    <n v="89.08"/>
    <m/>
  </r>
  <r>
    <n v="131"/>
    <s v="住宅"/>
    <x v="1"/>
    <n v="1"/>
    <n v="1303"/>
    <n v="89.08"/>
    <m/>
  </r>
  <r>
    <n v="132"/>
    <s v="住宅"/>
    <x v="1"/>
    <n v="1"/>
    <n v="1304"/>
    <n v="121.94"/>
    <m/>
  </r>
  <r>
    <n v="133"/>
    <s v="住宅"/>
    <x v="1"/>
    <n v="1"/>
    <n v="1401"/>
    <n v="90.48"/>
    <m/>
  </r>
  <r>
    <n v="134"/>
    <s v="住宅"/>
    <x v="1"/>
    <n v="1"/>
    <n v="1402"/>
    <n v="89.08"/>
    <m/>
  </r>
  <r>
    <n v="135"/>
    <s v="住宅"/>
    <x v="1"/>
    <n v="1"/>
    <n v="1403"/>
    <n v="89.08"/>
    <m/>
  </r>
  <r>
    <n v="136"/>
    <s v="住宅"/>
    <x v="1"/>
    <n v="1"/>
    <n v="1404"/>
    <n v="121.94"/>
    <m/>
  </r>
  <r>
    <n v="137"/>
    <s v="住宅"/>
    <x v="1"/>
    <n v="1"/>
    <n v="1501"/>
    <n v="90.48"/>
    <m/>
  </r>
  <r>
    <n v="138"/>
    <s v="住宅"/>
    <x v="1"/>
    <n v="1"/>
    <n v="1502"/>
    <n v="89.08"/>
    <m/>
  </r>
  <r>
    <n v="139"/>
    <s v="住宅"/>
    <x v="1"/>
    <n v="1"/>
    <n v="1503"/>
    <n v="89.08"/>
    <m/>
  </r>
  <r>
    <n v="140"/>
    <s v="住宅"/>
    <x v="1"/>
    <n v="1"/>
    <n v="1504"/>
    <n v="121.94"/>
    <m/>
  </r>
  <r>
    <n v="141"/>
    <s v="住宅"/>
    <x v="1"/>
    <n v="1"/>
    <n v="1601"/>
    <n v="90.48"/>
    <m/>
  </r>
  <r>
    <n v="142"/>
    <s v="住宅"/>
    <x v="1"/>
    <n v="1"/>
    <n v="1602"/>
    <n v="89.08"/>
    <m/>
  </r>
  <r>
    <n v="143"/>
    <s v="住宅"/>
    <x v="1"/>
    <n v="1"/>
    <n v="1603"/>
    <n v="89.08"/>
    <m/>
  </r>
  <r>
    <n v="144"/>
    <s v="住宅"/>
    <x v="1"/>
    <n v="1"/>
    <n v="1604"/>
    <n v="121.94"/>
    <m/>
  </r>
  <r>
    <n v="145"/>
    <s v="住宅"/>
    <x v="1"/>
    <n v="1"/>
    <n v="1701"/>
    <n v="90.48"/>
    <m/>
  </r>
  <r>
    <n v="146"/>
    <s v="住宅"/>
    <x v="1"/>
    <n v="1"/>
    <n v="1702"/>
    <n v="89.08"/>
    <m/>
  </r>
  <r>
    <n v="147"/>
    <s v="住宅"/>
    <x v="1"/>
    <n v="1"/>
    <n v="1703"/>
    <n v="89.08"/>
    <m/>
  </r>
  <r>
    <n v="148"/>
    <s v="住宅"/>
    <x v="1"/>
    <n v="1"/>
    <n v="1704"/>
    <n v="121.94"/>
    <m/>
  </r>
  <r>
    <n v="149"/>
    <s v="住宅"/>
    <x v="1"/>
    <n v="1"/>
    <n v="1801"/>
    <n v="90.48"/>
    <m/>
  </r>
  <r>
    <n v="150"/>
    <s v="住宅"/>
    <x v="1"/>
    <n v="1"/>
    <n v="1802"/>
    <n v="89.08"/>
    <m/>
  </r>
  <r>
    <n v="151"/>
    <s v="住宅"/>
    <x v="1"/>
    <n v="1"/>
    <n v="1803"/>
    <n v="89.08"/>
    <m/>
  </r>
  <r>
    <n v="152"/>
    <s v="住宅"/>
    <x v="1"/>
    <n v="1"/>
    <n v="1804"/>
    <n v="121.94"/>
    <m/>
  </r>
  <r>
    <n v="153"/>
    <s v="住宅"/>
    <x v="1"/>
    <n v="1"/>
    <n v="1901"/>
    <n v="90.48"/>
    <m/>
  </r>
  <r>
    <n v="154"/>
    <s v="住宅"/>
    <x v="1"/>
    <n v="1"/>
    <n v="1902"/>
    <n v="89.08"/>
    <m/>
  </r>
  <r>
    <n v="155"/>
    <s v="住宅"/>
    <x v="1"/>
    <n v="1"/>
    <n v="1903"/>
    <n v="89.08"/>
    <m/>
  </r>
  <r>
    <n v="156"/>
    <s v="住宅"/>
    <x v="1"/>
    <n v="1"/>
    <n v="1904"/>
    <n v="121.94"/>
    <m/>
  </r>
  <r>
    <n v="157"/>
    <s v="住宅"/>
    <x v="1"/>
    <n v="1"/>
    <n v="2001"/>
    <n v="90.48"/>
    <m/>
  </r>
  <r>
    <n v="158"/>
    <s v="住宅"/>
    <x v="1"/>
    <n v="1"/>
    <n v="2002"/>
    <n v="89.08"/>
    <m/>
  </r>
  <r>
    <n v="159"/>
    <s v="住宅"/>
    <x v="1"/>
    <n v="1"/>
    <n v="2003"/>
    <n v="89.08"/>
    <m/>
  </r>
  <r>
    <n v="160"/>
    <s v="住宅"/>
    <x v="1"/>
    <n v="1"/>
    <n v="2004"/>
    <n v="121.94"/>
    <m/>
  </r>
  <r>
    <n v="161"/>
    <s v="住宅"/>
    <x v="1"/>
    <n v="1"/>
    <n v="2101"/>
    <n v="90.48"/>
    <m/>
  </r>
  <r>
    <n v="162"/>
    <s v="住宅"/>
    <x v="1"/>
    <n v="1"/>
    <n v="2102"/>
    <n v="89.08"/>
    <m/>
  </r>
  <r>
    <n v="163"/>
    <s v="住宅"/>
    <x v="1"/>
    <n v="1"/>
    <n v="2103"/>
    <n v="89.08"/>
    <m/>
  </r>
  <r>
    <n v="164"/>
    <s v="住宅"/>
    <x v="1"/>
    <n v="1"/>
    <n v="2104"/>
    <n v="121.94"/>
    <m/>
  </r>
  <r>
    <n v="165"/>
    <s v="住宅"/>
    <x v="1"/>
    <n v="1"/>
    <n v="2201"/>
    <n v="90.48"/>
    <m/>
  </r>
  <r>
    <n v="166"/>
    <s v="住宅"/>
    <x v="1"/>
    <n v="1"/>
    <n v="2202"/>
    <n v="89.08"/>
    <m/>
  </r>
  <r>
    <n v="167"/>
    <s v="住宅"/>
    <x v="1"/>
    <n v="1"/>
    <n v="2203"/>
    <n v="89.08"/>
    <m/>
  </r>
  <r>
    <n v="168"/>
    <s v="住宅"/>
    <x v="1"/>
    <n v="1"/>
    <n v="2204"/>
    <n v="121.94"/>
    <m/>
  </r>
  <r>
    <n v="169"/>
    <s v="住宅"/>
    <x v="1"/>
    <n v="1"/>
    <n v="2301"/>
    <n v="90.48"/>
    <m/>
  </r>
  <r>
    <n v="170"/>
    <s v="住宅"/>
    <x v="1"/>
    <n v="1"/>
    <n v="2302"/>
    <n v="89.08"/>
    <m/>
  </r>
  <r>
    <n v="171"/>
    <s v="住宅"/>
    <x v="1"/>
    <n v="1"/>
    <n v="2303"/>
    <n v="89.08"/>
    <m/>
  </r>
  <r>
    <n v="172"/>
    <s v="住宅"/>
    <x v="1"/>
    <n v="1"/>
    <n v="2304"/>
    <n v="121.94"/>
    <m/>
  </r>
  <r>
    <n v="173"/>
    <s v="住宅"/>
    <x v="1"/>
    <n v="1"/>
    <n v="2401"/>
    <n v="90.48"/>
    <m/>
  </r>
  <r>
    <n v="174"/>
    <s v="住宅"/>
    <x v="1"/>
    <n v="1"/>
    <n v="2402"/>
    <n v="89.08"/>
    <m/>
  </r>
  <r>
    <n v="175"/>
    <s v="住宅"/>
    <x v="1"/>
    <n v="1"/>
    <n v="2403"/>
    <n v="89.08"/>
    <m/>
  </r>
  <r>
    <n v="176"/>
    <s v="住宅"/>
    <x v="1"/>
    <n v="1"/>
    <n v="2404"/>
    <n v="121.94"/>
    <m/>
  </r>
  <r>
    <n v="177"/>
    <s v="住宅"/>
    <x v="1"/>
    <n v="1"/>
    <n v="2501"/>
    <n v="90.48"/>
    <m/>
  </r>
  <r>
    <n v="178"/>
    <s v="住宅"/>
    <x v="1"/>
    <n v="1"/>
    <n v="2502"/>
    <n v="89.08"/>
    <m/>
  </r>
  <r>
    <n v="179"/>
    <s v="住宅"/>
    <x v="1"/>
    <n v="1"/>
    <n v="2503"/>
    <n v="89.08"/>
    <m/>
  </r>
  <r>
    <n v="180"/>
    <s v="住宅"/>
    <x v="1"/>
    <n v="1"/>
    <n v="2504"/>
    <n v="121.94"/>
    <m/>
  </r>
  <r>
    <n v="181"/>
    <s v="住宅"/>
    <x v="1"/>
    <n v="1"/>
    <n v="2601"/>
    <n v="90.48"/>
    <m/>
  </r>
  <r>
    <n v="182"/>
    <s v="住宅"/>
    <x v="1"/>
    <n v="1"/>
    <n v="2602"/>
    <n v="89.08"/>
    <m/>
  </r>
  <r>
    <n v="183"/>
    <s v="住宅"/>
    <x v="1"/>
    <n v="1"/>
    <n v="2603"/>
    <n v="89.08"/>
    <m/>
  </r>
  <r>
    <n v="184"/>
    <s v="住宅"/>
    <x v="1"/>
    <n v="1"/>
    <n v="2604"/>
    <n v="121.94"/>
    <m/>
  </r>
  <r>
    <n v="185"/>
    <s v="住宅"/>
    <x v="1"/>
    <n v="1"/>
    <n v="2701"/>
    <n v="90.48"/>
    <m/>
  </r>
  <r>
    <n v="186"/>
    <s v="住宅"/>
    <x v="1"/>
    <n v="1"/>
    <n v="2702"/>
    <n v="89.08"/>
    <m/>
  </r>
  <r>
    <n v="187"/>
    <s v="住宅"/>
    <x v="1"/>
    <n v="1"/>
    <n v="2703"/>
    <n v="89.08"/>
    <m/>
  </r>
  <r>
    <n v="188"/>
    <s v="住宅"/>
    <x v="1"/>
    <n v="1"/>
    <n v="2704"/>
    <n v="121.94"/>
    <m/>
  </r>
  <r>
    <n v="189"/>
    <s v="住宅"/>
    <x v="1"/>
    <n v="1"/>
    <n v="2801"/>
    <n v="90.48"/>
    <m/>
  </r>
  <r>
    <n v="190"/>
    <s v="住宅"/>
    <x v="1"/>
    <n v="1"/>
    <n v="2802"/>
    <n v="89.08"/>
    <m/>
  </r>
  <r>
    <n v="191"/>
    <s v="住宅"/>
    <x v="1"/>
    <n v="1"/>
    <n v="2803"/>
    <n v="89.08"/>
    <m/>
  </r>
  <r>
    <n v="192"/>
    <s v="住宅"/>
    <x v="1"/>
    <n v="1"/>
    <n v="2804"/>
    <n v="121.94"/>
    <m/>
  </r>
  <r>
    <n v="193"/>
    <s v="住宅"/>
    <x v="1"/>
    <n v="1"/>
    <n v="2901"/>
    <n v="90.48"/>
    <m/>
  </r>
  <r>
    <n v="194"/>
    <s v="住宅"/>
    <x v="1"/>
    <n v="1"/>
    <n v="2902"/>
    <n v="89.08"/>
    <m/>
  </r>
  <r>
    <n v="195"/>
    <s v="住宅"/>
    <x v="1"/>
    <n v="1"/>
    <n v="2903"/>
    <n v="89.08"/>
    <m/>
  </r>
  <r>
    <n v="196"/>
    <s v="住宅"/>
    <x v="1"/>
    <n v="1"/>
    <n v="2904"/>
    <n v="121.94"/>
    <m/>
  </r>
  <r>
    <n v="197"/>
    <s v="住宅"/>
    <x v="1"/>
    <n v="1"/>
    <n v="3001"/>
    <n v="90.48"/>
    <m/>
  </r>
  <r>
    <n v="198"/>
    <s v="住宅"/>
    <x v="1"/>
    <n v="1"/>
    <n v="3002"/>
    <n v="89.08"/>
    <m/>
  </r>
  <r>
    <n v="199"/>
    <s v="住宅"/>
    <x v="1"/>
    <n v="1"/>
    <n v="3003"/>
    <n v="89.08"/>
    <m/>
  </r>
  <r>
    <n v="200"/>
    <s v="住宅"/>
    <x v="1"/>
    <n v="1"/>
    <n v="3004"/>
    <n v="121.94"/>
    <m/>
  </r>
  <r>
    <n v="201"/>
    <s v="住宅"/>
    <x v="1"/>
    <n v="1"/>
    <n v="3101"/>
    <n v="90.48"/>
    <m/>
  </r>
  <r>
    <n v="202"/>
    <s v="住宅"/>
    <x v="1"/>
    <n v="1"/>
    <n v="3102"/>
    <n v="89.08"/>
    <m/>
  </r>
  <r>
    <n v="203"/>
    <s v="住宅"/>
    <x v="1"/>
    <n v="1"/>
    <n v="3103"/>
    <n v="89.08"/>
    <m/>
  </r>
  <r>
    <n v="204"/>
    <s v="住宅"/>
    <x v="1"/>
    <n v="1"/>
    <n v="3104"/>
    <n v="121.94"/>
    <m/>
  </r>
  <r>
    <n v="205"/>
    <s v="住宅"/>
    <x v="1"/>
    <n v="1"/>
    <n v="3201"/>
    <n v="90.48"/>
    <m/>
  </r>
  <r>
    <n v="206"/>
    <s v="住宅"/>
    <x v="1"/>
    <n v="1"/>
    <n v="3202"/>
    <n v="89.08"/>
    <m/>
  </r>
  <r>
    <n v="207"/>
    <s v="住宅"/>
    <x v="1"/>
    <n v="1"/>
    <n v="3203"/>
    <n v="89.08"/>
    <m/>
  </r>
  <r>
    <n v="208"/>
    <s v="住宅"/>
    <x v="1"/>
    <n v="1"/>
    <n v="3204"/>
    <n v="121.94"/>
    <m/>
  </r>
  <r>
    <n v="209"/>
    <s v="住宅"/>
    <x v="1"/>
    <n v="1"/>
    <n v="3301"/>
    <n v="90.48"/>
    <m/>
  </r>
  <r>
    <n v="210"/>
    <s v="住宅"/>
    <x v="1"/>
    <n v="1"/>
    <n v="3302"/>
    <n v="89.08"/>
    <m/>
  </r>
  <r>
    <n v="211"/>
    <s v="住宅"/>
    <x v="1"/>
    <n v="1"/>
    <n v="3303"/>
    <n v="89.08"/>
    <m/>
  </r>
  <r>
    <n v="212"/>
    <s v="住宅"/>
    <x v="1"/>
    <n v="1"/>
    <n v="3304"/>
    <n v="121.94"/>
    <m/>
  </r>
  <r>
    <n v="213"/>
    <s v="住宅"/>
    <x v="2"/>
    <n v="1"/>
    <s v="WT1"/>
    <n v="21.16"/>
    <s v="水箱间"/>
  </r>
  <r>
    <n v="214"/>
    <s v="住宅"/>
    <x v="2"/>
    <n v="1"/>
    <n v="101"/>
    <n v="134.1"/>
    <m/>
  </r>
  <r>
    <n v="215"/>
    <s v="住宅"/>
    <x v="2"/>
    <n v="1"/>
    <n v="102"/>
    <n v="89.02"/>
    <m/>
  </r>
  <r>
    <n v="216"/>
    <s v="住宅"/>
    <x v="2"/>
    <n v="1"/>
    <n v="103"/>
    <n v="121.86"/>
    <m/>
  </r>
  <r>
    <n v="217"/>
    <s v="住宅"/>
    <x v="2"/>
    <n v="1"/>
    <n v="201"/>
    <n v="90.42"/>
    <m/>
  </r>
  <r>
    <n v="218"/>
    <s v="住宅"/>
    <x v="2"/>
    <n v="1"/>
    <n v="202"/>
    <n v="89.02"/>
    <m/>
  </r>
  <r>
    <n v="219"/>
    <s v="住宅"/>
    <x v="2"/>
    <n v="1"/>
    <n v="203"/>
    <n v="89.02"/>
    <m/>
  </r>
  <r>
    <n v="220"/>
    <s v="住宅"/>
    <x v="2"/>
    <n v="1"/>
    <n v="204"/>
    <n v="122.96"/>
    <m/>
  </r>
  <r>
    <n v="221"/>
    <s v="住宅"/>
    <x v="2"/>
    <n v="1"/>
    <n v="301"/>
    <n v="90.42"/>
    <m/>
  </r>
  <r>
    <n v="222"/>
    <s v="住宅"/>
    <x v="2"/>
    <n v="1"/>
    <n v="302"/>
    <n v="89.02"/>
    <m/>
  </r>
  <r>
    <n v="223"/>
    <s v="住宅"/>
    <x v="2"/>
    <n v="1"/>
    <n v="303"/>
    <n v="89.02"/>
    <m/>
  </r>
  <r>
    <n v="224"/>
    <s v="住宅"/>
    <x v="2"/>
    <n v="1"/>
    <n v="304"/>
    <n v="122.96"/>
    <m/>
  </r>
  <r>
    <n v="225"/>
    <s v="住宅"/>
    <x v="2"/>
    <n v="1"/>
    <n v="401"/>
    <n v="90.42"/>
    <m/>
  </r>
  <r>
    <n v="226"/>
    <s v="住宅"/>
    <x v="2"/>
    <n v="1"/>
    <n v="402"/>
    <n v="89.02"/>
    <m/>
  </r>
  <r>
    <n v="227"/>
    <s v="住宅"/>
    <x v="2"/>
    <n v="1"/>
    <n v="403"/>
    <n v="89.02"/>
    <m/>
  </r>
  <r>
    <n v="228"/>
    <s v="住宅"/>
    <x v="2"/>
    <n v="1"/>
    <n v="404"/>
    <n v="122.96"/>
    <m/>
  </r>
  <r>
    <n v="229"/>
    <s v="住宅"/>
    <x v="2"/>
    <n v="1"/>
    <n v="501"/>
    <n v="90.42"/>
    <m/>
  </r>
  <r>
    <n v="230"/>
    <s v="住宅"/>
    <x v="2"/>
    <n v="1"/>
    <n v="502"/>
    <n v="89.02"/>
    <m/>
  </r>
  <r>
    <n v="231"/>
    <s v="住宅"/>
    <x v="2"/>
    <n v="1"/>
    <n v="503"/>
    <n v="89.02"/>
    <m/>
  </r>
  <r>
    <n v="232"/>
    <s v="住宅"/>
    <x v="2"/>
    <n v="1"/>
    <n v="504"/>
    <n v="122.96"/>
    <m/>
  </r>
  <r>
    <n v="233"/>
    <s v="住宅"/>
    <x v="2"/>
    <n v="1"/>
    <n v="601"/>
    <n v="90.42"/>
    <m/>
  </r>
  <r>
    <n v="234"/>
    <s v="住宅"/>
    <x v="2"/>
    <n v="1"/>
    <n v="602"/>
    <n v="89.02"/>
    <m/>
  </r>
  <r>
    <n v="235"/>
    <s v="住宅"/>
    <x v="2"/>
    <n v="1"/>
    <n v="603"/>
    <n v="89.02"/>
    <m/>
  </r>
  <r>
    <n v="236"/>
    <s v="住宅"/>
    <x v="2"/>
    <n v="1"/>
    <n v="604"/>
    <n v="122.96"/>
    <m/>
  </r>
  <r>
    <n v="237"/>
    <s v="住宅"/>
    <x v="2"/>
    <n v="1"/>
    <n v="701"/>
    <n v="90.42"/>
    <m/>
  </r>
  <r>
    <n v="238"/>
    <s v="住宅"/>
    <x v="2"/>
    <n v="1"/>
    <n v="702"/>
    <n v="89.02"/>
    <m/>
  </r>
  <r>
    <n v="239"/>
    <s v="住宅"/>
    <x v="2"/>
    <n v="1"/>
    <n v="703"/>
    <n v="89.02"/>
    <m/>
  </r>
  <r>
    <n v="240"/>
    <s v="住宅"/>
    <x v="2"/>
    <n v="1"/>
    <n v="704"/>
    <n v="122.96"/>
    <m/>
  </r>
  <r>
    <n v="241"/>
    <s v="住宅"/>
    <x v="2"/>
    <n v="1"/>
    <n v="801"/>
    <n v="90.42"/>
    <m/>
  </r>
  <r>
    <n v="242"/>
    <s v="住宅"/>
    <x v="2"/>
    <n v="1"/>
    <n v="802"/>
    <n v="89.02"/>
    <m/>
  </r>
  <r>
    <n v="243"/>
    <s v="住宅"/>
    <x v="2"/>
    <n v="1"/>
    <n v="803"/>
    <n v="89.02"/>
    <m/>
  </r>
  <r>
    <n v="244"/>
    <s v="住宅"/>
    <x v="2"/>
    <n v="1"/>
    <n v="804"/>
    <n v="122.96"/>
    <m/>
  </r>
  <r>
    <n v="245"/>
    <s v="住宅"/>
    <x v="2"/>
    <n v="1"/>
    <n v="901"/>
    <n v="90.42"/>
    <m/>
  </r>
  <r>
    <n v="246"/>
    <s v="住宅"/>
    <x v="2"/>
    <n v="1"/>
    <n v="902"/>
    <n v="89.02"/>
    <m/>
  </r>
  <r>
    <n v="247"/>
    <s v="住宅"/>
    <x v="2"/>
    <n v="1"/>
    <n v="903"/>
    <n v="89.02"/>
    <m/>
  </r>
  <r>
    <n v="248"/>
    <s v="住宅"/>
    <x v="2"/>
    <n v="1"/>
    <n v="904"/>
    <n v="122.96"/>
    <m/>
  </r>
  <r>
    <n v="249"/>
    <s v="住宅"/>
    <x v="2"/>
    <n v="1"/>
    <n v="1001"/>
    <n v="90.42"/>
    <m/>
  </r>
  <r>
    <n v="250"/>
    <s v="住宅"/>
    <x v="2"/>
    <n v="1"/>
    <n v="1002"/>
    <n v="89.02"/>
    <m/>
  </r>
  <r>
    <n v="251"/>
    <s v="住宅"/>
    <x v="2"/>
    <n v="1"/>
    <n v="1003"/>
    <n v="89.02"/>
    <m/>
  </r>
  <r>
    <n v="252"/>
    <s v="住宅"/>
    <x v="2"/>
    <n v="1"/>
    <n v="1004"/>
    <n v="122.96"/>
    <m/>
  </r>
  <r>
    <n v="253"/>
    <s v="住宅"/>
    <x v="2"/>
    <n v="1"/>
    <n v="1101"/>
    <n v="90.42"/>
    <m/>
  </r>
  <r>
    <n v="254"/>
    <s v="住宅"/>
    <x v="2"/>
    <n v="1"/>
    <n v="1102"/>
    <n v="89.02"/>
    <m/>
  </r>
  <r>
    <n v="255"/>
    <s v="住宅"/>
    <x v="2"/>
    <n v="1"/>
    <n v="1103"/>
    <n v="89.02"/>
    <m/>
  </r>
  <r>
    <n v="256"/>
    <s v="住宅"/>
    <x v="2"/>
    <n v="1"/>
    <n v="1104"/>
    <n v="122.96"/>
    <m/>
  </r>
  <r>
    <n v="257"/>
    <s v="住宅"/>
    <x v="2"/>
    <n v="1"/>
    <n v="1201"/>
    <n v="90.42"/>
    <m/>
  </r>
  <r>
    <n v="258"/>
    <s v="住宅"/>
    <x v="2"/>
    <n v="1"/>
    <n v="1202"/>
    <n v="89.02"/>
    <m/>
  </r>
  <r>
    <n v="259"/>
    <s v="住宅"/>
    <x v="2"/>
    <n v="1"/>
    <n v="1203"/>
    <n v="89.02"/>
    <m/>
  </r>
  <r>
    <n v="260"/>
    <s v="住宅"/>
    <x v="2"/>
    <n v="1"/>
    <n v="1204"/>
    <n v="122.96"/>
    <m/>
  </r>
  <r>
    <n v="261"/>
    <s v="住宅"/>
    <x v="2"/>
    <n v="1"/>
    <n v="1301"/>
    <n v="90.42"/>
    <m/>
  </r>
  <r>
    <n v="262"/>
    <s v="住宅"/>
    <x v="2"/>
    <n v="1"/>
    <n v="1302"/>
    <n v="89.02"/>
    <m/>
  </r>
  <r>
    <n v="263"/>
    <s v="住宅"/>
    <x v="2"/>
    <n v="1"/>
    <n v="1303"/>
    <n v="89.02"/>
    <m/>
  </r>
  <r>
    <n v="264"/>
    <s v="住宅"/>
    <x v="2"/>
    <n v="1"/>
    <n v="1304"/>
    <n v="122.96"/>
    <m/>
  </r>
  <r>
    <n v="265"/>
    <s v="住宅"/>
    <x v="2"/>
    <n v="1"/>
    <n v="1401"/>
    <n v="90.42"/>
    <m/>
  </r>
  <r>
    <n v="266"/>
    <s v="住宅"/>
    <x v="2"/>
    <n v="1"/>
    <n v="1402"/>
    <n v="89.02"/>
    <m/>
  </r>
  <r>
    <n v="267"/>
    <s v="住宅"/>
    <x v="2"/>
    <n v="1"/>
    <n v="1403"/>
    <n v="89.02"/>
    <m/>
  </r>
  <r>
    <n v="268"/>
    <s v="住宅"/>
    <x v="2"/>
    <n v="1"/>
    <n v="1404"/>
    <n v="122.96"/>
    <m/>
  </r>
  <r>
    <n v="269"/>
    <s v="住宅"/>
    <x v="2"/>
    <n v="1"/>
    <n v="1501"/>
    <n v="90.42"/>
    <m/>
  </r>
  <r>
    <n v="270"/>
    <s v="住宅"/>
    <x v="2"/>
    <n v="1"/>
    <n v="1502"/>
    <n v="89.02"/>
    <m/>
  </r>
  <r>
    <n v="271"/>
    <s v="住宅"/>
    <x v="2"/>
    <n v="1"/>
    <n v="1503"/>
    <n v="89.02"/>
    <m/>
  </r>
  <r>
    <n v="272"/>
    <s v="住宅"/>
    <x v="2"/>
    <n v="1"/>
    <n v="1504"/>
    <n v="122.96"/>
    <m/>
  </r>
  <r>
    <n v="273"/>
    <s v="住宅"/>
    <x v="2"/>
    <n v="1"/>
    <n v="1601"/>
    <n v="90.42"/>
    <m/>
  </r>
  <r>
    <n v="274"/>
    <s v="住宅"/>
    <x v="2"/>
    <n v="1"/>
    <n v="1602"/>
    <n v="89.02"/>
    <m/>
  </r>
  <r>
    <n v="275"/>
    <s v="住宅"/>
    <x v="2"/>
    <n v="1"/>
    <n v="1603"/>
    <n v="89.02"/>
    <m/>
  </r>
  <r>
    <n v="276"/>
    <s v="住宅"/>
    <x v="2"/>
    <n v="1"/>
    <n v="1604"/>
    <n v="122.96"/>
    <m/>
  </r>
  <r>
    <n v="277"/>
    <s v="住宅"/>
    <x v="2"/>
    <n v="1"/>
    <n v="1701"/>
    <n v="90.42"/>
    <m/>
  </r>
  <r>
    <n v="278"/>
    <s v="住宅"/>
    <x v="2"/>
    <n v="1"/>
    <n v="1702"/>
    <n v="89.02"/>
    <m/>
  </r>
  <r>
    <n v="279"/>
    <s v="住宅"/>
    <x v="2"/>
    <n v="1"/>
    <n v="1703"/>
    <n v="89.02"/>
    <m/>
  </r>
  <r>
    <n v="280"/>
    <s v="住宅"/>
    <x v="2"/>
    <n v="1"/>
    <n v="1704"/>
    <n v="122.96"/>
    <m/>
  </r>
  <r>
    <n v="281"/>
    <s v="住宅"/>
    <x v="2"/>
    <n v="1"/>
    <n v="1801"/>
    <n v="90.42"/>
    <m/>
  </r>
  <r>
    <n v="282"/>
    <s v="住宅"/>
    <x v="2"/>
    <n v="1"/>
    <n v="1802"/>
    <n v="89.02"/>
    <m/>
  </r>
  <r>
    <n v="283"/>
    <s v="住宅"/>
    <x v="2"/>
    <n v="1"/>
    <n v="1803"/>
    <n v="89.02"/>
    <m/>
  </r>
  <r>
    <n v="284"/>
    <s v="住宅"/>
    <x v="2"/>
    <n v="1"/>
    <n v="1804"/>
    <n v="122.96"/>
    <m/>
  </r>
  <r>
    <n v="285"/>
    <s v="住宅"/>
    <x v="2"/>
    <n v="1"/>
    <n v="1901"/>
    <n v="90.42"/>
    <m/>
  </r>
  <r>
    <n v="286"/>
    <s v="住宅"/>
    <x v="2"/>
    <n v="1"/>
    <n v="1902"/>
    <n v="89.02"/>
    <m/>
  </r>
  <r>
    <n v="287"/>
    <s v="住宅"/>
    <x v="2"/>
    <n v="1"/>
    <n v="1903"/>
    <n v="89.02"/>
    <m/>
  </r>
  <r>
    <n v="288"/>
    <s v="住宅"/>
    <x v="2"/>
    <n v="1"/>
    <n v="1904"/>
    <n v="122.96"/>
    <m/>
  </r>
  <r>
    <n v="289"/>
    <s v="住宅"/>
    <x v="2"/>
    <n v="1"/>
    <n v="2001"/>
    <n v="90.42"/>
    <m/>
  </r>
  <r>
    <n v="290"/>
    <s v="住宅"/>
    <x v="2"/>
    <n v="1"/>
    <n v="2002"/>
    <n v="89.02"/>
    <m/>
  </r>
  <r>
    <n v="291"/>
    <s v="住宅"/>
    <x v="2"/>
    <n v="1"/>
    <n v="2003"/>
    <n v="89.02"/>
    <m/>
  </r>
  <r>
    <n v="292"/>
    <s v="住宅"/>
    <x v="2"/>
    <n v="1"/>
    <n v="2004"/>
    <n v="122.96"/>
    <m/>
  </r>
  <r>
    <n v="293"/>
    <s v="住宅"/>
    <x v="2"/>
    <n v="1"/>
    <n v="2101"/>
    <n v="90.42"/>
    <m/>
  </r>
  <r>
    <n v="294"/>
    <s v="住宅"/>
    <x v="2"/>
    <n v="1"/>
    <n v="2102"/>
    <n v="89.02"/>
    <m/>
  </r>
  <r>
    <n v="295"/>
    <s v="住宅"/>
    <x v="2"/>
    <n v="1"/>
    <n v="2103"/>
    <n v="89.02"/>
    <m/>
  </r>
  <r>
    <n v="296"/>
    <s v="住宅"/>
    <x v="2"/>
    <n v="1"/>
    <n v="2104"/>
    <n v="122.96"/>
    <m/>
  </r>
  <r>
    <n v="297"/>
    <s v="住宅"/>
    <x v="2"/>
    <n v="1"/>
    <n v="2201"/>
    <n v="90.42"/>
    <m/>
  </r>
  <r>
    <n v="298"/>
    <s v="住宅"/>
    <x v="2"/>
    <n v="1"/>
    <n v="2202"/>
    <n v="89.02"/>
    <m/>
  </r>
  <r>
    <n v="299"/>
    <s v="住宅"/>
    <x v="2"/>
    <n v="1"/>
    <n v="2203"/>
    <n v="89.02"/>
    <m/>
  </r>
  <r>
    <n v="300"/>
    <s v="住宅"/>
    <x v="2"/>
    <n v="1"/>
    <n v="2204"/>
    <n v="122.96"/>
    <m/>
  </r>
  <r>
    <n v="301"/>
    <s v="住宅"/>
    <x v="2"/>
    <n v="1"/>
    <n v="2301"/>
    <n v="90.42"/>
    <m/>
  </r>
  <r>
    <n v="302"/>
    <s v="住宅"/>
    <x v="2"/>
    <n v="1"/>
    <n v="2302"/>
    <n v="89.02"/>
    <m/>
  </r>
  <r>
    <n v="303"/>
    <s v="住宅"/>
    <x v="2"/>
    <n v="1"/>
    <n v="2303"/>
    <n v="89.02"/>
    <m/>
  </r>
  <r>
    <n v="304"/>
    <s v="住宅"/>
    <x v="2"/>
    <n v="1"/>
    <n v="2304"/>
    <n v="122.96"/>
    <m/>
  </r>
  <r>
    <n v="305"/>
    <s v="住宅"/>
    <x v="2"/>
    <n v="1"/>
    <n v="2401"/>
    <n v="90.42"/>
    <m/>
  </r>
  <r>
    <n v="306"/>
    <s v="住宅"/>
    <x v="2"/>
    <n v="1"/>
    <n v="2402"/>
    <n v="89.02"/>
    <m/>
  </r>
  <r>
    <n v="307"/>
    <s v="住宅"/>
    <x v="2"/>
    <n v="1"/>
    <n v="2403"/>
    <n v="89.02"/>
    <m/>
  </r>
  <r>
    <n v="308"/>
    <s v="住宅"/>
    <x v="2"/>
    <n v="1"/>
    <n v="2404"/>
    <n v="122.96"/>
    <m/>
  </r>
  <r>
    <n v="309"/>
    <s v="住宅"/>
    <x v="2"/>
    <n v="1"/>
    <n v="2501"/>
    <n v="90.42"/>
    <m/>
  </r>
  <r>
    <n v="310"/>
    <s v="住宅"/>
    <x v="2"/>
    <n v="1"/>
    <n v="2502"/>
    <n v="89.02"/>
    <m/>
  </r>
  <r>
    <n v="311"/>
    <s v="住宅"/>
    <x v="2"/>
    <n v="1"/>
    <n v="2503"/>
    <n v="89.02"/>
    <m/>
  </r>
  <r>
    <n v="312"/>
    <s v="住宅"/>
    <x v="2"/>
    <n v="1"/>
    <n v="2504"/>
    <n v="122.96"/>
    <m/>
  </r>
  <r>
    <n v="313"/>
    <s v="住宅"/>
    <x v="2"/>
    <n v="1"/>
    <n v="2601"/>
    <n v="90.42"/>
    <m/>
  </r>
  <r>
    <n v="314"/>
    <s v="住宅"/>
    <x v="2"/>
    <n v="1"/>
    <n v="2602"/>
    <n v="89.02"/>
    <m/>
  </r>
  <r>
    <n v="315"/>
    <s v="住宅"/>
    <x v="2"/>
    <n v="1"/>
    <n v="2603"/>
    <n v="89.02"/>
    <m/>
  </r>
  <r>
    <n v="316"/>
    <s v="住宅"/>
    <x v="2"/>
    <n v="1"/>
    <n v="2604"/>
    <n v="122.96"/>
    <m/>
  </r>
  <r>
    <n v="317"/>
    <s v="住宅"/>
    <x v="2"/>
    <n v="1"/>
    <n v="2701"/>
    <n v="90.42"/>
    <m/>
  </r>
  <r>
    <n v="318"/>
    <s v="住宅"/>
    <x v="2"/>
    <n v="1"/>
    <n v="2702"/>
    <n v="89.02"/>
    <m/>
  </r>
  <r>
    <n v="319"/>
    <s v="住宅"/>
    <x v="2"/>
    <n v="1"/>
    <n v="2703"/>
    <n v="89.02"/>
    <m/>
  </r>
  <r>
    <n v="320"/>
    <s v="住宅"/>
    <x v="2"/>
    <n v="1"/>
    <n v="2704"/>
    <n v="122.96"/>
    <m/>
  </r>
  <r>
    <n v="321"/>
    <s v="住宅"/>
    <x v="2"/>
    <n v="1"/>
    <n v="2801"/>
    <n v="90.42"/>
    <m/>
  </r>
  <r>
    <n v="322"/>
    <s v="住宅"/>
    <x v="2"/>
    <n v="1"/>
    <n v="2802"/>
    <n v="89.02"/>
    <m/>
  </r>
  <r>
    <n v="323"/>
    <s v="住宅"/>
    <x v="2"/>
    <n v="1"/>
    <n v="2803"/>
    <n v="89.02"/>
    <m/>
  </r>
  <r>
    <n v="324"/>
    <s v="住宅"/>
    <x v="2"/>
    <n v="1"/>
    <n v="2804"/>
    <n v="122.96"/>
    <m/>
  </r>
  <r>
    <n v="325"/>
    <s v="住宅"/>
    <x v="2"/>
    <n v="1"/>
    <n v="2901"/>
    <n v="90.42"/>
    <m/>
  </r>
  <r>
    <n v="326"/>
    <s v="住宅"/>
    <x v="2"/>
    <n v="1"/>
    <n v="2902"/>
    <n v="89.02"/>
    <m/>
  </r>
  <r>
    <n v="327"/>
    <s v="住宅"/>
    <x v="2"/>
    <n v="1"/>
    <n v="2903"/>
    <n v="89.02"/>
    <m/>
  </r>
  <r>
    <n v="328"/>
    <s v="住宅"/>
    <x v="2"/>
    <n v="1"/>
    <n v="2904"/>
    <n v="122.96"/>
    <m/>
  </r>
  <r>
    <n v="329"/>
    <s v="住宅"/>
    <x v="2"/>
    <n v="1"/>
    <n v="3001"/>
    <n v="90.42"/>
    <m/>
  </r>
  <r>
    <n v="330"/>
    <s v="住宅"/>
    <x v="2"/>
    <n v="1"/>
    <n v="3002"/>
    <n v="89.02"/>
    <m/>
  </r>
  <r>
    <n v="331"/>
    <s v="住宅"/>
    <x v="2"/>
    <n v="1"/>
    <n v="3003"/>
    <n v="89.02"/>
    <m/>
  </r>
  <r>
    <n v="332"/>
    <s v="住宅"/>
    <x v="2"/>
    <n v="1"/>
    <n v="3004"/>
    <n v="122.96"/>
    <m/>
  </r>
  <r>
    <n v="333"/>
    <s v="住宅"/>
    <x v="2"/>
    <n v="1"/>
    <n v="3101"/>
    <n v="90.42"/>
    <m/>
  </r>
  <r>
    <n v="334"/>
    <s v="住宅"/>
    <x v="2"/>
    <n v="1"/>
    <n v="3102"/>
    <n v="89.02"/>
    <m/>
  </r>
  <r>
    <n v="335"/>
    <s v="住宅"/>
    <x v="2"/>
    <n v="1"/>
    <n v="3103"/>
    <n v="89.02"/>
    <m/>
  </r>
  <r>
    <n v="336"/>
    <s v="住宅"/>
    <x v="2"/>
    <n v="1"/>
    <n v="3104"/>
    <n v="122.96"/>
    <m/>
  </r>
  <r>
    <n v="337"/>
    <s v="住宅"/>
    <x v="2"/>
    <n v="1"/>
    <n v="3201"/>
    <n v="90.42"/>
    <m/>
  </r>
  <r>
    <n v="338"/>
    <s v="住宅"/>
    <x v="2"/>
    <n v="1"/>
    <n v="3202"/>
    <n v="89.02"/>
    <m/>
  </r>
  <r>
    <n v="339"/>
    <s v="住宅"/>
    <x v="2"/>
    <n v="1"/>
    <n v="3203"/>
    <n v="89.02"/>
    <m/>
  </r>
  <r>
    <n v="340"/>
    <s v="住宅"/>
    <x v="2"/>
    <n v="1"/>
    <n v="3204"/>
    <n v="122.96"/>
    <m/>
  </r>
  <r>
    <n v="341"/>
    <s v="住宅"/>
    <x v="2"/>
    <n v="1"/>
    <n v="3301"/>
    <n v="90.42"/>
    <m/>
  </r>
  <r>
    <n v="342"/>
    <s v="住宅"/>
    <x v="2"/>
    <n v="1"/>
    <n v="3302"/>
    <n v="89.02"/>
    <m/>
  </r>
  <r>
    <n v="343"/>
    <s v="住宅"/>
    <x v="2"/>
    <n v="1"/>
    <n v="3303"/>
    <n v="89.02"/>
    <m/>
  </r>
  <r>
    <n v="344"/>
    <s v="住宅"/>
    <x v="2"/>
    <n v="1"/>
    <n v="3304"/>
    <n v="122.96"/>
    <m/>
  </r>
  <r>
    <n v="345"/>
    <s v="住宅"/>
    <x v="3"/>
    <n v="1"/>
    <n v="101"/>
    <n v="118.47"/>
    <m/>
  </r>
  <r>
    <n v="346"/>
    <s v="住宅"/>
    <x v="3"/>
    <n v="1"/>
    <n v="102"/>
    <n v="157.97"/>
    <m/>
  </r>
  <r>
    <n v="347"/>
    <s v="住宅"/>
    <x v="3"/>
    <n v="1"/>
    <n v="201"/>
    <n v="118.47"/>
    <m/>
  </r>
  <r>
    <n v="348"/>
    <s v="住宅"/>
    <x v="3"/>
    <n v="1"/>
    <n v="202"/>
    <n v="96.94"/>
    <m/>
  </r>
  <r>
    <n v="349"/>
    <s v="住宅"/>
    <x v="3"/>
    <n v="1"/>
    <n v="203"/>
    <n v="139.79"/>
    <m/>
  </r>
  <r>
    <n v="350"/>
    <s v="住宅"/>
    <x v="3"/>
    <n v="1"/>
    <n v="301"/>
    <n v="118.47"/>
    <m/>
  </r>
  <r>
    <n v="351"/>
    <s v="住宅"/>
    <x v="3"/>
    <n v="1"/>
    <n v="302"/>
    <n v="96.94"/>
    <m/>
  </r>
  <r>
    <n v="352"/>
    <s v="住宅"/>
    <x v="3"/>
    <n v="1"/>
    <n v="303"/>
    <n v="139.79"/>
    <m/>
  </r>
  <r>
    <n v="353"/>
    <s v="住宅"/>
    <x v="3"/>
    <n v="1"/>
    <n v="401"/>
    <n v="118.47"/>
    <m/>
  </r>
  <r>
    <n v="354"/>
    <s v="住宅"/>
    <x v="3"/>
    <n v="1"/>
    <n v="402"/>
    <n v="96.94"/>
    <m/>
  </r>
  <r>
    <n v="355"/>
    <s v="住宅"/>
    <x v="3"/>
    <n v="1"/>
    <n v="403"/>
    <n v="139.79"/>
    <m/>
  </r>
  <r>
    <n v="356"/>
    <s v="住宅"/>
    <x v="3"/>
    <n v="1"/>
    <n v="501"/>
    <n v="118.47"/>
    <m/>
  </r>
  <r>
    <n v="357"/>
    <s v="住宅"/>
    <x v="3"/>
    <n v="1"/>
    <n v="502"/>
    <n v="96.94"/>
    <m/>
  </r>
  <r>
    <n v="358"/>
    <s v="住宅"/>
    <x v="3"/>
    <n v="1"/>
    <n v="503"/>
    <n v="139.79"/>
    <m/>
  </r>
  <r>
    <n v="359"/>
    <s v="住宅"/>
    <x v="3"/>
    <n v="1"/>
    <n v="601"/>
    <n v="118.47"/>
    <m/>
  </r>
  <r>
    <n v="360"/>
    <s v="住宅"/>
    <x v="3"/>
    <n v="1"/>
    <n v="602"/>
    <n v="96.94"/>
    <m/>
  </r>
  <r>
    <n v="361"/>
    <s v="住宅"/>
    <x v="3"/>
    <n v="1"/>
    <n v="603"/>
    <n v="139.79"/>
    <m/>
  </r>
  <r>
    <n v="362"/>
    <s v="住宅"/>
    <x v="3"/>
    <n v="1"/>
    <n v="701"/>
    <n v="118.47"/>
    <m/>
  </r>
  <r>
    <n v="363"/>
    <s v="住宅"/>
    <x v="3"/>
    <n v="1"/>
    <n v="702"/>
    <n v="96.94"/>
    <m/>
  </r>
  <r>
    <n v="364"/>
    <s v="住宅"/>
    <x v="3"/>
    <n v="1"/>
    <n v="703"/>
    <n v="139.79"/>
    <m/>
  </r>
  <r>
    <n v="365"/>
    <s v="住宅"/>
    <x v="3"/>
    <n v="1"/>
    <n v="801"/>
    <n v="118.47"/>
    <m/>
  </r>
  <r>
    <n v="366"/>
    <s v="住宅"/>
    <x v="3"/>
    <n v="1"/>
    <n v="802"/>
    <n v="96.94"/>
    <m/>
  </r>
  <r>
    <n v="367"/>
    <s v="住宅"/>
    <x v="3"/>
    <n v="1"/>
    <n v="803"/>
    <n v="139.79"/>
    <m/>
  </r>
  <r>
    <n v="368"/>
    <s v="住宅"/>
    <x v="3"/>
    <n v="1"/>
    <n v="901"/>
    <n v="118.47"/>
    <m/>
  </r>
  <r>
    <n v="369"/>
    <s v="住宅"/>
    <x v="3"/>
    <n v="1"/>
    <n v="902"/>
    <n v="96.94"/>
    <m/>
  </r>
  <r>
    <n v="370"/>
    <s v="住宅"/>
    <x v="3"/>
    <n v="1"/>
    <n v="903"/>
    <n v="139.79"/>
    <m/>
  </r>
  <r>
    <n v="371"/>
    <s v="住宅"/>
    <x v="3"/>
    <n v="1"/>
    <n v="1001"/>
    <n v="118.47"/>
    <m/>
  </r>
  <r>
    <n v="372"/>
    <s v="住宅"/>
    <x v="3"/>
    <n v="1"/>
    <n v="1002"/>
    <n v="96.94"/>
    <m/>
  </r>
  <r>
    <n v="373"/>
    <s v="住宅"/>
    <x v="3"/>
    <n v="1"/>
    <n v="1003"/>
    <n v="139.79"/>
    <m/>
  </r>
  <r>
    <n v="374"/>
    <s v="住宅"/>
    <x v="3"/>
    <n v="1"/>
    <n v="1101"/>
    <n v="118.47"/>
    <m/>
  </r>
  <r>
    <n v="375"/>
    <s v="住宅"/>
    <x v="3"/>
    <n v="1"/>
    <n v="1102"/>
    <n v="96.94"/>
    <m/>
  </r>
  <r>
    <n v="376"/>
    <s v="住宅"/>
    <x v="3"/>
    <n v="1"/>
    <n v="1103"/>
    <n v="139.79"/>
    <m/>
  </r>
  <r>
    <n v="377"/>
    <s v="住宅"/>
    <x v="3"/>
    <n v="1"/>
    <n v="1201"/>
    <n v="118.47"/>
    <m/>
  </r>
  <r>
    <n v="378"/>
    <s v="住宅"/>
    <x v="3"/>
    <n v="1"/>
    <n v="1202"/>
    <n v="96.94"/>
    <m/>
  </r>
  <r>
    <n v="379"/>
    <s v="住宅"/>
    <x v="3"/>
    <n v="1"/>
    <n v="1203"/>
    <n v="139.79"/>
    <m/>
  </r>
  <r>
    <n v="380"/>
    <s v="住宅"/>
    <x v="3"/>
    <n v="1"/>
    <n v="1301"/>
    <n v="118.47"/>
    <m/>
  </r>
  <r>
    <n v="381"/>
    <s v="住宅"/>
    <x v="3"/>
    <n v="1"/>
    <n v="1302"/>
    <n v="96.94"/>
    <m/>
  </r>
  <r>
    <n v="382"/>
    <s v="住宅"/>
    <x v="3"/>
    <n v="1"/>
    <n v="1303"/>
    <n v="139.79"/>
    <m/>
  </r>
  <r>
    <n v="383"/>
    <s v="住宅"/>
    <x v="3"/>
    <n v="1"/>
    <n v="1401"/>
    <n v="118.47"/>
    <m/>
  </r>
  <r>
    <n v="384"/>
    <s v="住宅"/>
    <x v="3"/>
    <n v="1"/>
    <n v="1402"/>
    <n v="96.94"/>
    <m/>
  </r>
  <r>
    <n v="385"/>
    <s v="住宅"/>
    <x v="3"/>
    <n v="1"/>
    <n v="1403"/>
    <n v="139.79"/>
    <m/>
  </r>
  <r>
    <n v="386"/>
    <s v="住宅"/>
    <x v="3"/>
    <n v="1"/>
    <n v="1501"/>
    <n v="118.47"/>
    <m/>
  </r>
  <r>
    <n v="387"/>
    <s v="住宅"/>
    <x v="3"/>
    <n v="1"/>
    <n v="1502"/>
    <n v="96.94"/>
    <m/>
  </r>
  <r>
    <n v="388"/>
    <s v="住宅"/>
    <x v="3"/>
    <n v="1"/>
    <n v="1503"/>
    <n v="139.79"/>
    <m/>
  </r>
  <r>
    <n v="389"/>
    <s v="住宅"/>
    <x v="3"/>
    <n v="1"/>
    <n v="1601"/>
    <n v="118.47"/>
    <m/>
  </r>
  <r>
    <n v="390"/>
    <s v="住宅"/>
    <x v="3"/>
    <n v="1"/>
    <n v="1602"/>
    <n v="96.94"/>
    <m/>
  </r>
  <r>
    <n v="391"/>
    <s v="住宅"/>
    <x v="3"/>
    <n v="1"/>
    <n v="1603"/>
    <n v="139.79"/>
    <m/>
  </r>
  <r>
    <n v="392"/>
    <s v="住宅"/>
    <x v="3"/>
    <n v="1"/>
    <n v="1701"/>
    <n v="118.47"/>
    <m/>
  </r>
  <r>
    <n v="393"/>
    <s v="住宅"/>
    <x v="3"/>
    <n v="1"/>
    <n v="1702"/>
    <n v="96.94"/>
    <m/>
  </r>
  <r>
    <n v="394"/>
    <s v="住宅"/>
    <x v="3"/>
    <n v="1"/>
    <n v="1703"/>
    <n v="139.79"/>
    <m/>
  </r>
  <r>
    <n v="395"/>
    <s v="住宅"/>
    <x v="3"/>
    <n v="1"/>
    <n v="1801"/>
    <n v="118.47"/>
    <m/>
  </r>
  <r>
    <n v="396"/>
    <s v="住宅"/>
    <x v="3"/>
    <n v="1"/>
    <n v="1802"/>
    <n v="96.94"/>
    <m/>
  </r>
  <r>
    <n v="397"/>
    <s v="住宅"/>
    <x v="3"/>
    <n v="1"/>
    <n v="1803"/>
    <n v="139.79"/>
    <m/>
  </r>
  <r>
    <n v="398"/>
    <s v="住宅"/>
    <x v="3"/>
    <n v="1"/>
    <n v="1901"/>
    <n v="118.47"/>
    <m/>
  </r>
  <r>
    <n v="399"/>
    <s v="住宅"/>
    <x v="3"/>
    <n v="1"/>
    <n v="1902"/>
    <n v="96.94"/>
    <m/>
  </r>
  <r>
    <n v="400"/>
    <s v="住宅"/>
    <x v="3"/>
    <n v="1"/>
    <n v="1903"/>
    <n v="139.79"/>
    <m/>
  </r>
  <r>
    <n v="401"/>
    <s v="住宅"/>
    <x v="3"/>
    <n v="1"/>
    <n v="2001"/>
    <n v="118.47"/>
    <m/>
  </r>
  <r>
    <n v="402"/>
    <s v="住宅"/>
    <x v="3"/>
    <n v="1"/>
    <n v="2002"/>
    <n v="96.94"/>
    <m/>
  </r>
  <r>
    <n v="403"/>
    <s v="住宅"/>
    <x v="3"/>
    <n v="1"/>
    <n v="2003"/>
    <n v="139.79"/>
    <m/>
  </r>
  <r>
    <n v="404"/>
    <s v="住宅"/>
    <x v="3"/>
    <n v="1"/>
    <n v="2101"/>
    <n v="118.47"/>
    <m/>
  </r>
  <r>
    <n v="405"/>
    <s v="住宅"/>
    <x v="3"/>
    <n v="1"/>
    <n v="2102"/>
    <n v="96.94"/>
    <m/>
  </r>
  <r>
    <n v="406"/>
    <s v="住宅"/>
    <x v="3"/>
    <n v="1"/>
    <n v="2103"/>
    <n v="139.79"/>
    <m/>
  </r>
  <r>
    <n v="407"/>
    <s v="住宅"/>
    <x v="3"/>
    <n v="1"/>
    <n v="2201"/>
    <n v="118.47"/>
    <m/>
  </r>
  <r>
    <n v="408"/>
    <s v="住宅"/>
    <x v="3"/>
    <n v="1"/>
    <n v="2202"/>
    <n v="96.94"/>
    <m/>
  </r>
  <r>
    <n v="409"/>
    <s v="住宅"/>
    <x v="3"/>
    <n v="1"/>
    <n v="2203"/>
    <n v="139.79"/>
    <m/>
  </r>
  <r>
    <n v="410"/>
    <s v="住宅"/>
    <x v="3"/>
    <n v="1"/>
    <n v="2301"/>
    <n v="118.47"/>
    <m/>
  </r>
  <r>
    <n v="411"/>
    <s v="住宅"/>
    <x v="3"/>
    <n v="1"/>
    <n v="2302"/>
    <n v="96.94"/>
    <m/>
  </r>
  <r>
    <n v="412"/>
    <s v="住宅"/>
    <x v="3"/>
    <n v="1"/>
    <n v="2303"/>
    <n v="139.79"/>
    <m/>
  </r>
  <r>
    <n v="413"/>
    <s v="住宅"/>
    <x v="3"/>
    <n v="1"/>
    <n v="2401"/>
    <n v="118.47"/>
    <m/>
  </r>
  <r>
    <n v="414"/>
    <s v="住宅"/>
    <x v="3"/>
    <n v="1"/>
    <n v="2402"/>
    <n v="96.94"/>
    <m/>
  </r>
  <r>
    <n v="415"/>
    <s v="住宅"/>
    <x v="3"/>
    <n v="1"/>
    <n v="2403"/>
    <n v="139.79"/>
    <m/>
  </r>
  <r>
    <n v="416"/>
    <s v="住宅"/>
    <x v="3"/>
    <n v="1"/>
    <n v="2501"/>
    <n v="118.47"/>
    <m/>
  </r>
  <r>
    <n v="417"/>
    <s v="住宅"/>
    <x v="3"/>
    <n v="1"/>
    <n v="2502"/>
    <n v="96.94"/>
    <m/>
  </r>
  <r>
    <n v="418"/>
    <s v="住宅"/>
    <x v="3"/>
    <n v="1"/>
    <n v="2503"/>
    <n v="139.79"/>
    <m/>
  </r>
  <r>
    <n v="419"/>
    <s v="住宅"/>
    <x v="3"/>
    <n v="1"/>
    <n v="2601"/>
    <n v="118.47"/>
    <m/>
  </r>
  <r>
    <n v="420"/>
    <s v="住宅"/>
    <x v="3"/>
    <n v="1"/>
    <n v="2602"/>
    <n v="96.94"/>
    <m/>
  </r>
  <r>
    <n v="421"/>
    <s v="住宅"/>
    <x v="3"/>
    <n v="1"/>
    <n v="2603"/>
    <n v="139.79"/>
    <m/>
  </r>
  <r>
    <n v="422"/>
    <s v="住宅"/>
    <x v="3"/>
    <n v="1"/>
    <n v="2701"/>
    <n v="118.47"/>
    <m/>
  </r>
  <r>
    <n v="423"/>
    <s v="住宅"/>
    <x v="3"/>
    <n v="1"/>
    <n v="2702"/>
    <n v="96.94"/>
    <m/>
  </r>
  <r>
    <n v="424"/>
    <s v="住宅"/>
    <x v="3"/>
    <n v="1"/>
    <n v="2703"/>
    <n v="139.79"/>
    <m/>
  </r>
  <r>
    <n v="425"/>
    <s v="住宅"/>
    <x v="3"/>
    <n v="1"/>
    <n v="2801"/>
    <n v="118.47"/>
    <m/>
  </r>
  <r>
    <n v="426"/>
    <s v="住宅"/>
    <x v="3"/>
    <n v="1"/>
    <n v="2802"/>
    <n v="96.94"/>
    <m/>
  </r>
  <r>
    <n v="427"/>
    <s v="住宅"/>
    <x v="3"/>
    <n v="1"/>
    <n v="2803"/>
    <n v="139.79"/>
    <m/>
  </r>
  <r>
    <n v="428"/>
    <s v="住宅"/>
    <x v="3"/>
    <n v="1"/>
    <n v="2901"/>
    <n v="118.47"/>
    <m/>
  </r>
  <r>
    <n v="429"/>
    <s v="住宅"/>
    <x v="3"/>
    <n v="1"/>
    <n v="2902"/>
    <n v="96.94"/>
    <m/>
  </r>
  <r>
    <n v="430"/>
    <s v="住宅"/>
    <x v="3"/>
    <n v="1"/>
    <n v="2903"/>
    <n v="139.79"/>
    <m/>
  </r>
  <r>
    <n v="431"/>
    <s v="住宅"/>
    <x v="3"/>
    <n v="1"/>
    <n v="3001"/>
    <n v="118.47"/>
    <m/>
  </r>
  <r>
    <n v="432"/>
    <s v="住宅"/>
    <x v="3"/>
    <n v="1"/>
    <n v="3002"/>
    <n v="96.94"/>
    <m/>
  </r>
  <r>
    <n v="433"/>
    <s v="住宅"/>
    <x v="3"/>
    <n v="1"/>
    <n v="3003"/>
    <n v="139.79"/>
    <m/>
  </r>
  <r>
    <n v="434"/>
    <s v="住宅"/>
    <x v="4"/>
    <n v="1"/>
    <n v="101"/>
    <n v="117.8"/>
    <m/>
  </r>
  <r>
    <n v="435"/>
    <s v="住宅"/>
    <x v="4"/>
    <n v="1"/>
    <n v="102"/>
    <n v="96.39"/>
    <m/>
  </r>
  <r>
    <n v="436"/>
    <s v="住宅"/>
    <x v="4"/>
    <n v="1"/>
    <n v="103"/>
    <n v="139"/>
    <m/>
  </r>
  <r>
    <n v="437"/>
    <s v="住宅"/>
    <x v="4"/>
    <n v="1"/>
    <n v="201"/>
    <n v="117.8"/>
    <m/>
  </r>
  <r>
    <n v="438"/>
    <s v="住宅"/>
    <x v="4"/>
    <n v="1"/>
    <n v="202"/>
    <n v="96.39"/>
    <m/>
  </r>
  <r>
    <n v="439"/>
    <s v="住宅"/>
    <x v="4"/>
    <n v="1"/>
    <n v="203"/>
    <n v="139"/>
    <m/>
  </r>
  <r>
    <n v="440"/>
    <s v="住宅"/>
    <x v="4"/>
    <n v="1"/>
    <n v="301"/>
    <n v="117.8"/>
    <m/>
  </r>
  <r>
    <n v="441"/>
    <s v="住宅"/>
    <x v="4"/>
    <n v="1"/>
    <n v="302"/>
    <n v="96.39"/>
    <m/>
  </r>
  <r>
    <n v="442"/>
    <s v="住宅"/>
    <x v="4"/>
    <n v="1"/>
    <n v="303"/>
    <n v="139"/>
    <m/>
  </r>
  <r>
    <n v="443"/>
    <s v="住宅"/>
    <x v="4"/>
    <n v="1"/>
    <n v="401"/>
    <n v="117.8"/>
    <m/>
  </r>
  <r>
    <n v="444"/>
    <s v="住宅"/>
    <x v="4"/>
    <n v="1"/>
    <n v="402"/>
    <n v="96.39"/>
    <m/>
  </r>
  <r>
    <n v="445"/>
    <s v="住宅"/>
    <x v="4"/>
    <n v="1"/>
    <n v="403"/>
    <n v="139"/>
    <m/>
  </r>
  <r>
    <n v="446"/>
    <s v="住宅"/>
    <x v="4"/>
    <n v="1"/>
    <n v="501"/>
    <n v="117.8"/>
    <m/>
  </r>
  <r>
    <n v="447"/>
    <s v="住宅"/>
    <x v="4"/>
    <n v="1"/>
    <n v="502"/>
    <n v="96.39"/>
    <m/>
  </r>
  <r>
    <n v="448"/>
    <s v="住宅"/>
    <x v="4"/>
    <n v="1"/>
    <n v="503"/>
    <n v="139"/>
    <m/>
  </r>
  <r>
    <n v="449"/>
    <s v="住宅"/>
    <x v="4"/>
    <n v="1"/>
    <n v="601"/>
    <n v="117.8"/>
    <m/>
  </r>
  <r>
    <n v="450"/>
    <s v="住宅"/>
    <x v="4"/>
    <n v="1"/>
    <n v="602"/>
    <n v="96.39"/>
    <m/>
  </r>
  <r>
    <n v="451"/>
    <s v="住宅"/>
    <x v="4"/>
    <n v="1"/>
    <n v="603"/>
    <n v="139"/>
    <m/>
  </r>
  <r>
    <n v="452"/>
    <s v="住宅"/>
    <x v="4"/>
    <n v="1"/>
    <n v="701"/>
    <n v="117.8"/>
    <m/>
  </r>
  <r>
    <n v="453"/>
    <s v="住宅"/>
    <x v="4"/>
    <n v="1"/>
    <n v="702"/>
    <n v="96.39"/>
    <m/>
  </r>
  <r>
    <n v="454"/>
    <s v="住宅"/>
    <x v="4"/>
    <n v="1"/>
    <n v="703"/>
    <n v="139"/>
    <m/>
  </r>
  <r>
    <n v="455"/>
    <s v="住宅"/>
    <x v="4"/>
    <n v="1"/>
    <n v="801"/>
    <n v="117.8"/>
    <m/>
  </r>
  <r>
    <n v="456"/>
    <s v="住宅"/>
    <x v="4"/>
    <n v="1"/>
    <n v="802"/>
    <n v="96.39"/>
    <m/>
  </r>
  <r>
    <n v="457"/>
    <s v="住宅"/>
    <x v="4"/>
    <n v="1"/>
    <n v="803"/>
    <n v="139"/>
    <m/>
  </r>
  <r>
    <n v="458"/>
    <s v="住宅"/>
    <x v="4"/>
    <n v="1"/>
    <n v="901"/>
    <n v="117.8"/>
    <m/>
  </r>
  <r>
    <n v="459"/>
    <s v="住宅"/>
    <x v="4"/>
    <n v="1"/>
    <n v="902"/>
    <n v="96.39"/>
    <m/>
  </r>
  <r>
    <n v="460"/>
    <s v="住宅"/>
    <x v="4"/>
    <n v="1"/>
    <n v="903"/>
    <n v="139"/>
    <m/>
  </r>
  <r>
    <n v="461"/>
    <s v="住宅"/>
    <x v="4"/>
    <n v="1"/>
    <n v="1001"/>
    <n v="117.8"/>
    <m/>
  </r>
  <r>
    <n v="462"/>
    <s v="住宅"/>
    <x v="4"/>
    <n v="1"/>
    <n v="1002"/>
    <n v="96.39"/>
    <m/>
  </r>
  <r>
    <n v="463"/>
    <s v="住宅"/>
    <x v="4"/>
    <n v="1"/>
    <n v="1003"/>
    <n v="139"/>
    <m/>
  </r>
  <r>
    <n v="464"/>
    <s v="住宅"/>
    <x v="4"/>
    <n v="1"/>
    <n v="1101"/>
    <n v="117.8"/>
    <m/>
  </r>
  <r>
    <n v="465"/>
    <s v="住宅"/>
    <x v="4"/>
    <n v="1"/>
    <n v="1102"/>
    <n v="96.39"/>
    <m/>
  </r>
  <r>
    <n v="466"/>
    <s v="住宅"/>
    <x v="4"/>
    <n v="1"/>
    <n v="1103"/>
    <n v="139"/>
    <m/>
  </r>
  <r>
    <n v="467"/>
    <s v="住宅"/>
    <x v="4"/>
    <n v="1"/>
    <n v="1201"/>
    <n v="117.8"/>
    <m/>
  </r>
  <r>
    <n v="468"/>
    <s v="住宅"/>
    <x v="4"/>
    <n v="1"/>
    <n v="1202"/>
    <n v="96.39"/>
    <m/>
  </r>
  <r>
    <n v="469"/>
    <s v="住宅"/>
    <x v="4"/>
    <n v="1"/>
    <n v="1203"/>
    <n v="139"/>
    <m/>
  </r>
  <r>
    <n v="470"/>
    <s v="住宅"/>
    <x v="4"/>
    <n v="1"/>
    <n v="1301"/>
    <n v="117.8"/>
    <m/>
  </r>
  <r>
    <n v="471"/>
    <s v="住宅"/>
    <x v="4"/>
    <n v="1"/>
    <n v="1302"/>
    <n v="96.39"/>
    <m/>
  </r>
  <r>
    <n v="472"/>
    <s v="住宅"/>
    <x v="4"/>
    <n v="1"/>
    <n v="1303"/>
    <n v="139"/>
    <m/>
  </r>
  <r>
    <n v="473"/>
    <s v="住宅"/>
    <x v="4"/>
    <n v="1"/>
    <n v="1401"/>
    <n v="117.8"/>
    <m/>
  </r>
  <r>
    <n v="474"/>
    <s v="住宅"/>
    <x v="4"/>
    <n v="1"/>
    <n v="1402"/>
    <n v="96.39"/>
    <m/>
  </r>
  <r>
    <n v="475"/>
    <s v="住宅"/>
    <x v="4"/>
    <n v="1"/>
    <n v="1403"/>
    <n v="139"/>
    <m/>
  </r>
  <r>
    <n v="476"/>
    <s v="住宅"/>
    <x v="4"/>
    <n v="1"/>
    <n v="1501"/>
    <n v="117.8"/>
    <m/>
  </r>
  <r>
    <n v="477"/>
    <s v="住宅"/>
    <x v="4"/>
    <n v="1"/>
    <n v="1502"/>
    <n v="96.39"/>
    <m/>
  </r>
  <r>
    <n v="478"/>
    <s v="住宅"/>
    <x v="4"/>
    <n v="1"/>
    <n v="1503"/>
    <n v="139"/>
    <m/>
  </r>
  <r>
    <n v="479"/>
    <s v="住宅"/>
    <x v="4"/>
    <n v="1"/>
    <n v="1601"/>
    <n v="117.8"/>
    <m/>
  </r>
  <r>
    <n v="480"/>
    <s v="住宅"/>
    <x v="4"/>
    <n v="1"/>
    <n v="1602"/>
    <n v="96.39"/>
    <m/>
  </r>
  <r>
    <n v="481"/>
    <s v="住宅"/>
    <x v="4"/>
    <n v="1"/>
    <n v="1603"/>
    <n v="139"/>
    <m/>
  </r>
  <r>
    <n v="482"/>
    <s v="住宅"/>
    <x v="4"/>
    <n v="1"/>
    <n v="1701"/>
    <n v="117.8"/>
    <m/>
  </r>
  <r>
    <n v="483"/>
    <s v="住宅"/>
    <x v="4"/>
    <n v="1"/>
    <n v="1702"/>
    <n v="96.39"/>
    <m/>
  </r>
  <r>
    <n v="484"/>
    <s v="住宅"/>
    <x v="4"/>
    <n v="1"/>
    <n v="1703"/>
    <n v="139"/>
    <m/>
  </r>
  <r>
    <n v="485"/>
    <s v="住宅"/>
    <x v="4"/>
    <n v="1"/>
    <n v="1801"/>
    <n v="117.8"/>
    <m/>
  </r>
  <r>
    <n v="486"/>
    <s v="住宅"/>
    <x v="4"/>
    <n v="1"/>
    <n v="1802"/>
    <n v="96.39"/>
    <m/>
  </r>
  <r>
    <n v="487"/>
    <s v="住宅"/>
    <x v="4"/>
    <n v="1"/>
    <n v="1803"/>
    <n v="139"/>
    <m/>
  </r>
  <r>
    <n v="488"/>
    <s v="住宅"/>
    <x v="4"/>
    <n v="1"/>
    <n v="1901"/>
    <n v="117.8"/>
    <m/>
  </r>
  <r>
    <n v="489"/>
    <s v="住宅"/>
    <x v="4"/>
    <n v="1"/>
    <n v="1902"/>
    <n v="96.39"/>
    <m/>
  </r>
  <r>
    <n v="490"/>
    <s v="住宅"/>
    <x v="4"/>
    <n v="1"/>
    <n v="1903"/>
    <n v="139"/>
    <m/>
  </r>
  <r>
    <n v="491"/>
    <s v="住宅"/>
    <x v="4"/>
    <n v="1"/>
    <n v="2001"/>
    <n v="117.8"/>
    <m/>
  </r>
  <r>
    <n v="492"/>
    <s v="住宅"/>
    <x v="4"/>
    <n v="1"/>
    <n v="2002"/>
    <n v="96.39"/>
    <m/>
  </r>
  <r>
    <n v="493"/>
    <s v="住宅"/>
    <x v="4"/>
    <n v="1"/>
    <n v="2003"/>
    <n v="139"/>
    <m/>
  </r>
  <r>
    <n v="494"/>
    <s v="住宅"/>
    <x v="4"/>
    <n v="1"/>
    <n v="2101"/>
    <n v="117.8"/>
    <m/>
  </r>
  <r>
    <n v="495"/>
    <s v="住宅"/>
    <x v="4"/>
    <n v="1"/>
    <n v="2102"/>
    <n v="96.39"/>
    <m/>
  </r>
  <r>
    <n v="496"/>
    <s v="住宅"/>
    <x v="4"/>
    <n v="1"/>
    <n v="2103"/>
    <n v="139"/>
    <m/>
  </r>
  <r>
    <n v="497"/>
    <s v="住宅"/>
    <x v="4"/>
    <n v="1"/>
    <n v="2201"/>
    <n v="117.8"/>
    <m/>
  </r>
  <r>
    <n v="498"/>
    <s v="住宅"/>
    <x v="4"/>
    <n v="1"/>
    <n v="2202"/>
    <n v="96.39"/>
    <m/>
  </r>
  <r>
    <n v="499"/>
    <s v="住宅"/>
    <x v="4"/>
    <n v="1"/>
    <n v="2203"/>
    <n v="139"/>
    <m/>
  </r>
  <r>
    <n v="500"/>
    <s v="住宅"/>
    <x v="4"/>
    <n v="1"/>
    <n v="2301"/>
    <n v="117.8"/>
    <m/>
  </r>
  <r>
    <n v="501"/>
    <s v="住宅"/>
    <x v="4"/>
    <n v="1"/>
    <n v="2302"/>
    <n v="96.39"/>
    <m/>
  </r>
  <r>
    <n v="502"/>
    <s v="住宅"/>
    <x v="4"/>
    <n v="1"/>
    <n v="2303"/>
    <n v="139"/>
    <m/>
  </r>
  <r>
    <n v="503"/>
    <s v="住宅"/>
    <x v="4"/>
    <n v="1"/>
    <n v="2401"/>
    <n v="117.8"/>
    <m/>
  </r>
  <r>
    <n v="504"/>
    <s v="住宅"/>
    <x v="4"/>
    <n v="1"/>
    <n v="2402"/>
    <n v="96.39"/>
    <m/>
  </r>
  <r>
    <n v="505"/>
    <s v="住宅"/>
    <x v="4"/>
    <n v="1"/>
    <n v="2403"/>
    <n v="139"/>
    <m/>
  </r>
  <r>
    <n v="506"/>
    <s v="住宅"/>
    <x v="4"/>
    <n v="1"/>
    <n v="2501"/>
    <n v="117.8"/>
    <m/>
  </r>
  <r>
    <n v="507"/>
    <s v="住宅"/>
    <x v="4"/>
    <n v="1"/>
    <n v="2502"/>
    <n v="96.39"/>
    <m/>
  </r>
  <r>
    <n v="508"/>
    <s v="住宅"/>
    <x v="4"/>
    <n v="1"/>
    <n v="2503"/>
    <n v="139"/>
    <m/>
  </r>
  <r>
    <n v="509"/>
    <s v="住宅"/>
    <x v="4"/>
    <n v="1"/>
    <n v="2601"/>
    <n v="117.8"/>
    <m/>
  </r>
  <r>
    <n v="510"/>
    <s v="住宅"/>
    <x v="4"/>
    <n v="1"/>
    <n v="2602"/>
    <n v="96.39"/>
    <m/>
  </r>
  <r>
    <n v="511"/>
    <s v="住宅"/>
    <x v="4"/>
    <n v="1"/>
    <n v="2603"/>
    <n v="139"/>
    <m/>
  </r>
  <r>
    <n v="512"/>
    <s v="住宅"/>
    <x v="4"/>
    <n v="1"/>
    <n v="2701"/>
    <n v="117.8"/>
    <m/>
  </r>
  <r>
    <n v="513"/>
    <s v="住宅"/>
    <x v="4"/>
    <n v="1"/>
    <n v="2702"/>
    <n v="96.39"/>
    <m/>
  </r>
  <r>
    <n v="514"/>
    <s v="住宅"/>
    <x v="4"/>
    <n v="1"/>
    <n v="2703"/>
    <n v="139"/>
    <m/>
  </r>
  <r>
    <n v="515"/>
    <s v="住宅"/>
    <x v="4"/>
    <n v="1"/>
    <n v="2801"/>
    <n v="117.8"/>
    <m/>
  </r>
  <r>
    <n v="516"/>
    <s v="住宅"/>
    <x v="4"/>
    <n v="1"/>
    <n v="2802"/>
    <n v="96.39"/>
    <m/>
  </r>
  <r>
    <n v="517"/>
    <s v="住宅"/>
    <x v="4"/>
    <n v="1"/>
    <n v="2803"/>
    <n v="139"/>
    <m/>
  </r>
  <r>
    <n v="518"/>
    <s v="住宅"/>
    <x v="4"/>
    <n v="1"/>
    <n v="2901"/>
    <n v="117.8"/>
    <m/>
  </r>
  <r>
    <n v="519"/>
    <s v="住宅"/>
    <x v="4"/>
    <n v="1"/>
    <n v="2902"/>
    <n v="96.39"/>
    <m/>
  </r>
  <r>
    <n v="520"/>
    <s v="住宅"/>
    <x v="4"/>
    <n v="1"/>
    <n v="2903"/>
    <n v="139"/>
    <m/>
  </r>
  <r>
    <n v="521"/>
    <s v="住宅"/>
    <x v="4"/>
    <n v="1"/>
    <n v="3001"/>
    <n v="117.8"/>
    <m/>
  </r>
  <r>
    <n v="522"/>
    <s v="住宅"/>
    <x v="4"/>
    <n v="1"/>
    <n v="3002"/>
    <n v="96.39"/>
    <m/>
  </r>
  <r>
    <n v="523"/>
    <s v="住宅"/>
    <x v="4"/>
    <n v="1"/>
    <n v="3003"/>
    <n v="139"/>
    <m/>
  </r>
  <r>
    <n v="524"/>
    <s v="住宅"/>
    <x v="5"/>
    <n v="1"/>
    <n v="101"/>
    <n v="93.16"/>
    <m/>
  </r>
  <r>
    <n v="525"/>
    <s v="住宅"/>
    <x v="5"/>
    <n v="1"/>
    <n v="102"/>
    <n v="91.07"/>
    <m/>
  </r>
  <r>
    <n v="526"/>
    <s v="住宅"/>
    <x v="5"/>
    <n v="1"/>
    <n v="103"/>
    <n v="91.07"/>
    <m/>
  </r>
  <r>
    <n v="527"/>
    <s v="住宅"/>
    <x v="5"/>
    <n v="1"/>
    <n v="104"/>
    <n v="93.16"/>
    <m/>
  </r>
  <r>
    <n v="528"/>
    <s v="住宅"/>
    <x v="5"/>
    <n v="1"/>
    <n v="201"/>
    <n v="93.16"/>
    <m/>
  </r>
  <r>
    <n v="529"/>
    <s v="住宅"/>
    <x v="5"/>
    <n v="1"/>
    <n v="202"/>
    <n v="91.07"/>
    <m/>
  </r>
  <r>
    <n v="530"/>
    <s v="住宅"/>
    <x v="5"/>
    <n v="1"/>
    <n v="203"/>
    <n v="91.07"/>
    <m/>
  </r>
  <r>
    <n v="531"/>
    <s v="住宅"/>
    <x v="5"/>
    <n v="1"/>
    <n v="204"/>
    <n v="93.16"/>
    <m/>
  </r>
  <r>
    <n v="532"/>
    <s v="住宅"/>
    <x v="5"/>
    <n v="1"/>
    <n v="301"/>
    <n v="93.16"/>
    <m/>
  </r>
  <r>
    <n v="533"/>
    <s v="住宅"/>
    <x v="5"/>
    <n v="1"/>
    <n v="302"/>
    <n v="91.07"/>
    <m/>
  </r>
  <r>
    <n v="534"/>
    <s v="住宅"/>
    <x v="5"/>
    <n v="1"/>
    <n v="303"/>
    <n v="91.07"/>
    <m/>
  </r>
  <r>
    <n v="535"/>
    <s v="住宅"/>
    <x v="5"/>
    <n v="1"/>
    <n v="304"/>
    <n v="93.16"/>
    <m/>
  </r>
  <r>
    <n v="536"/>
    <s v="住宅"/>
    <x v="5"/>
    <n v="1"/>
    <n v="401"/>
    <n v="93.16"/>
    <m/>
  </r>
  <r>
    <n v="537"/>
    <s v="住宅"/>
    <x v="5"/>
    <n v="1"/>
    <n v="402"/>
    <n v="91.07"/>
    <m/>
  </r>
  <r>
    <n v="538"/>
    <s v="住宅"/>
    <x v="5"/>
    <n v="1"/>
    <n v="403"/>
    <n v="91.07"/>
    <m/>
  </r>
  <r>
    <n v="539"/>
    <s v="住宅"/>
    <x v="5"/>
    <n v="1"/>
    <n v="404"/>
    <n v="93.16"/>
    <m/>
  </r>
  <r>
    <n v="540"/>
    <s v="住宅"/>
    <x v="5"/>
    <n v="1"/>
    <n v="501"/>
    <n v="93.16"/>
    <m/>
  </r>
  <r>
    <n v="541"/>
    <s v="住宅"/>
    <x v="5"/>
    <n v="1"/>
    <n v="502"/>
    <n v="91.07"/>
    <m/>
  </r>
  <r>
    <n v="542"/>
    <s v="住宅"/>
    <x v="5"/>
    <n v="1"/>
    <n v="503"/>
    <n v="91.07"/>
    <m/>
  </r>
  <r>
    <n v="543"/>
    <s v="住宅"/>
    <x v="5"/>
    <n v="1"/>
    <n v="504"/>
    <n v="93.16"/>
    <m/>
  </r>
  <r>
    <n v="544"/>
    <s v="住宅"/>
    <x v="5"/>
    <n v="1"/>
    <n v="601"/>
    <n v="93.16"/>
    <m/>
  </r>
  <r>
    <n v="545"/>
    <s v="住宅"/>
    <x v="5"/>
    <n v="1"/>
    <n v="602"/>
    <n v="91.07"/>
    <m/>
  </r>
  <r>
    <n v="546"/>
    <s v="住宅"/>
    <x v="5"/>
    <n v="1"/>
    <n v="603"/>
    <n v="91.07"/>
    <m/>
  </r>
  <r>
    <n v="547"/>
    <s v="住宅"/>
    <x v="5"/>
    <n v="1"/>
    <n v="604"/>
    <n v="93.16"/>
    <m/>
  </r>
  <r>
    <n v="548"/>
    <s v="住宅"/>
    <x v="5"/>
    <n v="1"/>
    <n v="701"/>
    <n v="93.16"/>
    <m/>
  </r>
  <r>
    <n v="549"/>
    <s v="住宅"/>
    <x v="5"/>
    <n v="1"/>
    <n v="702"/>
    <n v="91.07"/>
    <m/>
  </r>
  <r>
    <n v="550"/>
    <s v="住宅"/>
    <x v="5"/>
    <n v="1"/>
    <n v="703"/>
    <n v="91.07"/>
    <m/>
  </r>
  <r>
    <n v="551"/>
    <s v="住宅"/>
    <x v="5"/>
    <n v="1"/>
    <n v="704"/>
    <n v="93.16"/>
    <m/>
  </r>
  <r>
    <n v="552"/>
    <s v="住宅"/>
    <x v="5"/>
    <n v="1"/>
    <n v="801"/>
    <n v="93.16"/>
    <m/>
  </r>
  <r>
    <n v="553"/>
    <s v="住宅"/>
    <x v="5"/>
    <n v="1"/>
    <n v="802"/>
    <n v="91.07"/>
    <m/>
  </r>
  <r>
    <n v="554"/>
    <s v="住宅"/>
    <x v="5"/>
    <n v="1"/>
    <n v="803"/>
    <n v="91.07"/>
    <m/>
  </r>
  <r>
    <n v="555"/>
    <s v="住宅"/>
    <x v="5"/>
    <n v="1"/>
    <n v="804"/>
    <n v="93.16"/>
    <m/>
  </r>
  <r>
    <n v="556"/>
    <s v="住宅"/>
    <x v="5"/>
    <n v="1"/>
    <n v="901"/>
    <n v="93.16"/>
    <m/>
  </r>
  <r>
    <n v="557"/>
    <s v="住宅"/>
    <x v="5"/>
    <n v="1"/>
    <n v="902"/>
    <n v="91.07"/>
    <m/>
  </r>
  <r>
    <n v="558"/>
    <s v="住宅"/>
    <x v="5"/>
    <n v="1"/>
    <n v="903"/>
    <n v="91.07"/>
    <m/>
  </r>
  <r>
    <n v="559"/>
    <s v="住宅"/>
    <x v="5"/>
    <n v="1"/>
    <n v="904"/>
    <n v="93.16"/>
    <m/>
  </r>
  <r>
    <n v="560"/>
    <s v="住宅"/>
    <x v="5"/>
    <n v="1"/>
    <n v="1001"/>
    <n v="93.16"/>
    <m/>
  </r>
  <r>
    <n v="561"/>
    <s v="住宅"/>
    <x v="5"/>
    <n v="1"/>
    <n v="1002"/>
    <n v="91.07"/>
    <m/>
  </r>
  <r>
    <n v="562"/>
    <s v="住宅"/>
    <x v="5"/>
    <n v="1"/>
    <n v="1003"/>
    <n v="91.07"/>
    <m/>
  </r>
  <r>
    <n v="563"/>
    <s v="住宅"/>
    <x v="5"/>
    <n v="1"/>
    <n v="1004"/>
    <n v="93.16"/>
    <m/>
  </r>
  <r>
    <n v="564"/>
    <s v="住宅"/>
    <x v="5"/>
    <n v="1"/>
    <n v="1101"/>
    <n v="93.16"/>
    <m/>
  </r>
  <r>
    <n v="565"/>
    <s v="住宅"/>
    <x v="5"/>
    <n v="1"/>
    <n v="1102"/>
    <n v="91.07"/>
    <m/>
  </r>
  <r>
    <n v="566"/>
    <s v="住宅"/>
    <x v="5"/>
    <n v="1"/>
    <n v="1103"/>
    <n v="91.07"/>
    <m/>
  </r>
  <r>
    <n v="567"/>
    <s v="住宅"/>
    <x v="5"/>
    <n v="1"/>
    <n v="1104"/>
    <n v="93.16"/>
    <m/>
  </r>
  <r>
    <n v="568"/>
    <s v="住宅"/>
    <x v="5"/>
    <n v="1"/>
    <n v="1201"/>
    <n v="93.16"/>
    <m/>
  </r>
  <r>
    <n v="569"/>
    <s v="住宅"/>
    <x v="5"/>
    <n v="1"/>
    <n v="1202"/>
    <n v="91.07"/>
    <m/>
  </r>
  <r>
    <n v="570"/>
    <s v="住宅"/>
    <x v="5"/>
    <n v="1"/>
    <n v="1203"/>
    <n v="91.07"/>
    <m/>
  </r>
  <r>
    <n v="571"/>
    <s v="住宅"/>
    <x v="5"/>
    <n v="1"/>
    <n v="1204"/>
    <n v="93.16"/>
    <m/>
  </r>
  <r>
    <n v="572"/>
    <s v="住宅"/>
    <x v="5"/>
    <n v="1"/>
    <n v="1301"/>
    <n v="93.16"/>
    <m/>
  </r>
  <r>
    <n v="573"/>
    <s v="住宅"/>
    <x v="5"/>
    <n v="1"/>
    <n v="1302"/>
    <n v="91.07"/>
    <m/>
  </r>
  <r>
    <n v="574"/>
    <s v="住宅"/>
    <x v="5"/>
    <n v="1"/>
    <n v="1303"/>
    <n v="91.07"/>
    <m/>
  </r>
  <r>
    <n v="575"/>
    <s v="住宅"/>
    <x v="5"/>
    <n v="1"/>
    <n v="1304"/>
    <n v="93.16"/>
    <m/>
  </r>
  <r>
    <n v="576"/>
    <s v="住宅"/>
    <x v="5"/>
    <n v="1"/>
    <n v="1401"/>
    <n v="93.16"/>
    <m/>
  </r>
  <r>
    <n v="577"/>
    <s v="住宅"/>
    <x v="5"/>
    <n v="1"/>
    <n v="1402"/>
    <n v="91.07"/>
    <m/>
  </r>
  <r>
    <n v="578"/>
    <s v="住宅"/>
    <x v="5"/>
    <n v="1"/>
    <n v="1403"/>
    <n v="91.07"/>
    <m/>
  </r>
  <r>
    <n v="579"/>
    <s v="住宅"/>
    <x v="5"/>
    <n v="1"/>
    <n v="1404"/>
    <n v="93.16"/>
    <m/>
  </r>
  <r>
    <n v="580"/>
    <s v="住宅"/>
    <x v="5"/>
    <n v="1"/>
    <n v="1501"/>
    <n v="93.16"/>
    <m/>
  </r>
  <r>
    <n v="581"/>
    <s v="住宅"/>
    <x v="5"/>
    <n v="1"/>
    <n v="1502"/>
    <n v="91.07"/>
    <m/>
  </r>
  <r>
    <n v="582"/>
    <s v="住宅"/>
    <x v="5"/>
    <n v="1"/>
    <n v="1503"/>
    <n v="91.07"/>
    <m/>
  </r>
  <r>
    <n v="583"/>
    <s v="住宅"/>
    <x v="5"/>
    <n v="1"/>
    <n v="1504"/>
    <n v="93.16"/>
    <m/>
  </r>
  <r>
    <n v="584"/>
    <s v="住宅"/>
    <x v="5"/>
    <n v="1"/>
    <n v="1601"/>
    <n v="93.16"/>
    <m/>
  </r>
  <r>
    <n v="585"/>
    <s v="住宅"/>
    <x v="5"/>
    <n v="1"/>
    <n v="1602"/>
    <n v="91.07"/>
    <m/>
  </r>
  <r>
    <n v="586"/>
    <s v="住宅"/>
    <x v="5"/>
    <n v="1"/>
    <n v="1603"/>
    <n v="91.07"/>
    <m/>
  </r>
  <r>
    <n v="587"/>
    <s v="住宅"/>
    <x v="5"/>
    <n v="1"/>
    <n v="1604"/>
    <n v="93.16"/>
    <m/>
  </r>
  <r>
    <n v="588"/>
    <s v="住宅"/>
    <x v="5"/>
    <n v="1"/>
    <n v="1701"/>
    <n v="93.16"/>
    <m/>
  </r>
  <r>
    <n v="589"/>
    <s v="住宅"/>
    <x v="5"/>
    <n v="1"/>
    <n v="1702"/>
    <n v="91.07"/>
    <m/>
  </r>
  <r>
    <n v="590"/>
    <s v="住宅"/>
    <x v="5"/>
    <n v="1"/>
    <n v="1703"/>
    <n v="91.07"/>
    <m/>
  </r>
  <r>
    <n v="591"/>
    <s v="住宅"/>
    <x v="5"/>
    <n v="1"/>
    <n v="1704"/>
    <n v="93.16"/>
    <m/>
  </r>
  <r>
    <n v="592"/>
    <s v="住宅"/>
    <x v="5"/>
    <n v="1"/>
    <n v="1801"/>
    <n v="93.16"/>
    <m/>
  </r>
  <r>
    <n v="593"/>
    <s v="住宅"/>
    <x v="5"/>
    <n v="1"/>
    <n v="1802"/>
    <n v="91.07"/>
    <m/>
  </r>
  <r>
    <n v="594"/>
    <s v="住宅"/>
    <x v="5"/>
    <n v="1"/>
    <n v="1803"/>
    <n v="91.07"/>
    <m/>
  </r>
  <r>
    <n v="595"/>
    <s v="住宅"/>
    <x v="5"/>
    <n v="1"/>
    <n v="1804"/>
    <n v="93.16"/>
    <m/>
  </r>
  <r>
    <n v="596"/>
    <s v="住宅"/>
    <x v="5"/>
    <n v="1"/>
    <n v="1901"/>
    <n v="93.16"/>
    <m/>
  </r>
  <r>
    <n v="597"/>
    <s v="住宅"/>
    <x v="5"/>
    <n v="1"/>
    <n v="1902"/>
    <n v="91.07"/>
    <m/>
  </r>
  <r>
    <n v="598"/>
    <s v="住宅"/>
    <x v="5"/>
    <n v="1"/>
    <n v="1903"/>
    <n v="91.07"/>
    <m/>
  </r>
  <r>
    <n v="599"/>
    <s v="住宅"/>
    <x v="5"/>
    <n v="1"/>
    <n v="1904"/>
    <n v="93.16"/>
    <m/>
  </r>
  <r>
    <n v="600"/>
    <s v="住宅"/>
    <x v="5"/>
    <n v="1"/>
    <n v="2001"/>
    <n v="93.16"/>
    <m/>
  </r>
  <r>
    <n v="601"/>
    <s v="住宅"/>
    <x v="5"/>
    <n v="1"/>
    <n v="2002"/>
    <n v="91.07"/>
    <m/>
  </r>
  <r>
    <n v="602"/>
    <s v="住宅"/>
    <x v="5"/>
    <n v="1"/>
    <n v="2003"/>
    <n v="91.07"/>
    <m/>
  </r>
  <r>
    <n v="603"/>
    <s v="住宅"/>
    <x v="5"/>
    <n v="1"/>
    <n v="2004"/>
    <n v="93.16"/>
    <m/>
  </r>
  <r>
    <n v="604"/>
    <s v="住宅"/>
    <x v="5"/>
    <n v="1"/>
    <n v="2101"/>
    <n v="93.16"/>
    <m/>
  </r>
  <r>
    <n v="605"/>
    <s v="住宅"/>
    <x v="5"/>
    <n v="1"/>
    <n v="2102"/>
    <n v="91.07"/>
    <m/>
  </r>
  <r>
    <n v="606"/>
    <s v="住宅"/>
    <x v="5"/>
    <n v="1"/>
    <n v="2103"/>
    <n v="91.07"/>
    <m/>
  </r>
  <r>
    <n v="607"/>
    <s v="住宅"/>
    <x v="5"/>
    <n v="1"/>
    <n v="2104"/>
    <n v="93.16"/>
    <m/>
  </r>
  <r>
    <n v="608"/>
    <s v="住宅"/>
    <x v="5"/>
    <n v="1"/>
    <n v="2201"/>
    <n v="93.16"/>
    <m/>
  </r>
  <r>
    <n v="609"/>
    <s v="住宅"/>
    <x v="5"/>
    <n v="1"/>
    <n v="2202"/>
    <n v="91.07"/>
    <m/>
  </r>
  <r>
    <n v="610"/>
    <s v="住宅"/>
    <x v="5"/>
    <n v="1"/>
    <n v="2203"/>
    <n v="91.07"/>
    <m/>
  </r>
  <r>
    <n v="611"/>
    <s v="住宅"/>
    <x v="5"/>
    <n v="1"/>
    <n v="2204"/>
    <n v="93.16"/>
    <m/>
  </r>
  <r>
    <n v="612"/>
    <s v="住宅"/>
    <x v="5"/>
    <n v="1"/>
    <n v="2301"/>
    <n v="93.16"/>
    <m/>
  </r>
  <r>
    <n v="613"/>
    <s v="住宅"/>
    <x v="5"/>
    <n v="1"/>
    <n v="2302"/>
    <n v="91.07"/>
    <m/>
  </r>
  <r>
    <n v="614"/>
    <s v="住宅"/>
    <x v="5"/>
    <n v="1"/>
    <n v="2303"/>
    <n v="91.07"/>
    <m/>
  </r>
  <r>
    <n v="615"/>
    <s v="住宅"/>
    <x v="5"/>
    <n v="1"/>
    <n v="2304"/>
    <n v="93.16"/>
    <m/>
  </r>
  <r>
    <n v="616"/>
    <s v="住宅"/>
    <x v="5"/>
    <n v="1"/>
    <n v="2401"/>
    <n v="93.16"/>
    <m/>
  </r>
  <r>
    <n v="617"/>
    <s v="住宅"/>
    <x v="5"/>
    <n v="1"/>
    <n v="2402"/>
    <n v="91.07"/>
    <m/>
  </r>
  <r>
    <n v="618"/>
    <s v="住宅"/>
    <x v="5"/>
    <n v="1"/>
    <n v="2403"/>
    <n v="91.07"/>
    <m/>
  </r>
  <r>
    <n v="619"/>
    <s v="住宅"/>
    <x v="5"/>
    <n v="1"/>
    <n v="2404"/>
    <n v="93.16"/>
    <m/>
  </r>
  <r>
    <n v="620"/>
    <s v="住宅"/>
    <x v="5"/>
    <n v="1"/>
    <n v="2501"/>
    <n v="93.16"/>
    <m/>
  </r>
  <r>
    <n v="621"/>
    <s v="住宅"/>
    <x v="5"/>
    <n v="1"/>
    <n v="2502"/>
    <n v="91.07"/>
    <m/>
  </r>
  <r>
    <n v="622"/>
    <s v="住宅"/>
    <x v="5"/>
    <n v="1"/>
    <n v="2503"/>
    <n v="91.07"/>
    <m/>
  </r>
  <r>
    <n v="623"/>
    <s v="住宅"/>
    <x v="5"/>
    <n v="1"/>
    <n v="2504"/>
    <n v="93.16"/>
    <m/>
  </r>
  <r>
    <n v="624"/>
    <s v="住宅"/>
    <x v="5"/>
    <n v="1"/>
    <n v="2601"/>
    <n v="93.16"/>
    <m/>
  </r>
  <r>
    <n v="625"/>
    <s v="住宅"/>
    <x v="5"/>
    <n v="1"/>
    <n v="2602"/>
    <n v="91.07"/>
    <m/>
  </r>
  <r>
    <n v="626"/>
    <s v="住宅"/>
    <x v="5"/>
    <n v="1"/>
    <n v="2603"/>
    <n v="91.07"/>
    <m/>
  </r>
  <r>
    <n v="627"/>
    <s v="住宅"/>
    <x v="5"/>
    <n v="1"/>
    <n v="2604"/>
    <n v="93.16"/>
    <m/>
  </r>
  <r>
    <n v="628"/>
    <s v="住宅"/>
    <x v="6"/>
    <n v="1"/>
    <n v="101"/>
    <n v="93.44"/>
    <m/>
  </r>
  <r>
    <n v="629"/>
    <s v="住宅"/>
    <x v="6"/>
    <n v="1"/>
    <n v="102"/>
    <n v="91.34"/>
    <m/>
  </r>
  <r>
    <n v="630"/>
    <s v="住宅"/>
    <x v="6"/>
    <n v="1"/>
    <n v="103"/>
    <n v="137.94999999999999"/>
    <m/>
  </r>
  <r>
    <n v="631"/>
    <s v="住宅"/>
    <x v="6"/>
    <n v="1"/>
    <n v="201"/>
    <n v="93.44"/>
    <m/>
  </r>
  <r>
    <n v="632"/>
    <s v="住宅"/>
    <x v="6"/>
    <n v="1"/>
    <n v="202"/>
    <n v="91.34"/>
    <m/>
  </r>
  <r>
    <n v="633"/>
    <s v="住宅"/>
    <x v="6"/>
    <n v="1"/>
    <n v="203"/>
    <n v="91.34"/>
    <m/>
  </r>
  <r>
    <n v="634"/>
    <s v="住宅"/>
    <x v="6"/>
    <n v="1"/>
    <n v="204"/>
    <n v="93.44"/>
    <m/>
  </r>
  <r>
    <n v="635"/>
    <s v="住宅"/>
    <x v="6"/>
    <n v="1"/>
    <n v="301"/>
    <n v="93.44"/>
    <m/>
  </r>
  <r>
    <n v="636"/>
    <s v="住宅"/>
    <x v="6"/>
    <n v="1"/>
    <n v="302"/>
    <n v="91.34"/>
    <m/>
  </r>
  <r>
    <n v="637"/>
    <s v="住宅"/>
    <x v="6"/>
    <n v="1"/>
    <n v="303"/>
    <n v="91.34"/>
    <m/>
  </r>
  <r>
    <n v="638"/>
    <s v="住宅"/>
    <x v="6"/>
    <n v="1"/>
    <n v="304"/>
    <n v="93.44"/>
    <m/>
  </r>
  <r>
    <n v="639"/>
    <s v="住宅"/>
    <x v="6"/>
    <n v="1"/>
    <n v="401"/>
    <n v="93.44"/>
    <m/>
  </r>
  <r>
    <n v="640"/>
    <s v="住宅"/>
    <x v="6"/>
    <n v="1"/>
    <n v="402"/>
    <n v="91.34"/>
    <m/>
  </r>
  <r>
    <n v="641"/>
    <s v="住宅"/>
    <x v="6"/>
    <n v="1"/>
    <n v="403"/>
    <n v="91.34"/>
    <m/>
  </r>
  <r>
    <n v="642"/>
    <s v="住宅"/>
    <x v="6"/>
    <n v="1"/>
    <n v="404"/>
    <n v="93.44"/>
    <m/>
  </r>
  <r>
    <n v="643"/>
    <s v="住宅"/>
    <x v="6"/>
    <n v="1"/>
    <n v="501"/>
    <n v="93.44"/>
    <m/>
  </r>
  <r>
    <n v="644"/>
    <s v="住宅"/>
    <x v="6"/>
    <n v="1"/>
    <n v="502"/>
    <n v="91.34"/>
    <m/>
  </r>
  <r>
    <n v="645"/>
    <s v="住宅"/>
    <x v="6"/>
    <n v="1"/>
    <n v="503"/>
    <n v="91.34"/>
    <m/>
  </r>
  <r>
    <n v="646"/>
    <s v="住宅"/>
    <x v="6"/>
    <n v="1"/>
    <n v="504"/>
    <n v="93.44"/>
    <m/>
  </r>
  <r>
    <n v="647"/>
    <s v="住宅"/>
    <x v="6"/>
    <n v="1"/>
    <n v="601"/>
    <n v="93.44"/>
    <m/>
  </r>
  <r>
    <n v="648"/>
    <s v="住宅"/>
    <x v="6"/>
    <n v="1"/>
    <n v="602"/>
    <n v="91.34"/>
    <m/>
  </r>
  <r>
    <n v="649"/>
    <s v="住宅"/>
    <x v="6"/>
    <n v="1"/>
    <n v="603"/>
    <n v="91.34"/>
    <m/>
  </r>
  <r>
    <n v="650"/>
    <s v="住宅"/>
    <x v="6"/>
    <n v="1"/>
    <n v="604"/>
    <n v="93.44"/>
    <m/>
  </r>
  <r>
    <n v="651"/>
    <s v="住宅"/>
    <x v="6"/>
    <n v="1"/>
    <n v="701"/>
    <n v="93.44"/>
    <m/>
  </r>
  <r>
    <n v="652"/>
    <s v="住宅"/>
    <x v="6"/>
    <n v="1"/>
    <n v="702"/>
    <n v="91.34"/>
    <m/>
  </r>
  <r>
    <n v="653"/>
    <s v="住宅"/>
    <x v="6"/>
    <n v="1"/>
    <n v="703"/>
    <n v="91.34"/>
    <m/>
  </r>
  <r>
    <n v="654"/>
    <s v="住宅"/>
    <x v="6"/>
    <n v="1"/>
    <n v="704"/>
    <n v="93.44"/>
    <m/>
  </r>
  <r>
    <n v="655"/>
    <s v="住宅"/>
    <x v="6"/>
    <n v="1"/>
    <n v="801"/>
    <n v="93.44"/>
    <m/>
  </r>
  <r>
    <n v="656"/>
    <s v="住宅"/>
    <x v="6"/>
    <n v="1"/>
    <n v="802"/>
    <n v="91.34"/>
    <m/>
  </r>
  <r>
    <n v="657"/>
    <s v="住宅"/>
    <x v="6"/>
    <n v="1"/>
    <n v="803"/>
    <n v="91.34"/>
    <m/>
  </r>
  <r>
    <n v="658"/>
    <s v="住宅"/>
    <x v="6"/>
    <n v="1"/>
    <n v="804"/>
    <n v="93.44"/>
    <m/>
  </r>
  <r>
    <n v="659"/>
    <s v="住宅"/>
    <x v="6"/>
    <n v="1"/>
    <n v="901"/>
    <n v="93.44"/>
    <m/>
  </r>
  <r>
    <n v="660"/>
    <s v="住宅"/>
    <x v="6"/>
    <n v="1"/>
    <n v="902"/>
    <n v="91.34"/>
    <m/>
  </r>
  <r>
    <n v="661"/>
    <s v="住宅"/>
    <x v="6"/>
    <n v="1"/>
    <n v="903"/>
    <n v="91.34"/>
    <m/>
  </r>
  <r>
    <n v="662"/>
    <s v="住宅"/>
    <x v="6"/>
    <n v="1"/>
    <n v="904"/>
    <n v="93.44"/>
    <m/>
  </r>
  <r>
    <n v="663"/>
    <s v="住宅"/>
    <x v="6"/>
    <n v="1"/>
    <n v="1001"/>
    <n v="93.44"/>
    <m/>
  </r>
  <r>
    <n v="664"/>
    <s v="住宅"/>
    <x v="6"/>
    <n v="1"/>
    <n v="1002"/>
    <n v="91.34"/>
    <m/>
  </r>
  <r>
    <n v="665"/>
    <s v="住宅"/>
    <x v="6"/>
    <n v="1"/>
    <n v="1003"/>
    <n v="91.34"/>
    <m/>
  </r>
  <r>
    <n v="666"/>
    <s v="住宅"/>
    <x v="6"/>
    <n v="1"/>
    <n v="1004"/>
    <n v="93.44"/>
    <m/>
  </r>
  <r>
    <n v="667"/>
    <s v="住宅"/>
    <x v="6"/>
    <n v="1"/>
    <n v="1101"/>
    <n v="93.44"/>
    <m/>
  </r>
  <r>
    <n v="668"/>
    <s v="住宅"/>
    <x v="6"/>
    <n v="1"/>
    <n v="1102"/>
    <n v="91.34"/>
    <m/>
  </r>
  <r>
    <n v="669"/>
    <s v="住宅"/>
    <x v="6"/>
    <n v="1"/>
    <n v="1103"/>
    <n v="91.34"/>
    <m/>
  </r>
  <r>
    <n v="670"/>
    <s v="住宅"/>
    <x v="6"/>
    <n v="1"/>
    <n v="1104"/>
    <n v="93.44"/>
    <m/>
  </r>
  <r>
    <n v="671"/>
    <s v="住宅"/>
    <x v="6"/>
    <n v="1"/>
    <n v="1201"/>
    <n v="93.44"/>
    <m/>
  </r>
  <r>
    <n v="672"/>
    <s v="住宅"/>
    <x v="6"/>
    <n v="1"/>
    <n v="1202"/>
    <n v="91.34"/>
    <m/>
  </r>
  <r>
    <n v="673"/>
    <s v="住宅"/>
    <x v="6"/>
    <n v="1"/>
    <n v="1203"/>
    <n v="91.34"/>
    <m/>
  </r>
  <r>
    <n v="674"/>
    <s v="住宅"/>
    <x v="6"/>
    <n v="1"/>
    <n v="1204"/>
    <n v="93.44"/>
    <m/>
  </r>
  <r>
    <n v="675"/>
    <s v="住宅"/>
    <x v="6"/>
    <n v="1"/>
    <n v="1301"/>
    <n v="93.44"/>
    <m/>
  </r>
  <r>
    <n v="676"/>
    <s v="住宅"/>
    <x v="6"/>
    <n v="1"/>
    <n v="1302"/>
    <n v="91.34"/>
    <m/>
  </r>
  <r>
    <n v="677"/>
    <s v="住宅"/>
    <x v="6"/>
    <n v="1"/>
    <n v="1303"/>
    <n v="91.34"/>
    <m/>
  </r>
  <r>
    <n v="678"/>
    <s v="住宅"/>
    <x v="6"/>
    <n v="1"/>
    <n v="1304"/>
    <n v="93.44"/>
    <m/>
  </r>
  <r>
    <n v="679"/>
    <s v="住宅"/>
    <x v="6"/>
    <n v="1"/>
    <n v="1401"/>
    <n v="93.44"/>
    <m/>
  </r>
  <r>
    <n v="680"/>
    <s v="住宅"/>
    <x v="6"/>
    <n v="1"/>
    <n v="1402"/>
    <n v="91.34"/>
    <m/>
  </r>
  <r>
    <n v="681"/>
    <s v="住宅"/>
    <x v="6"/>
    <n v="1"/>
    <n v="1403"/>
    <n v="91.34"/>
    <m/>
  </r>
  <r>
    <n v="682"/>
    <s v="住宅"/>
    <x v="6"/>
    <n v="1"/>
    <n v="1404"/>
    <n v="93.44"/>
    <m/>
  </r>
  <r>
    <n v="683"/>
    <s v="住宅"/>
    <x v="6"/>
    <n v="1"/>
    <n v="1501"/>
    <n v="93.44"/>
    <m/>
  </r>
  <r>
    <n v="684"/>
    <s v="住宅"/>
    <x v="6"/>
    <n v="1"/>
    <n v="1502"/>
    <n v="91.34"/>
    <m/>
  </r>
  <r>
    <n v="685"/>
    <s v="住宅"/>
    <x v="6"/>
    <n v="1"/>
    <n v="1503"/>
    <n v="91.34"/>
    <m/>
  </r>
  <r>
    <n v="686"/>
    <s v="住宅"/>
    <x v="6"/>
    <n v="1"/>
    <n v="1504"/>
    <n v="93.44"/>
    <m/>
  </r>
  <r>
    <n v="687"/>
    <s v="住宅"/>
    <x v="6"/>
    <n v="1"/>
    <n v="1601"/>
    <n v="93.44"/>
    <m/>
  </r>
  <r>
    <n v="688"/>
    <s v="住宅"/>
    <x v="6"/>
    <n v="1"/>
    <n v="1602"/>
    <n v="91.34"/>
    <m/>
  </r>
  <r>
    <n v="689"/>
    <s v="住宅"/>
    <x v="6"/>
    <n v="1"/>
    <n v="1603"/>
    <n v="91.34"/>
    <m/>
  </r>
  <r>
    <n v="690"/>
    <s v="住宅"/>
    <x v="6"/>
    <n v="1"/>
    <n v="1604"/>
    <n v="93.44"/>
    <m/>
  </r>
  <r>
    <n v="691"/>
    <s v="住宅"/>
    <x v="6"/>
    <n v="1"/>
    <n v="1701"/>
    <n v="93.44"/>
    <m/>
  </r>
  <r>
    <n v="692"/>
    <s v="住宅"/>
    <x v="6"/>
    <n v="1"/>
    <n v="1702"/>
    <n v="91.34"/>
    <m/>
  </r>
  <r>
    <n v="693"/>
    <s v="住宅"/>
    <x v="6"/>
    <n v="1"/>
    <n v="1703"/>
    <n v="91.34"/>
    <m/>
  </r>
  <r>
    <n v="694"/>
    <s v="住宅"/>
    <x v="6"/>
    <n v="1"/>
    <n v="1704"/>
    <n v="93.44"/>
    <m/>
  </r>
  <r>
    <n v="695"/>
    <s v="住宅"/>
    <x v="6"/>
    <n v="1"/>
    <n v="1801"/>
    <n v="93.44"/>
    <m/>
  </r>
  <r>
    <n v="696"/>
    <s v="住宅"/>
    <x v="6"/>
    <n v="1"/>
    <n v="1802"/>
    <n v="91.34"/>
    <m/>
  </r>
  <r>
    <n v="697"/>
    <s v="住宅"/>
    <x v="6"/>
    <n v="1"/>
    <n v="1803"/>
    <n v="91.34"/>
    <m/>
  </r>
  <r>
    <n v="698"/>
    <s v="住宅"/>
    <x v="6"/>
    <n v="1"/>
    <n v="1804"/>
    <n v="93.44"/>
    <m/>
  </r>
  <r>
    <n v="699"/>
    <s v="住宅"/>
    <x v="6"/>
    <n v="1"/>
    <n v="1901"/>
    <n v="93.44"/>
    <m/>
  </r>
  <r>
    <n v="700"/>
    <s v="住宅"/>
    <x v="6"/>
    <n v="1"/>
    <n v="1902"/>
    <n v="91.34"/>
    <m/>
  </r>
  <r>
    <n v="701"/>
    <s v="住宅"/>
    <x v="6"/>
    <n v="1"/>
    <n v="1903"/>
    <n v="91.34"/>
    <m/>
  </r>
  <r>
    <n v="702"/>
    <s v="住宅"/>
    <x v="6"/>
    <n v="1"/>
    <n v="1904"/>
    <n v="93.44"/>
    <m/>
  </r>
  <r>
    <n v="703"/>
    <s v="住宅"/>
    <x v="6"/>
    <n v="1"/>
    <n v="2001"/>
    <n v="93.44"/>
    <m/>
  </r>
  <r>
    <n v="704"/>
    <s v="住宅"/>
    <x v="6"/>
    <n v="1"/>
    <n v="2002"/>
    <n v="91.34"/>
    <m/>
  </r>
  <r>
    <n v="705"/>
    <s v="住宅"/>
    <x v="6"/>
    <n v="1"/>
    <n v="2003"/>
    <n v="91.34"/>
    <m/>
  </r>
  <r>
    <n v="706"/>
    <s v="住宅"/>
    <x v="6"/>
    <n v="1"/>
    <n v="2004"/>
    <n v="93.44"/>
    <m/>
  </r>
  <r>
    <n v="707"/>
    <s v="住宅"/>
    <x v="6"/>
    <n v="1"/>
    <n v="2101"/>
    <n v="93.44"/>
    <m/>
  </r>
  <r>
    <n v="708"/>
    <s v="住宅"/>
    <x v="6"/>
    <n v="1"/>
    <n v="2102"/>
    <n v="91.34"/>
    <m/>
  </r>
  <r>
    <n v="709"/>
    <s v="住宅"/>
    <x v="6"/>
    <n v="1"/>
    <n v="2103"/>
    <n v="91.34"/>
    <m/>
  </r>
  <r>
    <n v="710"/>
    <s v="住宅"/>
    <x v="6"/>
    <n v="1"/>
    <n v="2104"/>
    <n v="93.44"/>
    <m/>
  </r>
  <r>
    <n v="711"/>
    <s v="住宅"/>
    <x v="6"/>
    <n v="1"/>
    <n v="2201"/>
    <n v="93.44"/>
    <m/>
  </r>
  <r>
    <n v="712"/>
    <s v="住宅"/>
    <x v="6"/>
    <n v="1"/>
    <n v="2202"/>
    <n v="91.34"/>
    <m/>
  </r>
  <r>
    <n v="713"/>
    <s v="住宅"/>
    <x v="6"/>
    <n v="1"/>
    <n v="2203"/>
    <n v="91.34"/>
    <m/>
  </r>
  <r>
    <n v="714"/>
    <s v="住宅"/>
    <x v="6"/>
    <n v="1"/>
    <n v="2204"/>
    <n v="93.44"/>
    <m/>
  </r>
  <r>
    <n v="715"/>
    <s v="住宅"/>
    <x v="6"/>
    <n v="1"/>
    <n v="2301"/>
    <n v="93.44"/>
    <m/>
  </r>
  <r>
    <n v="716"/>
    <s v="住宅"/>
    <x v="6"/>
    <n v="1"/>
    <n v="2302"/>
    <n v="91.34"/>
    <m/>
  </r>
  <r>
    <n v="717"/>
    <s v="住宅"/>
    <x v="6"/>
    <n v="1"/>
    <n v="2303"/>
    <n v="91.34"/>
    <m/>
  </r>
  <r>
    <n v="718"/>
    <s v="住宅"/>
    <x v="6"/>
    <n v="1"/>
    <n v="2304"/>
    <n v="93.44"/>
    <m/>
  </r>
  <r>
    <n v="719"/>
    <s v="住宅"/>
    <x v="6"/>
    <n v="1"/>
    <n v="2401"/>
    <n v="93.44"/>
    <m/>
  </r>
  <r>
    <n v="720"/>
    <s v="住宅"/>
    <x v="6"/>
    <n v="1"/>
    <n v="2402"/>
    <n v="91.34"/>
    <m/>
  </r>
  <r>
    <n v="721"/>
    <s v="住宅"/>
    <x v="6"/>
    <n v="1"/>
    <n v="2403"/>
    <n v="91.34"/>
    <m/>
  </r>
  <r>
    <n v="722"/>
    <s v="住宅"/>
    <x v="6"/>
    <n v="1"/>
    <n v="2404"/>
    <n v="93.44"/>
    <m/>
  </r>
  <r>
    <n v="723"/>
    <s v="住宅"/>
    <x v="6"/>
    <n v="1"/>
    <n v="2501"/>
    <n v="93.44"/>
    <m/>
  </r>
  <r>
    <n v="724"/>
    <s v="住宅"/>
    <x v="6"/>
    <n v="1"/>
    <n v="2502"/>
    <n v="91.34"/>
    <m/>
  </r>
  <r>
    <n v="725"/>
    <s v="住宅"/>
    <x v="6"/>
    <n v="1"/>
    <n v="2503"/>
    <n v="91.34"/>
    <m/>
  </r>
  <r>
    <n v="726"/>
    <s v="住宅"/>
    <x v="6"/>
    <n v="1"/>
    <n v="2504"/>
    <n v="93.44"/>
    <m/>
  </r>
  <r>
    <n v="727"/>
    <s v="住宅"/>
    <x v="6"/>
    <n v="1"/>
    <n v="2601"/>
    <n v="93.44"/>
    <m/>
  </r>
  <r>
    <n v="728"/>
    <s v="住宅"/>
    <x v="6"/>
    <n v="1"/>
    <n v="2602"/>
    <n v="91.34"/>
    <m/>
  </r>
  <r>
    <n v="729"/>
    <s v="住宅"/>
    <x v="6"/>
    <n v="1"/>
    <n v="2603"/>
    <n v="91.34"/>
    <m/>
  </r>
  <r>
    <n v="730"/>
    <s v="住宅"/>
    <x v="6"/>
    <n v="1"/>
    <n v="2604"/>
    <n v="93.44"/>
    <m/>
  </r>
  <r>
    <n v="731"/>
    <s v="住宅"/>
    <x v="7"/>
    <n v="1"/>
    <n v="101"/>
    <n v="118.47"/>
    <m/>
  </r>
  <r>
    <n v="732"/>
    <s v="住宅"/>
    <x v="7"/>
    <n v="1"/>
    <n v="102"/>
    <n v="157.97"/>
    <m/>
  </r>
  <r>
    <n v="733"/>
    <s v="住宅"/>
    <x v="7"/>
    <n v="1"/>
    <n v="201"/>
    <n v="118.47"/>
    <m/>
  </r>
  <r>
    <n v="734"/>
    <s v="住宅"/>
    <x v="7"/>
    <n v="1"/>
    <n v="202"/>
    <n v="96.94"/>
    <m/>
  </r>
  <r>
    <n v="735"/>
    <s v="住宅"/>
    <x v="7"/>
    <n v="1"/>
    <n v="203"/>
    <n v="139.79"/>
    <m/>
  </r>
  <r>
    <n v="736"/>
    <s v="住宅"/>
    <x v="7"/>
    <n v="1"/>
    <n v="301"/>
    <n v="118.47"/>
    <m/>
  </r>
  <r>
    <n v="737"/>
    <s v="住宅"/>
    <x v="7"/>
    <n v="1"/>
    <n v="302"/>
    <n v="96.94"/>
    <m/>
  </r>
  <r>
    <n v="738"/>
    <s v="住宅"/>
    <x v="7"/>
    <n v="1"/>
    <n v="303"/>
    <n v="139.79"/>
    <m/>
  </r>
  <r>
    <n v="739"/>
    <s v="住宅"/>
    <x v="7"/>
    <n v="1"/>
    <n v="401"/>
    <n v="118.47"/>
    <m/>
  </r>
  <r>
    <n v="740"/>
    <s v="住宅"/>
    <x v="7"/>
    <n v="1"/>
    <n v="402"/>
    <n v="96.94"/>
    <m/>
  </r>
  <r>
    <n v="741"/>
    <s v="住宅"/>
    <x v="7"/>
    <n v="1"/>
    <n v="403"/>
    <n v="139.79"/>
    <m/>
  </r>
  <r>
    <n v="742"/>
    <s v="住宅"/>
    <x v="7"/>
    <n v="1"/>
    <n v="501"/>
    <n v="118.47"/>
    <m/>
  </r>
  <r>
    <n v="743"/>
    <s v="住宅"/>
    <x v="7"/>
    <n v="1"/>
    <n v="502"/>
    <n v="96.94"/>
    <m/>
  </r>
  <r>
    <n v="744"/>
    <s v="住宅"/>
    <x v="7"/>
    <n v="1"/>
    <n v="503"/>
    <n v="139.79"/>
    <m/>
  </r>
  <r>
    <n v="745"/>
    <s v="住宅"/>
    <x v="7"/>
    <n v="1"/>
    <n v="601"/>
    <n v="118.47"/>
    <m/>
  </r>
  <r>
    <n v="746"/>
    <s v="住宅"/>
    <x v="7"/>
    <n v="1"/>
    <n v="602"/>
    <n v="96.94"/>
    <m/>
  </r>
  <r>
    <n v="747"/>
    <s v="住宅"/>
    <x v="7"/>
    <n v="1"/>
    <n v="603"/>
    <n v="139.79"/>
    <m/>
  </r>
  <r>
    <n v="748"/>
    <s v="住宅"/>
    <x v="7"/>
    <n v="1"/>
    <n v="701"/>
    <n v="118.47"/>
    <m/>
  </r>
  <r>
    <n v="749"/>
    <s v="住宅"/>
    <x v="7"/>
    <n v="1"/>
    <n v="702"/>
    <n v="96.94"/>
    <m/>
  </r>
  <r>
    <n v="750"/>
    <s v="住宅"/>
    <x v="7"/>
    <n v="1"/>
    <n v="703"/>
    <n v="139.79"/>
    <m/>
  </r>
  <r>
    <n v="751"/>
    <s v="住宅"/>
    <x v="7"/>
    <n v="1"/>
    <n v="801"/>
    <n v="118.47"/>
    <m/>
  </r>
  <r>
    <n v="752"/>
    <s v="住宅"/>
    <x v="7"/>
    <n v="1"/>
    <n v="802"/>
    <n v="96.94"/>
    <m/>
  </r>
  <r>
    <n v="753"/>
    <s v="住宅"/>
    <x v="7"/>
    <n v="1"/>
    <n v="803"/>
    <n v="139.79"/>
    <m/>
  </r>
  <r>
    <n v="754"/>
    <s v="住宅"/>
    <x v="7"/>
    <n v="1"/>
    <n v="901"/>
    <n v="118.47"/>
    <m/>
  </r>
  <r>
    <n v="755"/>
    <s v="住宅"/>
    <x v="7"/>
    <n v="1"/>
    <n v="902"/>
    <n v="96.94"/>
    <m/>
  </r>
  <r>
    <n v="756"/>
    <s v="住宅"/>
    <x v="7"/>
    <n v="1"/>
    <n v="903"/>
    <n v="139.79"/>
    <m/>
  </r>
  <r>
    <n v="757"/>
    <s v="住宅"/>
    <x v="7"/>
    <n v="1"/>
    <n v="1001"/>
    <n v="118.47"/>
    <m/>
  </r>
  <r>
    <n v="758"/>
    <s v="住宅"/>
    <x v="7"/>
    <n v="1"/>
    <n v="1002"/>
    <n v="96.94"/>
    <m/>
  </r>
  <r>
    <n v="759"/>
    <s v="住宅"/>
    <x v="7"/>
    <n v="1"/>
    <n v="1003"/>
    <n v="139.79"/>
    <m/>
  </r>
  <r>
    <n v="760"/>
    <s v="住宅"/>
    <x v="7"/>
    <n v="1"/>
    <n v="1101"/>
    <n v="118.47"/>
    <m/>
  </r>
  <r>
    <n v="761"/>
    <s v="住宅"/>
    <x v="7"/>
    <n v="1"/>
    <n v="1102"/>
    <n v="96.94"/>
    <m/>
  </r>
  <r>
    <n v="762"/>
    <s v="住宅"/>
    <x v="7"/>
    <n v="1"/>
    <n v="1103"/>
    <n v="139.79"/>
    <m/>
  </r>
  <r>
    <n v="763"/>
    <s v="住宅"/>
    <x v="7"/>
    <n v="1"/>
    <n v="1201"/>
    <n v="118.47"/>
    <m/>
  </r>
  <r>
    <n v="764"/>
    <s v="住宅"/>
    <x v="7"/>
    <n v="1"/>
    <n v="1202"/>
    <n v="96.94"/>
    <m/>
  </r>
  <r>
    <n v="765"/>
    <s v="住宅"/>
    <x v="7"/>
    <n v="1"/>
    <n v="1203"/>
    <n v="139.79"/>
    <m/>
  </r>
  <r>
    <n v="766"/>
    <s v="住宅"/>
    <x v="7"/>
    <n v="1"/>
    <n v="1301"/>
    <n v="118.47"/>
    <m/>
  </r>
  <r>
    <n v="767"/>
    <s v="住宅"/>
    <x v="7"/>
    <n v="1"/>
    <n v="1302"/>
    <n v="96.94"/>
    <m/>
  </r>
  <r>
    <n v="768"/>
    <s v="住宅"/>
    <x v="7"/>
    <n v="1"/>
    <n v="1303"/>
    <n v="139.79"/>
    <m/>
  </r>
  <r>
    <n v="769"/>
    <s v="住宅"/>
    <x v="7"/>
    <n v="1"/>
    <n v="1401"/>
    <n v="118.47"/>
    <m/>
  </r>
  <r>
    <n v="770"/>
    <s v="住宅"/>
    <x v="7"/>
    <n v="1"/>
    <n v="1402"/>
    <n v="96.94"/>
    <m/>
  </r>
  <r>
    <n v="771"/>
    <s v="住宅"/>
    <x v="7"/>
    <n v="1"/>
    <n v="1403"/>
    <n v="139.79"/>
    <m/>
  </r>
  <r>
    <n v="772"/>
    <s v="住宅"/>
    <x v="7"/>
    <n v="1"/>
    <n v="1501"/>
    <n v="118.47"/>
    <m/>
  </r>
  <r>
    <n v="773"/>
    <s v="住宅"/>
    <x v="7"/>
    <n v="1"/>
    <n v="1502"/>
    <n v="96.94"/>
    <m/>
  </r>
  <r>
    <n v="774"/>
    <s v="住宅"/>
    <x v="7"/>
    <n v="1"/>
    <n v="1503"/>
    <n v="139.79"/>
    <m/>
  </r>
  <r>
    <n v="775"/>
    <s v="住宅"/>
    <x v="7"/>
    <n v="1"/>
    <n v="1601"/>
    <n v="118.47"/>
    <m/>
  </r>
  <r>
    <n v="776"/>
    <s v="住宅"/>
    <x v="7"/>
    <n v="1"/>
    <n v="1602"/>
    <n v="96.94"/>
    <m/>
  </r>
  <r>
    <n v="777"/>
    <s v="住宅"/>
    <x v="7"/>
    <n v="1"/>
    <n v="1603"/>
    <n v="139.79"/>
    <m/>
  </r>
  <r>
    <n v="778"/>
    <s v="住宅"/>
    <x v="7"/>
    <n v="1"/>
    <n v="1701"/>
    <n v="118.47"/>
    <m/>
  </r>
  <r>
    <n v="779"/>
    <s v="住宅"/>
    <x v="7"/>
    <n v="1"/>
    <n v="1702"/>
    <n v="96.94"/>
    <m/>
  </r>
  <r>
    <n v="780"/>
    <s v="住宅"/>
    <x v="7"/>
    <n v="1"/>
    <n v="1703"/>
    <n v="139.79"/>
    <m/>
  </r>
  <r>
    <n v="781"/>
    <s v="住宅"/>
    <x v="7"/>
    <n v="1"/>
    <n v="1801"/>
    <n v="118.47"/>
    <m/>
  </r>
  <r>
    <n v="782"/>
    <s v="住宅"/>
    <x v="7"/>
    <n v="1"/>
    <n v="1802"/>
    <n v="96.94"/>
    <m/>
  </r>
  <r>
    <n v="783"/>
    <s v="住宅"/>
    <x v="7"/>
    <n v="1"/>
    <n v="1803"/>
    <n v="139.79"/>
    <m/>
  </r>
  <r>
    <n v="784"/>
    <s v="住宅"/>
    <x v="7"/>
    <n v="1"/>
    <n v="1901"/>
    <n v="118.47"/>
    <m/>
  </r>
  <r>
    <n v="785"/>
    <s v="住宅"/>
    <x v="7"/>
    <n v="1"/>
    <n v="1902"/>
    <n v="96.94"/>
    <m/>
  </r>
  <r>
    <n v="786"/>
    <s v="住宅"/>
    <x v="7"/>
    <n v="1"/>
    <n v="1903"/>
    <n v="139.79"/>
    <m/>
  </r>
  <r>
    <n v="787"/>
    <s v="住宅"/>
    <x v="7"/>
    <n v="1"/>
    <n v="2001"/>
    <n v="118.47"/>
    <m/>
  </r>
  <r>
    <n v="788"/>
    <s v="住宅"/>
    <x v="7"/>
    <n v="1"/>
    <n v="2002"/>
    <n v="96.94"/>
    <m/>
  </r>
  <r>
    <n v="789"/>
    <s v="住宅"/>
    <x v="7"/>
    <n v="1"/>
    <n v="2003"/>
    <n v="139.79"/>
    <m/>
  </r>
  <r>
    <n v="790"/>
    <s v="住宅"/>
    <x v="7"/>
    <n v="1"/>
    <n v="2101"/>
    <n v="118.47"/>
    <m/>
  </r>
  <r>
    <n v="791"/>
    <s v="住宅"/>
    <x v="7"/>
    <n v="1"/>
    <n v="2102"/>
    <n v="96.94"/>
    <m/>
  </r>
  <r>
    <n v="792"/>
    <s v="住宅"/>
    <x v="7"/>
    <n v="1"/>
    <n v="2103"/>
    <n v="139.79"/>
    <m/>
  </r>
  <r>
    <n v="793"/>
    <s v="住宅"/>
    <x v="7"/>
    <n v="1"/>
    <n v="2201"/>
    <n v="118.47"/>
    <m/>
  </r>
  <r>
    <n v="794"/>
    <s v="住宅"/>
    <x v="7"/>
    <n v="1"/>
    <n v="2202"/>
    <n v="96.94"/>
    <m/>
  </r>
  <r>
    <n v="795"/>
    <s v="住宅"/>
    <x v="7"/>
    <n v="1"/>
    <n v="2203"/>
    <n v="139.79"/>
    <m/>
  </r>
  <r>
    <n v="796"/>
    <s v="住宅"/>
    <x v="7"/>
    <n v="1"/>
    <n v="2301"/>
    <n v="118.47"/>
    <m/>
  </r>
  <r>
    <n v="797"/>
    <s v="住宅"/>
    <x v="7"/>
    <n v="1"/>
    <n v="2302"/>
    <n v="96.94"/>
    <m/>
  </r>
  <r>
    <n v="798"/>
    <s v="住宅"/>
    <x v="7"/>
    <n v="1"/>
    <n v="2303"/>
    <n v="139.79"/>
    <m/>
  </r>
  <r>
    <n v="799"/>
    <s v="住宅"/>
    <x v="7"/>
    <n v="1"/>
    <n v="2401"/>
    <n v="118.47"/>
    <m/>
  </r>
  <r>
    <n v="800"/>
    <s v="住宅"/>
    <x v="7"/>
    <n v="1"/>
    <n v="2402"/>
    <n v="96.94"/>
    <m/>
  </r>
  <r>
    <n v="801"/>
    <s v="住宅"/>
    <x v="7"/>
    <n v="1"/>
    <n v="2403"/>
    <n v="139.79"/>
    <m/>
  </r>
  <r>
    <n v="802"/>
    <s v="住宅"/>
    <x v="7"/>
    <n v="1"/>
    <n v="2501"/>
    <n v="118.47"/>
    <m/>
  </r>
  <r>
    <n v="803"/>
    <s v="住宅"/>
    <x v="7"/>
    <n v="1"/>
    <n v="2502"/>
    <n v="96.94"/>
    <m/>
  </r>
  <r>
    <n v="804"/>
    <s v="住宅"/>
    <x v="7"/>
    <n v="1"/>
    <n v="2503"/>
    <n v="139.79"/>
    <m/>
  </r>
  <r>
    <n v="805"/>
    <s v="住宅"/>
    <x v="7"/>
    <n v="1"/>
    <n v="2601"/>
    <n v="118.47"/>
    <m/>
  </r>
  <r>
    <n v="806"/>
    <s v="住宅"/>
    <x v="7"/>
    <n v="1"/>
    <n v="2602"/>
    <n v="96.94"/>
    <m/>
  </r>
  <r>
    <n v="807"/>
    <s v="住宅"/>
    <x v="7"/>
    <n v="1"/>
    <n v="2603"/>
    <n v="139.79"/>
    <m/>
  </r>
  <r>
    <n v="808"/>
    <s v="住宅"/>
    <x v="7"/>
    <n v="1"/>
    <n v="2701"/>
    <n v="118.47"/>
    <m/>
  </r>
  <r>
    <n v="809"/>
    <s v="住宅"/>
    <x v="7"/>
    <n v="1"/>
    <n v="2702"/>
    <n v="96.94"/>
    <m/>
  </r>
  <r>
    <n v="810"/>
    <s v="住宅"/>
    <x v="7"/>
    <n v="1"/>
    <n v="2703"/>
    <n v="139.79"/>
    <m/>
  </r>
  <r>
    <n v="811"/>
    <s v="住宅"/>
    <x v="7"/>
    <n v="1"/>
    <n v="2801"/>
    <n v="118.47"/>
    <m/>
  </r>
  <r>
    <n v="812"/>
    <s v="住宅"/>
    <x v="7"/>
    <n v="1"/>
    <n v="2802"/>
    <n v="96.94"/>
    <m/>
  </r>
  <r>
    <n v="813"/>
    <s v="住宅"/>
    <x v="7"/>
    <n v="1"/>
    <n v="2803"/>
    <n v="139.79"/>
    <m/>
  </r>
  <r>
    <n v="814"/>
    <s v="住宅"/>
    <x v="7"/>
    <n v="1"/>
    <n v="2901"/>
    <n v="118.47"/>
    <m/>
  </r>
  <r>
    <n v="815"/>
    <s v="住宅"/>
    <x v="7"/>
    <n v="1"/>
    <n v="2902"/>
    <n v="96.94"/>
    <m/>
  </r>
  <r>
    <n v="816"/>
    <s v="住宅"/>
    <x v="7"/>
    <n v="1"/>
    <n v="2903"/>
    <n v="139.79"/>
    <m/>
  </r>
  <r>
    <n v="817"/>
    <s v="住宅"/>
    <x v="7"/>
    <n v="1"/>
    <n v="3001"/>
    <n v="118.47"/>
    <m/>
  </r>
  <r>
    <n v="818"/>
    <s v="住宅"/>
    <x v="7"/>
    <n v="1"/>
    <n v="3002"/>
    <n v="96.94"/>
    <m/>
  </r>
  <r>
    <n v="819"/>
    <s v="住宅"/>
    <x v="7"/>
    <n v="1"/>
    <n v="3003"/>
    <n v="139.79"/>
    <m/>
  </r>
  <r>
    <n v="820"/>
    <s v="住宅"/>
    <x v="8"/>
    <n v="1"/>
    <n v="101"/>
    <n v="93.28"/>
    <m/>
  </r>
  <r>
    <n v="821"/>
    <s v="住宅"/>
    <x v="8"/>
    <n v="1"/>
    <n v="102"/>
    <n v="91.2"/>
    <m/>
  </r>
  <r>
    <n v="822"/>
    <s v="住宅"/>
    <x v="8"/>
    <n v="1"/>
    <n v="103"/>
    <n v="137.72999999999999"/>
    <m/>
  </r>
  <r>
    <n v="823"/>
    <s v="住宅"/>
    <x v="8"/>
    <n v="1"/>
    <n v="201"/>
    <n v="93.28"/>
    <m/>
  </r>
  <r>
    <n v="824"/>
    <s v="住宅"/>
    <x v="8"/>
    <n v="1"/>
    <n v="202"/>
    <n v="91.2"/>
    <m/>
  </r>
  <r>
    <n v="825"/>
    <s v="住宅"/>
    <x v="8"/>
    <n v="1"/>
    <n v="203"/>
    <n v="91.2"/>
    <m/>
  </r>
  <r>
    <n v="826"/>
    <s v="住宅"/>
    <x v="8"/>
    <n v="1"/>
    <n v="204"/>
    <n v="93.28"/>
    <m/>
  </r>
  <r>
    <n v="827"/>
    <s v="住宅"/>
    <x v="8"/>
    <n v="1"/>
    <n v="301"/>
    <n v="93.28"/>
    <m/>
  </r>
  <r>
    <n v="828"/>
    <s v="住宅"/>
    <x v="8"/>
    <n v="1"/>
    <n v="302"/>
    <n v="91.2"/>
    <m/>
  </r>
  <r>
    <n v="829"/>
    <s v="住宅"/>
    <x v="8"/>
    <n v="1"/>
    <n v="303"/>
    <n v="91.2"/>
    <m/>
  </r>
  <r>
    <n v="830"/>
    <s v="住宅"/>
    <x v="8"/>
    <n v="1"/>
    <n v="304"/>
    <n v="93.28"/>
    <m/>
  </r>
  <r>
    <n v="831"/>
    <s v="住宅"/>
    <x v="8"/>
    <n v="1"/>
    <n v="401"/>
    <n v="93.28"/>
    <m/>
  </r>
  <r>
    <n v="832"/>
    <s v="住宅"/>
    <x v="8"/>
    <n v="1"/>
    <n v="402"/>
    <n v="91.2"/>
    <m/>
  </r>
  <r>
    <n v="833"/>
    <s v="住宅"/>
    <x v="8"/>
    <n v="1"/>
    <n v="403"/>
    <n v="91.2"/>
    <m/>
  </r>
  <r>
    <n v="834"/>
    <s v="住宅"/>
    <x v="8"/>
    <n v="1"/>
    <n v="404"/>
    <n v="93.28"/>
    <m/>
  </r>
  <r>
    <n v="835"/>
    <s v="住宅"/>
    <x v="8"/>
    <n v="1"/>
    <n v="501"/>
    <n v="93.28"/>
    <m/>
  </r>
  <r>
    <n v="836"/>
    <s v="住宅"/>
    <x v="8"/>
    <n v="1"/>
    <n v="502"/>
    <n v="91.2"/>
    <m/>
  </r>
  <r>
    <n v="837"/>
    <s v="住宅"/>
    <x v="8"/>
    <n v="1"/>
    <n v="503"/>
    <n v="91.2"/>
    <m/>
  </r>
  <r>
    <n v="838"/>
    <s v="住宅"/>
    <x v="8"/>
    <n v="1"/>
    <n v="504"/>
    <n v="93.28"/>
    <m/>
  </r>
  <r>
    <n v="839"/>
    <s v="住宅"/>
    <x v="8"/>
    <n v="1"/>
    <n v="601"/>
    <n v="93.28"/>
    <m/>
  </r>
  <r>
    <n v="840"/>
    <s v="住宅"/>
    <x v="8"/>
    <n v="1"/>
    <n v="602"/>
    <n v="91.2"/>
    <m/>
  </r>
  <r>
    <n v="841"/>
    <s v="住宅"/>
    <x v="8"/>
    <n v="1"/>
    <n v="603"/>
    <n v="91.2"/>
    <m/>
  </r>
  <r>
    <n v="842"/>
    <s v="住宅"/>
    <x v="8"/>
    <n v="1"/>
    <n v="604"/>
    <n v="93.28"/>
    <m/>
  </r>
  <r>
    <n v="843"/>
    <s v="住宅"/>
    <x v="8"/>
    <n v="1"/>
    <n v="701"/>
    <n v="93.28"/>
    <m/>
  </r>
  <r>
    <n v="844"/>
    <s v="住宅"/>
    <x v="8"/>
    <n v="1"/>
    <n v="702"/>
    <n v="91.2"/>
    <m/>
  </r>
  <r>
    <n v="845"/>
    <s v="住宅"/>
    <x v="8"/>
    <n v="1"/>
    <n v="703"/>
    <n v="91.2"/>
    <m/>
  </r>
  <r>
    <n v="846"/>
    <s v="住宅"/>
    <x v="8"/>
    <n v="1"/>
    <n v="704"/>
    <n v="93.28"/>
    <m/>
  </r>
  <r>
    <n v="847"/>
    <s v="住宅"/>
    <x v="8"/>
    <n v="1"/>
    <n v="801"/>
    <n v="93.28"/>
    <m/>
  </r>
  <r>
    <n v="848"/>
    <s v="住宅"/>
    <x v="8"/>
    <n v="1"/>
    <n v="802"/>
    <n v="91.2"/>
    <m/>
  </r>
  <r>
    <n v="849"/>
    <s v="住宅"/>
    <x v="8"/>
    <n v="1"/>
    <n v="803"/>
    <n v="91.2"/>
    <m/>
  </r>
  <r>
    <n v="850"/>
    <s v="住宅"/>
    <x v="8"/>
    <n v="1"/>
    <n v="804"/>
    <n v="93.28"/>
    <m/>
  </r>
  <r>
    <n v="851"/>
    <s v="住宅"/>
    <x v="8"/>
    <n v="1"/>
    <n v="901"/>
    <n v="93.28"/>
    <m/>
  </r>
  <r>
    <n v="852"/>
    <s v="住宅"/>
    <x v="8"/>
    <n v="1"/>
    <n v="902"/>
    <n v="91.2"/>
    <m/>
  </r>
  <r>
    <n v="853"/>
    <s v="住宅"/>
    <x v="8"/>
    <n v="1"/>
    <n v="903"/>
    <n v="91.2"/>
    <m/>
  </r>
  <r>
    <n v="854"/>
    <s v="住宅"/>
    <x v="8"/>
    <n v="1"/>
    <n v="904"/>
    <n v="93.28"/>
    <m/>
  </r>
  <r>
    <n v="855"/>
    <s v="住宅"/>
    <x v="8"/>
    <n v="1"/>
    <n v="1001"/>
    <n v="93.28"/>
    <m/>
  </r>
  <r>
    <n v="856"/>
    <s v="住宅"/>
    <x v="8"/>
    <n v="1"/>
    <n v="1002"/>
    <n v="91.2"/>
    <m/>
  </r>
  <r>
    <n v="857"/>
    <s v="住宅"/>
    <x v="8"/>
    <n v="1"/>
    <n v="1003"/>
    <n v="91.2"/>
    <m/>
  </r>
  <r>
    <n v="858"/>
    <s v="住宅"/>
    <x v="8"/>
    <n v="1"/>
    <n v="1004"/>
    <n v="93.28"/>
    <m/>
  </r>
  <r>
    <n v="859"/>
    <s v="住宅"/>
    <x v="8"/>
    <n v="1"/>
    <n v="1101"/>
    <n v="93.28"/>
    <m/>
  </r>
  <r>
    <n v="860"/>
    <s v="住宅"/>
    <x v="8"/>
    <n v="1"/>
    <n v="1102"/>
    <n v="91.2"/>
    <m/>
  </r>
  <r>
    <n v="861"/>
    <s v="住宅"/>
    <x v="8"/>
    <n v="1"/>
    <n v="1103"/>
    <n v="91.2"/>
    <m/>
  </r>
  <r>
    <n v="862"/>
    <s v="住宅"/>
    <x v="8"/>
    <n v="1"/>
    <n v="1104"/>
    <n v="93.28"/>
    <m/>
  </r>
  <r>
    <n v="863"/>
    <s v="住宅"/>
    <x v="8"/>
    <n v="1"/>
    <n v="1201"/>
    <n v="93.28"/>
    <m/>
  </r>
  <r>
    <n v="864"/>
    <s v="住宅"/>
    <x v="8"/>
    <n v="1"/>
    <n v="1202"/>
    <n v="91.2"/>
    <m/>
  </r>
  <r>
    <n v="865"/>
    <s v="住宅"/>
    <x v="8"/>
    <n v="1"/>
    <n v="1203"/>
    <n v="91.2"/>
    <m/>
  </r>
  <r>
    <n v="866"/>
    <s v="住宅"/>
    <x v="8"/>
    <n v="1"/>
    <n v="1204"/>
    <n v="93.28"/>
    <m/>
  </r>
  <r>
    <n v="867"/>
    <s v="住宅"/>
    <x v="8"/>
    <n v="1"/>
    <n v="1301"/>
    <n v="93.28"/>
    <m/>
  </r>
  <r>
    <n v="868"/>
    <s v="住宅"/>
    <x v="8"/>
    <n v="1"/>
    <n v="1302"/>
    <n v="91.2"/>
    <m/>
  </r>
  <r>
    <n v="869"/>
    <s v="住宅"/>
    <x v="8"/>
    <n v="1"/>
    <n v="1303"/>
    <n v="91.2"/>
    <m/>
  </r>
  <r>
    <n v="870"/>
    <s v="住宅"/>
    <x v="8"/>
    <n v="1"/>
    <n v="1304"/>
    <n v="93.28"/>
    <m/>
  </r>
  <r>
    <n v="871"/>
    <s v="住宅"/>
    <x v="8"/>
    <n v="1"/>
    <n v="1401"/>
    <n v="93.28"/>
    <m/>
  </r>
  <r>
    <n v="872"/>
    <s v="住宅"/>
    <x v="8"/>
    <n v="1"/>
    <n v="1402"/>
    <n v="91.2"/>
    <m/>
  </r>
  <r>
    <n v="873"/>
    <s v="住宅"/>
    <x v="8"/>
    <n v="1"/>
    <n v="1403"/>
    <n v="91.2"/>
    <m/>
  </r>
  <r>
    <n v="874"/>
    <s v="住宅"/>
    <x v="8"/>
    <n v="1"/>
    <n v="1404"/>
    <n v="93.28"/>
    <m/>
  </r>
  <r>
    <n v="875"/>
    <s v="住宅"/>
    <x v="8"/>
    <n v="1"/>
    <n v="1501"/>
    <n v="93.28"/>
    <m/>
  </r>
  <r>
    <n v="876"/>
    <s v="住宅"/>
    <x v="8"/>
    <n v="1"/>
    <n v="1502"/>
    <n v="91.2"/>
    <m/>
  </r>
  <r>
    <n v="877"/>
    <s v="住宅"/>
    <x v="8"/>
    <n v="1"/>
    <n v="1503"/>
    <n v="91.2"/>
    <m/>
  </r>
  <r>
    <n v="878"/>
    <s v="住宅"/>
    <x v="8"/>
    <n v="1"/>
    <n v="1504"/>
    <n v="93.28"/>
    <m/>
  </r>
  <r>
    <n v="879"/>
    <s v="住宅"/>
    <x v="8"/>
    <n v="1"/>
    <n v="1601"/>
    <n v="93.28"/>
    <m/>
  </r>
  <r>
    <n v="880"/>
    <s v="住宅"/>
    <x v="8"/>
    <n v="1"/>
    <n v="1602"/>
    <n v="91.2"/>
    <m/>
  </r>
  <r>
    <n v="881"/>
    <s v="住宅"/>
    <x v="8"/>
    <n v="1"/>
    <n v="1603"/>
    <n v="91.2"/>
    <m/>
  </r>
  <r>
    <n v="882"/>
    <s v="住宅"/>
    <x v="8"/>
    <n v="1"/>
    <n v="1604"/>
    <n v="93.28"/>
    <m/>
  </r>
  <r>
    <n v="883"/>
    <s v="住宅"/>
    <x v="8"/>
    <n v="1"/>
    <n v="1701"/>
    <n v="93.28"/>
    <m/>
  </r>
  <r>
    <n v="884"/>
    <s v="住宅"/>
    <x v="8"/>
    <n v="1"/>
    <n v="1702"/>
    <n v="91.2"/>
    <m/>
  </r>
  <r>
    <n v="885"/>
    <s v="住宅"/>
    <x v="8"/>
    <n v="1"/>
    <n v="1703"/>
    <n v="91.2"/>
    <m/>
  </r>
  <r>
    <n v="886"/>
    <s v="住宅"/>
    <x v="8"/>
    <n v="1"/>
    <n v="1704"/>
    <n v="93.28"/>
    <m/>
  </r>
  <r>
    <n v="887"/>
    <s v="住宅"/>
    <x v="8"/>
    <n v="1"/>
    <n v="1801"/>
    <n v="93.28"/>
    <m/>
  </r>
  <r>
    <n v="888"/>
    <s v="住宅"/>
    <x v="8"/>
    <n v="1"/>
    <n v="1802"/>
    <n v="91.2"/>
    <m/>
  </r>
  <r>
    <n v="889"/>
    <s v="住宅"/>
    <x v="8"/>
    <n v="1"/>
    <n v="1803"/>
    <n v="91.2"/>
    <m/>
  </r>
  <r>
    <n v="890"/>
    <s v="住宅"/>
    <x v="8"/>
    <n v="1"/>
    <n v="1804"/>
    <n v="93.28"/>
    <m/>
  </r>
  <r>
    <n v="891"/>
    <s v="住宅"/>
    <x v="8"/>
    <n v="1"/>
    <n v="1901"/>
    <n v="93.28"/>
    <m/>
  </r>
  <r>
    <n v="892"/>
    <s v="住宅"/>
    <x v="8"/>
    <n v="1"/>
    <n v="1902"/>
    <n v="91.2"/>
    <m/>
  </r>
  <r>
    <n v="893"/>
    <s v="住宅"/>
    <x v="8"/>
    <n v="1"/>
    <n v="1903"/>
    <n v="91.2"/>
    <m/>
  </r>
  <r>
    <n v="894"/>
    <s v="住宅"/>
    <x v="8"/>
    <n v="1"/>
    <n v="1904"/>
    <n v="93.28"/>
    <m/>
  </r>
  <r>
    <n v="895"/>
    <s v="住宅"/>
    <x v="8"/>
    <n v="1"/>
    <n v="2001"/>
    <n v="93.28"/>
    <m/>
  </r>
  <r>
    <n v="896"/>
    <s v="住宅"/>
    <x v="8"/>
    <n v="1"/>
    <n v="2002"/>
    <n v="91.2"/>
    <m/>
  </r>
  <r>
    <n v="897"/>
    <s v="住宅"/>
    <x v="8"/>
    <n v="1"/>
    <n v="2003"/>
    <n v="91.2"/>
    <m/>
  </r>
  <r>
    <n v="898"/>
    <s v="住宅"/>
    <x v="8"/>
    <n v="1"/>
    <n v="2004"/>
    <n v="93.28"/>
    <m/>
  </r>
  <r>
    <n v="899"/>
    <s v="住宅"/>
    <x v="8"/>
    <n v="1"/>
    <n v="2101"/>
    <n v="93.28"/>
    <m/>
  </r>
  <r>
    <n v="900"/>
    <s v="住宅"/>
    <x v="8"/>
    <n v="1"/>
    <n v="2102"/>
    <n v="91.2"/>
    <m/>
  </r>
  <r>
    <n v="901"/>
    <s v="住宅"/>
    <x v="8"/>
    <n v="1"/>
    <n v="2103"/>
    <n v="91.2"/>
    <m/>
  </r>
  <r>
    <n v="902"/>
    <s v="住宅"/>
    <x v="8"/>
    <n v="1"/>
    <n v="2104"/>
    <n v="93.28"/>
    <m/>
  </r>
  <r>
    <n v="903"/>
    <s v="住宅"/>
    <x v="8"/>
    <n v="1"/>
    <n v="2201"/>
    <n v="93.28"/>
    <m/>
  </r>
  <r>
    <n v="904"/>
    <s v="住宅"/>
    <x v="8"/>
    <n v="1"/>
    <n v="2202"/>
    <n v="91.2"/>
    <m/>
  </r>
  <r>
    <n v="905"/>
    <s v="住宅"/>
    <x v="8"/>
    <n v="1"/>
    <n v="2203"/>
    <n v="91.2"/>
    <m/>
  </r>
  <r>
    <n v="906"/>
    <s v="住宅"/>
    <x v="8"/>
    <n v="1"/>
    <n v="2204"/>
    <n v="93.28"/>
    <m/>
  </r>
  <r>
    <n v="907"/>
    <s v="住宅"/>
    <x v="8"/>
    <n v="1"/>
    <n v="2301"/>
    <n v="93.28"/>
    <m/>
  </r>
  <r>
    <n v="908"/>
    <s v="住宅"/>
    <x v="8"/>
    <n v="1"/>
    <n v="2302"/>
    <n v="91.2"/>
    <m/>
  </r>
  <r>
    <n v="909"/>
    <s v="住宅"/>
    <x v="8"/>
    <n v="1"/>
    <n v="2303"/>
    <n v="91.2"/>
    <m/>
  </r>
  <r>
    <n v="910"/>
    <s v="住宅"/>
    <x v="8"/>
    <n v="1"/>
    <n v="2304"/>
    <n v="93.28"/>
    <m/>
  </r>
  <r>
    <n v="911"/>
    <s v="住宅"/>
    <x v="8"/>
    <n v="1"/>
    <n v="2401"/>
    <n v="93.28"/>
    <m/>
  </r>
  <r>
    <n v="912"/>
    <s v="住宅"/>
    <x v="8"/>
    <n v="1"/>
    <n v="2402"/>
    <n v="91.2"/>
    <m/>
  </r>
  <r>
    <n v="913"/>
    <s v="住宅"/>
    <x v="8"/>
    <n v="1"/>
    <n v="2403"/>
    <n v="91.2"/>
    <m/>
  </r>
  <r>
    <n v="914"/>
    <s v="住宅"/>
    <x v="8"/>
    <n v="1"/>
    <n v="2404"/>
    <n v="93.28"/>
    <m/>
  </r>
  <r>
    <n v="915"/>
    <s v="住宅"/>
    <x v="8"/>
    <n v="1"/>
    <n v="2501"/>
    <n v="93.28"/>
    <m/>
  </r>
  <r>
    <n v="916"/>
    <s v="住宅"/>
    <x v="8"/>
    <n v="1"/>
    <n v="2502"/>
    <n v="91.2"/>
    <m/>
  </r>
  <r>
    <n v="917"/>
    <s v="住宅"/>
    <x v="8"/>
    <n v="1"/>
    <n v="2503"/>
    <n v="91.2"/>
    <m/>
  </r>
  <r>
    <n v="918"/>
    <s v="住宅"/>
    <x v="8"/>
    <n v="1"/>
    <n v="2504"/>
    <n v="93.28"/>
    <m/>
  </r>
  <r>
    <n v="919"/>
    <s v="住宅"/>
    <x v="8"/>
    <n v="1"/>
    <n v="2601"/>
    <n v="93.28"/>
    <m/>
  </r>
  <r>
    <n v="920"/>
    <s v="住宅"/>
    <x v="8"/>
    <n v="1"/>
    <n v="2602"/>
    <n v="91.2"/>
    <m/>
  </r>
  <r>
    <n v="921"/>
    <s v="住宅"/>
    <x v="8"/>
    <n v="1"/>
    <n v="2603"/>
    <n v="91.2"/>
    <m/>
  </r>
  <r>
    <n v="922"/>
    <s v="住宅"/>
    <x v="8"/>
    <n v="1"/>
    <n v="2604"/>
    <n v="93.28"/>
    <m/>
  </r>
  <r>
    <n v="923"/>
    <s v="住宅"/>
    <x v="8"/>
    <n v="1"/>
    <n v="2701"/>
    <n v="93.28"/>
    <m/>
  </r>
  <r>
    <n v="924"/>
    <s v="住宅"/>
    <x v="8"/>
    <n v="1"/>
    <n v="2702"/>
    <n v="91.2"/>
    <m/>
  </r>
  <r>
    <n v="925"/>
    <s v="住宅"/>
    <x v="8"/>
    <n v="1"/>
    <n v="2703"/>
    <n v="91.2"/>
    <m/>
  </r>
  <r>
    <n v="926"/>
    <s v="住宅"/>
    <x v="8"/>
    <n v="1"/>
    <n v="2704"/>
    <n v="93.28"/>
    <m/>
  </r>
  <r>
    <n v="927"/>
    <s v="住宅"/>
    <x v="8"/>
    <n v="1"/>
    <n v="2801"/>
    <n v="93.28"/>
    <m/>
  </r>
  <r>
    <n v="928"/>
    <s v="住宅"/>
    <x v="8"/>
    <n v="1"/>
    <n v="2802"/>
    <n v="91.2"/>
    <m/>
  </r>
  <r>
    <n v="929"/>
    <s v="住宅"/>
    <x v="8"/>
    <n v="1"/>
    <n v="2803"/>
    <n v="91.2"/>
    <m/>
  </r>
  <r>
    <n v="930"/>
    <s v="住宅"/>
    <x v="8"/>
    <n v="1"/>
    <n v="2804"/>
    <n v="93.28"/>
    <m/>
  </r>
  <r>
    <n v="931"/>
    <s v="住宅"/>
    <x v="8"/>
    <n v="1"/>
    <n v="2901"/>
    <n v="93.28"/>
    <m/>
  </r>
  <r>
    <n v="932"/>
    <s v="住宅"/>
    <x v="8"/>
    <n v="1"/>
    <n v="2902"/>
    <n v="91.2"/>
    <m/>
  </r>
  <r>
    <n v="933"/>
    <s v="住宅"/>
    <x v="8"/>
    <n v="1"/>
    <n v="2903"/>
    <n v="91.2"/>
    <m/>
  </r>
  <r>
    <n v="934"/>
    <s v="住宅"/>
    <x v="8"/>
    <n v="1"/>
    <n v="2904"/>
    <n v="93.28"/>
    <m/>
  </r>
  <r>
    <n v="935"/>
    <s v="住宅"/>
    <x v="8"/>
    <n v="1"/>
    <n v="3001"/>
    <n v="93.28"/>
    <m/>
  </r>
  <r>
    <n v="936"/>
    <s v="住宅"/>
    <x v="8"/>
    <n v="1"/>
    <n v="3002"/>
    <n v="91.2"/>
    <m/>
  </r>
  <r>
    <n v="937"/>
    <s v="住宅"/>
    <x v="8"/>
    <n v="1"/>
    <n v="3003"/>
    <n v="91.2"/>
    <m/>
  </r>
  <r>
    <n v="938"/>
    <s v="住宅"/>
    <x v="8"/>
    <n v="1"/>
    <n v="3004"/>
    <n v="93.28"/>
    <m/>
  </r>
  <r>
    <n v="939"/>
    <s v="住宅"/>
    <x v="9"/>
    <n v="1"/>
    <n v="101"/>
    <n v="93.39"/>
    <m/>
  </r>
  <r>
    <n v="940"/>
    <s v="住宅"/>
    <x v="9"/>
    <n v="1"/>
    <n v="102"/>
    <n v="91.3"/>
    <m/>
  </r>
  <r>
    <n v="941"/>
    <s v="住宅"/>
    <x v="9"/>
    <n v="1"/>
    <n v="103"/>
    <n v="137.88999999999999"/>
    <m/>
  </r>
  <r>
    <n v="942"/>
    <s v="住宅"/>
    <x v="9"/>
    <n v="1"/>
    <n v="201"/>
    <n v="93.39"/>
    <m/>
  </r>
  <r>
    <n v="943"/>
    <s v="住宅"/>
    <x v="9"/>
    <n v="1"/>
    <n v="202"/>
    <n v="91.3"/>
    <m/>
  </r>
  <r>
    <n v="944"/>
    <s v="住宅"/>
    <x v="9"/>
    <n v="1"/>
    <n v="203"/>
    <n v="91.3"/>
    <m/>
  </r>
  <r>
    <n v="945"/>
    <s v="住宅"/>
    <x v="9"/>
    <n v="1"/>
    <n v="204"/>
    <n v="93.39"/>
    <m/>
  </r>
  <r>
    <n v="946"/>
    <s v="住宅"/>
    <x v="9"/>
    <n v="1"/>
    <n v="301"/>
    <n v="93.39"/>
    <m/>
  </r>
  <r>
    <n v="947"/>
    <s v="住宅"/>
    <x v="9"/>
    <n v="1"/>
    <n v="302"/>
    <n v="91.3"/>
    <m/>
  </r>
  <r>
    <n v="948"/>
    <s v="住宅"/>
    <x v="9"/>
    <n v="1"/>
    <n v="303"/>
    <n v="91.3"/>
    <m/>
  </r>
  <r>
    <n v="949"/>
    <s v="住宅"/>
    <x v="9"/>
    <n v="1"/>
    <n v="304"/>
    <n v="93.39"/>
    <m/>
  </r>
  <r>
    <n v="950"/>
    <s v="住宅"/>
    <x v="9"/>
    <n v="1"/>
    <n v="401"/>
    <n v="93.39"/>
    <m/>
  </r>
  <r>
    <n v="951"/>
    <s v="住宅"/>
    <x v="9"/>
    <n v="1"/>
    <n v="402"/>
    <n v="91.3"/>
    <m/>
  </r>
  <r>
    <n v="952"/>
    <s v="住宅"/>
    <x v="9"/>
    <n v="1"/>
    <n v="403"/>
    <n v="91.3"/>
    <m/>
  </r>
  <r>
    <n v="953"/>
    <s v="住宅"/>
    <x v="9"/>
    <n v="1"/>
    <n v="404"/>
    <n v="93.39"/>
    <m/>
  </r>
  <r>
    <n v="954"/>
    <s v="住宅"/>
    <x v="9"/>
    <n v="1"/>
    <n v="501"/>
    <n v="93.39"/>
    <m/>
  </r>
  <r>
    <n v="955"/>
    <s v="住宅"/>
    <x v="9"/>
    <n v="1"/>
    <n v="502"/>
    <n v="91.3"/>
    <m/>
  </r>
  <r>
    <n v="956"/>
    <s v="住宅"/>
    <x v="9"/>
    <n v="1"/>
    <n v="503"/>
    <n v="91.3"/>
    <m/>
  </r>
  <r>
    <n v="957"/>
    <s v="住宅"/>
    <x v="9"/>
    <n v="1"/>
    <n v="504"/>
    <n v="93.39"/>
    <m/>
  </r>
  <r>
    <n v="958"/>
    <s v="住宅"/>
    <x v="9"/>
    <n v="1"/>
    <n v="601"/>
    <n v="93.39"/>
    <m/>
  </r>
  <r>
    <n v="959"/>
    <s v="住宅"/>
    <x v="9"/>
    <n v="1"/>
    <n v="602"/>
    <n v="91.3"/>
    <m/>
  </r>
  <r>
    <n v="960"/>
    <s v="住宅"/>
    <x v="9"/>
    <n v="1"/>
    <n v="603"/>
    <n v="91.3"/>
    <m/>
  </r>
  <r>
    <n v="961"/>
    <s v="住宅"/>
    <x v="9"/>
    <n v="1"/>
    <n v="604"/>
    <n v="93.39"/>
    <m/>
  </r>
  <r>
    <n v="962"/>
    <s v="住宅"/>
    <x v="9"/>
    <n v="1"/>
    <n v="701"/>
    <n v="93.39"/>
    <m/>
  </r>
  <r>
    <n v="963"/>
    <s v="住宅"/>
    <x v="9"/>
    <n v="1"/>
    <n v="702"/>
    <n v="91.3"/>
    <m/>
  </r>
  <r>
    <n v="964"/>
    <s v="住宅"/>
    <x v="9"/>
    <n v="1"/>
    <n v="703"/>
    <n v="91.3"/>
    <m/>
  </r>
  <r>
    <n v="965"/>
    <s v="住宅"/>
    <x v="9"/>
    <n v="1"/>
    <n v="704"/>
    <n v="93.39"/>
    <m/>
  </r>
  <r>
    <n v="966"/>
    <s v="住宅"/>
    <x v="9"/>
    <n v="1"/>
    <n v="801"/>
    <n v="93.39"/>
    <m/>
  </r>
  <r>
    <n v="967"/>
    <s v="住宅"/>
    <x v="9"/>
    <n v="1"/>
    <n v="802"/>
    <n v="91.3"/>
    <m/>
  </r>
  <r>
    <n v="968"/>
    <s v="住宅"/>
    <x v="9"/>
    <n v="1"/>
    <n v="803"/>
    <n v="91.3"/>
    <m/>
  </r>
  <r>
    <n v="969"/>
    <s v="住宅"/>
    <x v="9"/>
    <n v="1"/>
    <n v="804"/>
    <n v="93.39"/>
    <m/>
  </r>
  <r>
    <n v="970"/>
    <s v="住宅"/>
    <x v="9"/>
    <n v="1"/>
    <n v="901"/>
    <n v="93.39"/>
    <m/>
  </r>
  <r>
    <n v="971"/>
    <s v="住宅"/>
    <x v="9"/>
    <n v="1"/>
    <n v="902"/>
    <n v="91.3"/>
    <m/>
  </r>
  <r>
    <n v="972"/>
    <s v="住宅"/>
    <x v="9"/>
    <n v="1"/>
    <n v="903"/>
    <n v="91.3"/>
    <m/>
  </r>
  <r>
    <n v="973"/>
    <s v="住宅"/>
    <x v="9"/>
    <n v="1"/>
    <n v="904"/>
    <n v="93.39"/>
    <m/>
  </r>
  <r>
    <n v="974"/>
    <s v="住宅"/>
    <x v="9"/>
    <n v="1"/>
    <n v="1001"/>
    <n v="93.39"/>
    <m/>
  </r>
  <r>
    <n v="975"/>
    <s v="住宅"/>
    <x v="9"/>
    <n v="1"/>
    <n v="1002"/>
    <n v="91.3"/>
    <m/>
  </r>
  <r>
    <n v="976"/>
    <s v="住宅"/>
    <x v="9"/>
    <n v="1"/>
    <n v="1003"/>
    <n v="91.3"/>
    <m/>
  </r>
  <r>
    <n v="977"/>
    <s v="住宅"/>
    <x v="9"/>
    <n v="1"/>
    <n v="1004"/>
    <n v="93.39"/>
    <m/>
  </r>
  <r>
    <n v="978"/>
    <s v="住宅"/>
    <x v="9"/>
    <n v="1"/>
    <n v="1101"/>
    <n v="93.39"/>
    <m/>
  </r>
  <r>
    <n v="979"/>
    <s v="住宅"/>
    <x v="9"/>
    <n v="1"/>
    <n v="1102"/>
    <n v="91.3"/>
    <m/>
  </r>
  <r>
    <n v="980"/>
    <s v="住宅"/>
    <x v="9"/>
    <n v="1"/>
    <n v="1103"/>
    <n v="91.3"/>
    <m/>
  </r>
  <r>
    <n v="981"/>
    <s v="住宅"/>
    <x v="9"/>
    <n v="1"/>
    <n v="1104"/>
    <n v="93.39"/>
    <m/>
  </r>
  <r>
    <n v="982"/>
    <s v="住宅"/>
    <x v="9"/>
    <n v="1"/>
    <n v="1201"/>
    <n v="93.39"/>
    <m/>
  </r>
  <r>
    <n v="983"/>
    <s v="住宅"/>
    <x v="9"/>
    <n v="1"/>
    <n v="1202"/>
    <n v="91.3"/>
    <m/>
  </r>
  <r>
    <n v="984"/>
    <s v="住宅"/>
    <x v="9"/>
    <n v="1"/>
    <n v="1203"/>
    <n v="91.3"/>
    <m/>
  </r>
  <r>
    <n v="985"/>
    <s v="住宅"/>
    <x v="9"/>
    <n v="1"/>
    <n v="1204"/>
    <n v="93.39"/>
    <m/>
  </r>
  <r>
    <n v="986"/>
    <s v="住宅"/>
    <x v="9"/>
    <n v="1"/>
    <n v="1301"/>
    <n v="93.39"/>
    <m/>
  </r>
  <r>
    <n v="987"/>
    <s v="住宅"/>
    <x v="9"/>
    <n v="1"/>
    <n v="1302"/>
    <n v="91.3"/>
    <m/>
  </r>
  <r>
    <n v="988"/>
    <s v="住宅"/>
    <x v="9"/>
    <n v="1"/>
    <n v="1303"/>
    <n v="91.3"/>
    <m/>
  </r>
  <r>
    <n v="989"/>
    <s v="住宅"/>
    <x v="9"/>
    <n v="1"/>
    <n v="1304"/>
    <n v="93.39"/>
    <m/>
  </r>
  <r>
    <n v="990"/>
    <s v="住宅"/>
    <x v="9"/>
    <n v="1"/>
    <n v="1401"/>
    <n v="93.39"/>
    <m/>
  </r>
  <r>
    <n v="991"/>
    <s v="住宅"/>
    <x v="9"/>
    <n v="1"/>
    <n v="1402"/>
    <n v="91.3"/>
    <m/>
  </r>
  <r>
    <n v="992"/>
    <s v="住宅"/>
    <x v="9"/>
    <n v="1"/>
    <n v="1403"/>
    <n v="91.3"/>
    <m/>
  </r>
  <r>
    <n v="993"/>
    <s v="住宅"/>
    <x v="9"/>
    <n v="1"/>
    <n v="1404"/>
    <n v="93.39"/>
    <m/>
  </r>
  <r>
    <n v="994"/>
    <s v="住宅"/>
    <x v="9"/>
    <n v="1"/>
    <n v="1501"/>
    <n v="93.39"/>
    <m/>
  </r>
  <r>
    <n v="995"/>
    <s v="住宅"/>
    <x v="9"/>
    <n v="1"/>
    <n v="1502"/>
    <n v="91.3"/>
    <m/>
  </r>
  <r>
    <n v="996"/>
    <s v="住宅"/>
    <x v="9"/>
    <n v="1"/>
    <n v="1503"/>
    <n v="91.3"/>
    <m/>
  </r>
  <r>
    <n v="997"/>
    <s v="住宅"/>
    <x v="9"/>
    <n v="1"/>
    <n v="1504"/>
    <n v="93.39"/>
    <m/>
  </r>
  <r>
    <n v="998"/>
    <s v="住宅"/>
    <x v="9"/>
    <n v="1"/>
    <n v="1601"/>
    <n v="93.39"/>
    <m/>
  </r>
  <r>
    <n v="999"/>
    <s v="住宅"/>
    <x v="9"/>
    <n v="1"/>
    <n v="1602"/>
    <n v="91.3"/>
    <m/>
  </r>
  <r>
    <n v="1000"/>
    <s v="住宅"/>
    <x v="9"/>
    <n v="1"/>
    <n v="1603"/>
    <n v="91.3"/>
    <m/>
  </r>
  <r>
    <n v="1001"/>
    <s v="住宅"/>
    <x v="9"/>
    <n v="1"/>
    <n v="1604"/>
    <n v="93.39"/>
    <m/>
  </r>
  <r>
    <n v="1002"/>
    <s v="住宅"/>
    <x v="9"/>
    <n v="1"/>
    <n v="1701"/>
    <n v="93.39"/>
    <m/>
  </r>
  <r>
    <n v="1003"/>
    <s v="住宅"/>
    <x v="9"/>
    <n v="1"/>
    <n v="1702"/>
    <n v="91.3"/>
    <m/>
  </r>
  <r>
    <n v="1004"/>
    <s v="住宅"/>
    <x v="9"/>
    <n v="1"/>
    <n v="1703"/>
    <n v="91.3"/>
    <m/>
  </r>
  <r>
    <n v="1005"/>
    <s v="住宅"/>
    <x v="9"/>
    <n v="1"/>
    <n v="1704"/>
    <n v="93.39"/>
    <m/>
  </r>
  <r>
    <n v="1006"/>
    <s v="住宅"/>
    <x v="9"/>
    <n v="1"/>
    <n v="1801"/>
    <n v="93.39"/>
    <m/>
  </r>
  <r>
    <n v="1007"/>
    <s v="住宅"/>
    <x v="9"/>
    <n v="1"/>
    <n v="1802"/>
    <n v="91.3"/>
    <m/>
  </r>
  <r>
    <n v="1008"/>
    <s v="住宅"/>
    <x v="9"/>
    <n v="1"/>
    <n v="1803"/>
    <n v="91.3"/>
    <m/>
  </r>
  <r>
    <n v="1009"/>
    <s v="住宅"/>
    <x v="9"/>
    <n v="1"/>
    <n v="1804"/>
    <n v="93.39"/>
    <m/>
  </r>
  <r>
    <n v="1010"/>
    <s v="住宅"/>
    <x v="9"/>
    <n v="1"/>
    <n v="1901"/>
    <n v="93.39"/>
    <m/>
  </r>
  <r>
    <n v="1011"/>
    <s v="住宅"/>
    <x v="9"/>
    <n v="1"/>
    <n v="1902"/>
    <n v="91.3"/>
    <m/>
  </r>
  <r>
    <n v="1012"/>
    <s v="住宅"/>
    <x v="9"/>
    <n v="1"/>
    <n v="1903"/>
    <n v="91.3"/>
    <m/>
  </r>
  <r>
    <n v="1013"/>
    <s v="住宅"/>
    <x v="9"/>
    <n v="1"/>
    <n v="1904"/>
    <n v="93.39"/>
    <m/>
  </r>
  <r>
    <n v="1014"/>
    <s v="住宅"/>
    <x v="9"/>
    <n v="1"/>
    <n v="2001"/>
    <n v="93.39"/>
    <m/>
  </r>
  <r>
    <n v="1015"/>
    <s v="住宅"/>
    <x v="9"/>
    <n v="1"/>
    <n v="2002"/>
    <n v="91.3"/>
    <m/>
  </r>
  <r>
    <n v="1016"/>
    <s v="住宅"/>
    <x v="9"/>
    <n v="1"/>
    <n v="2003"/>
    <n v="91.3"/>
    <m/>
  </r>
  <r>
    <n v="1017"/>
    <s v="住宅"/>
    <x v="9"/>
    <n v="1"/>
    <n v="2004"/>
    <n v="93.39"/>
    <m/>
  </r>
  <r>
    <n v="1018"/>
    <s v="住宅"/>
    <x v="9"/>
    <n v="1"/>
    <n v="2101"/>
    <n v="93.39"/>
    <m/>
  </r>
  <r>
    <n v="1019"/>
    <s v="住宅"/>
    <x v="9"/>
    <n v="1"/>
    <n v="2102"/>
    <n v="91.3"/>
    <m/>
  </r>
  <r>
    <n v="1020"/>
    <s v="住宅"/>
    <x v="9"/>
    <n v="1"/>
    <n v="2103"/>
    <n v="91.3"/>
    <m/>
  </r>
  <r>
    <n v="1021"/>
    <s v="住宅"/>
    <x v="9"/>
    <n v="1"/>
    <n v="2104"/>
    <n v="93.39"/>
    <m/>
  </r>
  <r>
    <n v="1022"/>
    <s v="住宅"/>
    <x v="9"/>
    <n v="1"/>
    <n v="2201"/>
    <n v="93.39"/>
    <m/>
  </r>
  <r>
    <n v="1023"/>
    <s v="住宅"/>
    <x v="9"/>
    <n v="1"/>
    <n v="2202"/>
    <n v="91.3"/>
    <m/>
  </r>
  <r>
    <n v="1024"/>
    <s v="住宅"/>
    <x v="9"/>
    <n v="1"/>
    <n v="2203"/>
    <n v="91.3"/>
    <m/>
  </r>
  <r>
    <n v="1025"/>
    <s v="住宅"/>
    <x v="9"/>
    <n v="1"/>
    <n v="2204"/>
    <n v="93.39"/>
    <m/>
  </r>
  <r>
    <n v="1026"/>
    <s v="住宅"/>
    <x v="9"/>
    <n v="1"/>
    <n v="2301"/>
    <n v="93.39"/>
    <m/>
  </r>
  <r>
    <n v="1027"/>
    <s v="住宅"/>
    <x v="9"/>
    <n v="1"/>
    <n v="2302"/>
    <n v="91.3"/>
    <m/>
  </r>
  <r>
    <n v="1028"/>
    <s v="住宅"/>
    <x v="9"/>
    <n v="1"/>
    <n v="2303"/>
    <n v="91.3"/>
    <m/>
  </r>
  <r>
    <n v="1029"/>
    <s v="住宅"/>
    <x v="9"/>
    <n v="1"/>
    <n v="2304"/>
    <n v="93.39"/>
    <m/>
  </r>
  <r>
    <n v="1030"/>
    <s v="住宅"/>
    <x v="9"/>
    <n v="1"/>
    <n v="2401"/>
    <n v="93.39"/>
    <m/>
  </r>
  <r>
    <n v="1031"/>
    <s v="住宅"/>
    <x v="9"/>
    <n v="1"/>
    <n v="2402"/>
    <n v="91.3"/>
    <m/>
  </r>
  <r>
    <n v="1032"/>
    <s v="住宅"/>
    <x v="9"/>
    <n v="1"/>
    <n v="2403"/>
    <n v="91.3"/>
    <m/>
  </r>
  <r>
    <n v="1033"/>
    <s v="住宅"/>
    <x v="9"/>
    <n v="1"/>
    <n v="2404"/>
    <n v="93.39"/>
    <m/>
  </r>
  <r>
    <n v="1034"/>
    <s v="住宅"/>
    <x v="9"/>
    <n v="1"/>
    <n v="2501"/>
    <n v="93.39"/>
    <m/>
  </r>
  <r>
    <n v="1035"/>
    <s v="住宅"/>
    <x v="9"/>
    <n v="1"/>
    <n v="2502"/>
    <n v="91.3"/>
    <m/>
  </r>
  <r>
    <n v="1036"/>
    <s v="住宅"/>
    <x v="9"/>
    <n v="1"/>
    <n v="2503"/>
    <n v="91.3"/>
    <m/>
  </r>
  <r>
    <n v="1037"/>
    <s v="住宅"/>
    <x v="9"/>
    <n v="1"/>
    <n v="2504"/>
    <n v="93.39"/>
    <m/>
  </r>
  <r>
    <n v="1038"/>
    <s v="住宅"/>
    <x v="9"/>
    <n v="1"/>
    <n v="2601"/>
    <n v="93.39"/>
    <m/>
  </r>
  <r>
    <n v="1039"/>
    <s v="住宅"/>
    <x v="9"/>
    <n v="1"/>
    <n v="2602"/>
    <n v="91.3"/>
    <m/>
  </r>
  <r>
    <n v="1040"/>
    <s v="住宅"/>
    <x v="9"/>
    <n v="1"/>
    <n v="2603"/>
    <n v="91.3"/>
    <m/>
  </r>
  <r>
    <n v="1041"/>
    <s v="住宅"/>
    <x v="9"/>
    <n v="1"/>
    <n v="2604"/>
    <n v="93.39"/>
    <m/>
  </r>
  <r>
    <n v="1042"/>
    <s v="住宅"/>
    <x v="9"/>
    <n v="1"/>
    <n v="2701"/>
    <n v="93.39"/>
    <m/>
  </r>
  <r>
    <n v="1043"/>
    <s v="住宅"/>
    <x v="9"/>
    <n v="1"/>
    <n v="2702"/>
    <n v="91.3"/>
    <m/>
  </r>
  <r>
    <n v="1044"/>
    <s v="住宅"/>
    <x v="9"/>
    <n v="1"/>
    <n v="2703"/>
    <n v="91.3"/>
    <m/>
  </r>
  <r>
    <n v="1045"/>
    <s v="住宅"/>
    <x v="9"/>
    <n v="1"/>
    <n v="2704"/>
    <n v="93.39"/>
    <m/>
  </r>
  <r>
    <n v="1046"/>
    <s v="住宅"/>
    <x v="10"/>
    <n v="1"/>
    <n v="101"/>
    <n v="93.39"/>
    <m/>
  </r>
  <r>
    <n v="1047"/>
    <s v="住宅"/>
    <x v="10"/>
    <n v="1"/>
    <n v="102"/>
    <n v="91.3"/>
    <m/>
  </r>
  <r>
    <n v="1048"/>
    <s v="住宅"/>
    <x v="10"/>
    <n v="1"/>
    <n v="103"/>
    <n v="137.88999999999999"/>
    <m/>
  </r>
  <r>
    <n v="1049"/>
    <s v="住宅"/>
    <x v="10"/>
    <n v="1"/>
    <n v="201"/>
    <n v="93.39"/>
    <m/>
  </r>
  <r>
    <n v="1050"/>
    <s v="住宅"/>
    <x v="10"/>
    <n v="1"/>
    <n v="202"/>
    <n v="91.3"/>
    <m/>
  </r>
  <r>
    <n v="1051"/>
    <s v="住宅"/>
    <x v="10"/>
    <n v="1"/>
    <n v="203"/>
    <n v="91.3"/>
    <m/>
  </r>
  <r>
    <n v="1052"/>
    <s v="住宅"/>
    <x v="10"/>
    <n v="1"/>
    <n v="204"/>
    <n v="93.39"/>
    <m/>
  </r>
  <r>
    <n v="1053"/>
    <s v="住宅"/>
    <x v="10"/>
    <n v="1"/>
    <n v="301"/>
    <n v="93.39"/>
    <m/>
  </r>
  <r>
    <n v="1054"/>
    <s v="住宅"/>
    <x v="10"/>
    <n v="1"/>
    <n v="302"/>
    <n v="91.3"/>
    <m/>
  </r>
  <r>
    <n v="1055"/>
    <s v="住宅"/>
    <x v="10"/>
    <n v="1"/>
    <n v="303"/>
    <n v="91.3"/>
    <m/>
  </r>
  <r>
    <n v="1056"/>
    <s v="住宅"/>
    <x v="10"/>
    <n v="1"/>
    <n v="304"/>
    <n v="93.39"/>
    <m/>
  </r>
  <r>
    <n v="1057"/>
    <s v="住宅"/>
    <x v="10"/>
    <n v="1"/>
    <n v="401"/>
    <n v="93.39"/>
    <m/>
  </r>
  <r>
    <n v="1058"/>
    <s v="住宅"/>
    <x v="10"/>
    <n v="1"/>
    <n v="402"/>
    <n v="91.3"/>
    <m/>
  </r>
  <r>
    <n v="1059"/>
    <s v="住宅"/>
    <x v="10"/>
    <n v="1"/>
    <n v="403"/>
    <n v="91.3"/>
    <m/>
  </r>
  <r>
    <n v="1060"/>
    <s v="住宅"/>
    <x v="10"/>
    <n v="1"/>
    <n v="404"/>
    <n v="93.39"/>
    <m/>
  </r>
  <r>
    <n v="1061"/>
    <s v="住宅"/>
    <x v="10"/>
    <n v="1"/>
    <n v="501"/>
    <n v="93.39"/>
    <m/>
  </r>
  <r>
    <n v="1062"/>
    <s v="住宅"/>
    <x v="10"/>
    <n v="1"/>
    <n v="502"/>
    <n v="91.3"/>
    <m/>
  </r>
  <r>
    <n v="1063"/>
    <s v="住宅"/>
    <x v="10"/>
    <n v="1"/>
    <n v="503"/>
    <n v="91.3"/>
    <m/>
  </r>
  <r>
    <n v="1064"/>
    <s v="住宅"/>
    <x v="10"/>
    <n v="1"/>
    <n v="504"/>
    <n v="93.39"/>
    <m/>
  </r>
  <r>
    <n v="1065"/>
    <s v="住宅"/>
    <x v="10"/>
    <n v="1"/>
    <n v="601"/>
    <n v="93.39"/>
    <m/>
  </r>
  <r>
    <n v="1066"/>
    <s v="住宅"/>
    <x v="10"/>
    <n v="1"/>
    <n v="602"/>
    <n v="91.3"/>
    <m/>
  </r>
  <r>
    <n v="1067"/>
    <s v="住宅"/>
    <x v="10"/>
    <n v="1"/>
    <n v="603"/>
    <n v="91.3"/>
    <m/>
  </r>
  <r>
    <n v="1068"/>
    <s v="住宅"/>
    <x v="10"/>
    <n v="1"/>
    <n v="604"/>
    <n v="93.39"/>
    <m/>
  </r>
  <r>
    <n v="1069"/>
    <s v="住宅"/>
    <x v="10"/>
    <n v="1"/>
    <n v="701"/>
    <n v="93.39"/>
    <m/>
  </r>
  <r>
    <n v="1070"/>
    <s v="住宅"/>
    <x v="10"/>
    <n v="1"/>
    <n v="702"/>
    <n v="91.3"/>
    <m/>
  </r>
  <r>
    <n v="1071"/>
    <s v="住宅"/>
    <x v="10"/>
    <n v="1"/>
    <n v="703"/>
    <n v="91.3"/>
    <m/>
  </r>
  <r>
    <n v="1072"/>
    <s v="住宅"/>
    <x v="10"/>
    <n v="1"/>
    <n v="704"/>
    <n v="93.39"/>
    <m/>
  </r>
  <r>
    <n v="1073"/>
    <s v="住宅"/>
    <x v="10"/>
    <n v="1"/>
    <n v="801"/>
    <n v="93.39"/>
    <m/>
  </r>
  <r>
    <n v="1074"/>
    <s v="住宅"/>
    <x v="10"/>
    <n v="1"/>
    <n v="802"/>
    <n v="91.3"/>
    <m/>
  </r>
  <r>
    <n v="1075"/>
    <s v="住宅"/>
    <x v="10"/>
    <n v="1"/>
    <n v="803"/>
    <n v="91.3"/>
    <m/>
  </r>
  <r>
    <n v="1076"/>
    <s v="住宅"/>
    <x v="10"/>
    <n v="1"/>
    <n v="804"/>
    <n v="93.39"/>
    <m/>
  </r>
  <r>
    <n v="1077"/>
    <s v="住宅"/>
    <x v="10"/>
    <n v="1"/>
    <n v="901"/>
    <n v="93.39"/>
    <m/>
  </r>
  <r>
    <n v="1078"/>
    <s v="住宅"/>
    <x v="10"/>
    <n v="1"/>
    <n v="902"/>
    <n v="91.3"/>
    <m/>
  </r>
  <r>
    <n v="1079"/>
    <s v="住宅"/>
    <x v="10"/>
    <n v="1"/>
    <n v="903"/>
    <n v="91.3"/>
    <m/>
  </r>
  <r>
    <n v="1080"/>
    <s v="住宅"/>
    <x v="10"/>
    <n v="1"/>
    <n v="904"/>
    <n v="93.39"/>
    <m/>
  </r>
  <r>
    <n v="1081"/>
    <s v="住宅"/>
    <x v="10"/>
    <n v="1"/>
    <n v="1001"/>
    <n v="93.39"/>
    <m/>
  </r>
  <r>
    <n v="1082"/>
    <s v="住宅"/>
    <x v="10"/>
    <n v="1"/>
    <n v="1002"/>
    <n v="91.3"/>
    <m/>
  </r>
  <r>
    <n v="1083"/>
    <s v="住宅"/>
    <x v="10"/>
    <n v="1"/>
    <n v="1003"/>
    <n v="91.3"/>
    <m/>
  </r>
  <r>
    <n v="1084"/>
    <s v="住宅"/>
    <x v="10"/>
    <n v="1"/>
    <n v="1004"/>
    <n v="93.39"/>
    <m/>
  </r>
  <r>
    <n v="1085"/>
    <s v="住宅"/>
    <x v="10"/>
    <n v="1"/>
    <n v="1101"/>
    <n v="93.39"/>
    <m/>
  </r>
  <r>
    <n v="1086"/>
    <s v="住宅"/>
    <x v="10"/>
    <n v="1"/>
    <n v="1102"/>
    <n v="91.3"/>
    <m/>
  </r>
  <r>
    <n v="1087"/>
    <s v="住宅"/>
    <x v="10"/>
    <n v="1"/>
    <n v="1103"/>
    <n v="91.3"/>
    <m/>
  </r>
  <r>
    <n v="1088"/>
    <s v="住宅"/>
    <x v="10"/>
    <n v="1"/>
    <n v="1104"/>
    <n v="93.39"/>
    <m/>
  </r>
  <r>
    <n v="1089"/>
    <s v="住宅"/>
    <x v="10"/>
    <n v="1"/>
    <n v="1201"/>
    <n v="93.39"/>
    <m/>
  </r>
  <r>
    <n v="1090"/>
    <s v="住宅"/>
    <x v="10"/>
    <n v="1"/>
    <n v="1202"/>
    <n v="91.3"/>
    <m/>
  </r>
  <r>
    <n v="1091"/>
    <s v="住宅"/>
    <x v="10"/>
    <n v="1"/>
    <n v="1203"/>
    <n v="91.3"/>
    <m/>
  </r>
  <r>
    <n v="1092"/>
    <s v="住宅"/>
    <x v="10"/>
    <n v="1"/>
    <n v="1204"/>
    <n v="93.39"/>
    <m/>
  </r>
  <r>
    <n v="1093"/>
    <s v="住宅"/>
    <x v="10"/>
    <n v="1"/>
    <n v="1301"/>
    <n v="93.39"/>
    <m/>
  </r>
  <r>
    <n v="1094"/>
    <s v="住宅"/>
    <x v="10"/>
    <n v="1"/>
    <n v="1302"/>
    <n v="91.3"/>
    <m/>
  </r>
  <r>
    <n v="1095"/>
    <s v="住宅"/>
    <x v="10"/>
    <n v="1"/>
    <n v="1303"/>
    <n v="91.3"/>
    <m/>
  </r>
  <r>
    <n v="1096"/>
    <s v="住宅"/>
    <x v="10"/>
    <n v="1"/>
    <n v="1304"/>
    <n v="93.39"/>
    <m/>
  </r>
  <r>
    <n v="1097"/>
    <s v="住宅"/>
    <x v="10"/>
    <n v="1"/>
    <n v="1401"/>
    <n v="93.39"/>
    <m/>
  </r>
  <r>
    <n v="1098"/>
    <s v="住宅"/>
    <x v="10"/>
    <n v="1"/>
    <n v="1402"/>
    <n v="91.3"/>
    <m/>
  </r>
  <r>
    <n v="1099"/>
    <s v="住宅"/>
    <x v="10"/>
    <n v="1"/>
    <n v="1403"/>
    <n v="91.3"/>
    <m/>
  </r>
  <r>
    <n v="1100"/>
    <s v="住宅"/>
    <x v="10"/>
    <n v="1"/>
    <n v="1404"/>
    <n v="93.39"/>
    <m/>
  </r>
  <r>
    <n v="1101"/>
    <s v="住宅"/>
    <x v="10"/>
    <n v="1"/>
    <n v="1501"/>
    <n v="93.39"/>
    <m/>
  </r>
  <r>
    <n v="1102"/>
    <s v="住宅"/>
    <x v="10"/>
    <n v="1"/>
    <n v="1502"/>
    <n v="91.3"/>
    <m/>
  </r>
  <r>
    <n v="1103"/>
    <s v="住宅"/>
    <x v="10"/>
    <n v="1"/>
    <n v="1503"/>
    <n v="91.3"/>
    <m/>
  </r>
  <r>
    <n v="1104"/>
    <s v="住宅"/>
    <x v="10"/>
    <n v="1"/>
    <n v="1504"/>
    <n v="93.39"/>
    <m/>
  </r>
  <r>
    <n v="1105"/>
    <s v="住宅"/>
    <x v="10"/>
    <n v="1"/>
    <n v="1601"/>
    <n v="93.39"/>
    <m/>
  </r>
  <r>
    <n v="1106"/>
    <s v="住宅"/>
    <x v="10"/>
    <n v="1"/>
    <n v="1602"/>
    <n v="91.3"/>
    <m/>
  </r>
  <r>
    <n v="1107"/>
    <s v="住宅"/>
    <x v="10"/>
    <n v="1"/>
    <n v="1603"/>
    <n v="91.3"/>
    <m/>
  </r>
  <r>
    <n v="1108"/>
    <s v="住宅"/>
    <x v="10"/>
    <n v="1"/>
    <n v="1604"/>
    <n v="93.39"/>
    <m/>
  </r>
  <r>
    <n v="1109"/>
    <s v="住宅"/>
    <x v="10"/>
    <n v="1"/>
    <n v="1701"/>
    <n v="93.39"/>
    <m/>
  </r>
  <r>
    <n v="1110"/>
    <s v="住宅"/>
    <x v="10"/>
    <n v="1"/>
    <n v="1702"/>
    <n v="91.3"/>
    <m/>
  </r>
  <r>
    <n v="1111"/>
    <s v="住宅"/>
    <x v="10"/>
    <n v="1"/>
    <n v="1703"/>
    <n v="91.3"/>
    <m/>
  </r>
  <r>
    <n v="1112"/>
    <s v="住宅"/>
    <x v="10"/>
    <n v="1"/>
    <n v="1704"/>
    <n v="93.39"/>
    <m/>
  </r>
  <r>
    <n v="1113"/>
    <s v="住宅"/>
    <x v="10"/>
    <n v="1"/>
    <n v="1801"/>
    <n v="93.39"/>
    <m/>
  </r>
  <r>
    <n v="1114"/>
    <s v="住宅"/>
    <x v="10"/>
    <n v="1"/>
    <n v="1802"/>
    <n v="91.3"/>
    <m/>
  </r>
  <r>
    <n v="1115"/>
    <s v="住宅"/>
    <x v="10"/>
    <n v="1"/>
    <n v="1803"/>
    <n v="91.3"/>
    <m/>
  </r>
  <r>
    <n v="1116"/>
    <s v="住宅"/>
    <x v="10"/>
    <n v="1"/>
    <n v="1804"/>
    <n v="93.39"/>
    <m/>
  </r>
  <r>
    <n v="1117"/>
    <s v="住宅"/>
    <x v="10"/>
    <n v="1"/>
    <n v="1901"/>
    <n v="93.39"/>
    <m/>
  </r>
  <r>
    <n v="1118"/>
    <s v="住宅"/>
    <x v="10"/>
    <n v="1"/>
    <n v="1902"/>
    <n v="91.3"/>
    <m/>
  </r>
  <r>
    <n v="1119"/>
    <s v="住宅"/>
    <x v="10"/>
    <n v="1"/>
    <n v="1903"/>
    <n v="91.3"/>
    <m/>
  </r>
  <r>
    <n v="1120"/>
    <s v="住宅"/>
    <x v="10"/>
    <n v="1"/>
    <n v="1904"/>
    <n v="93.39"/>
    <m/>
  </r>
  <r>
    <n v="1121"/>
    <s v="住宅"/>
    <x v="10"/>
    <n v="1"/>
    <n v="2001"/>
    <n v="93.39"/>
    <m/>
  </r>
  <r>
    <n v="1122"/>
    <s v="住宅"/>
    <x v="10"/>
    <n v="1"/>
    <n v="2002"/>
    <n v="91.3"/>
    <m/>
  </r>
  <r>
    <n v="1123"/>
    <s v="住宅"/>
    <x v="10"/>
    <n v="1"/>
    <n v="2003"/>
    <n v="91.3"/>
    <m/>
  </r>
  <r>
    <n v="1124"/>
    <s v="住宅"/>
    <x v="10"/>
    <n v="1"/>
    <n v="2004"/>
    <n v="93.39"/>
    <m/>
  </r>
  <r>
    <n v="1125"/>
    <s v="住宅"/>
    <x v="10"/>
    <n v="1"/>
    <n v="2101"/>
    <n v="93.39"/>
    <m/>
  </r>
  <r>
    <n v="1126"/>
    <s v="住宅"/>
    <x v="10"/>
    <n v="1"/>
    <n v="2102"/>
    <n v="91.3"/>
    <m/>
  </r>
  <r>
    <n v="1127"/>
    <s v="住宅"/>
    <x v="10"/>
    <n v="1"/>
    <n v="2103"/>
    <n v="91.3"/>
    <m/>
  </r>
  <r>
    <n v="1128"/>
    <s v="住宅"/>
    <x v="10"/>
    <n v="1"/>
    <n v="2104"/>
    <n v="93.39"/>
    <m/>
  </r>
  <r>
    <n v="1129"/>
    <s v="住宅"/>
    <x v="10"/>
    <n v="1"/>
    <n v="2201"/>
    <n v="93.39"/>
    <m/>
  </r>
  <r>
    <n v="1130"/>
    <s v="住宅"/>
    <x v="10"/>
    <n v="1"/>
    <n v="2202"/>
    <n v="91.3"/>
    <m/>
  </r>
  <r>
    <n v="1131"/>
    <s v="住宅"/>
    <x v="10"/>
    <n v="1"/>
    <n v="2203"/>
    <n v="91.3"/>
    <m/>
  </r>
  <r>
    <n v="1132"/>
    <s v="住宅"/>
    <x v="10"/>
    <n v="1"/>
    <n v="2204"/>
    <n v="93.39"/>
    <m/>
  </r>
  <r>
    <n v="1133"/>
    <s v="住宅"/>
    <x v="10"/>
    <n v="1"/>
    <n v="2301"/>
    <n v="93.39"/>
    <m/>
  </r>
  <r>
    <n v="1134"/>
    <s v="住宅"/>
    <x v="10"/>
    <n v="1"/>
    <n v="2302"/>
    <n v="91.3"/>
    <m/>
  </r>
  <r>
    <n v="1135"/>
    <s v="住宅"/>
    <x v="10"/>
    <n v="1"/>
    <n v="2303"/>
    <n v="91.3"/>
    <m/>
  </r>
  <r>
    <n v="1136"/>
    <s v="住宅"/>
    <x v="10"/>
    <n v="1"/>
    <n v="2304"/>
    <n v="93.39"/>
    <m/>
  </r>
  <r>
    <n v="1137"/>
    <s v="住宅"/>
    <x v="10"/>
    <n v="1"/>
    <n v="2401"/>
    <n v="93.39"/>
    <m/>
  </r>
  <r>
    <n v="1138"/>
    <s v="住宅"/>
    <x v="10"/>
    <n v="1"/>
    <n v="2402"/>
    <n v="91.3"/>
    <m/>
  </r>
  <r>
    <n v="1139"/>
    <s v="住宅"/>
    <x v="10"/>
    <n v="1"/>
    <n v="2403"/>
    <n v="91.3"/>
    <m/>
  </r>
  <r>
    <n v="1140"/>
    <s v="住宅"/>
    <x v="10"/>
    <n v="1"/>
    <n v="2404"/>
    <n v="93.39"/>
    <m/>
  </r>
  <r>
    <n v="1141"/>
    <s v="住宅"/>
    <x v="10"/>
    <n v="1"/>
    <n v="2501"/>
    <n v="93.39"/>
    <m/>
  </r>
  <r>
    <n v="1142"/>
    <s v="住宅"/>
    <x v="10"/>
    <n v="1"/>
    <n v="2502"/>
    <n v="91.3"/>
    <m/>
  </r>
  <r>
    <n v="1143"/>
    <s v="住宅"/>
    <x v="10"/>
    <n v="1"/>
    <n v="2503"/>
    <n v="91.3"/>
    <m/>
  </r>
  <r>
    <n v="1144"/>
    <s v="住宅"/>
    <x v="10"/>
    <n v="1"/>
    <n v="2504"/>
    <n v="93.39"/>
    <m/>
  </r>
  <r>
    <n v="1145"/>
    <s v="住宅"/>
    <x v="10"/>
    <n v="1"/>
    <n v="2601"/>
    <n v="93.39"/>
    <m/>
  </r>
  <r>
    <n v="1146"/>
    <s v="住宅"/>
    <x v="10"/>
    <n v="1"/>
    <n v="2602"/>
    <n v="91.3"/>
    <m/>
  </r>
  <r>
    <n v="1147"/>
    <s v="住宅"/>
    <x v="10"/>
    <n v="1"/>
    <n v="2603"/>
    <n v="91.3"/>
    <m/>
  </r>
  <r>
    <n v="1148"/>
    <s v="住宅"/>
    <x v="10"/>
    <n v="1"/>
    <n v="2604"/>
    <n v="93.39"/>
    <m/>
  </r>
  <r>
    <n v="1149"/>
    <s v="住宅"/>
    <x v="10"/>
    <n v="1"/>
    <n v="2701"/>
    <n v="93.39"/>
    <m/>
  </r>
  <r>
    <n v="1150"/>
    <s v="住宅"/>
    <x v="10"/>
    <n v="1"/>
    <n v="2702"/>
    <n v="91.3"/>
    <m/>
  </r>
  <r>
    <n v="1151"/>
    <s v="住宅"/>
    <x v="10"/>
    <n v="1"/>
    <n v="2703"/>
    <n v="91.3"/>
    <m/>
  </r>
  <r>
    <n v="1152"/>
    <s v="住宅"/>
    <x v="10"/>
    <n v="1"/>
    <n v="2704"/>
    <n v="93.39"/>
    <m/>
  </r>
  <r>
    <n v="1153"/>
    <s v="住宅"/>
    <x v="11"/>
    <n v="1"/>
    <n v="101"/>
    <n v="93.28"/>
    <m/>
  </r>
  <r>
    <n v="1154"/>
    <s v="住宅"/>
    <x v="11"/>
    <n v="1"/>
    <n v="102"/>
    <n v="91.2"/>
    <m/>
  </r>
  <r>
    <n v="1155"/>
    <s v="住宅"/>
    <x v="11"/>
    <n v="1"/>
    <n v="103"/>
    <n v="137.72999999999999"/>
    <m/>
  </r>
  <r>
    <n v="1156"/>
    <s v="住宅"/>
    <x v="11"/>
    <n v="1"/>
    <n v="201"/>
    <n v="93.28"/>
    <m/>
  </r>
  <r>
    <n v="1157"/>
    <s v="住宅"/>
    <x v="11"/>
    <n v="1"/>
    <n v="202"/>
    <n v="91.2"/>
    <m/>
  </r>
  <r>
    <n v="1158"/>
    <s v="住宅"/>
    <x v="11"/>
    <n v="1"/>
    <n v="203"/>
    <n v="91.2"/>
    <m/>
  </r>
  <r>
    <n v="1159"/>
    <s v="住宅"/>
    <x v="11"/>
    <n v="1"/>
    <n v="204"/>
    <n v="93.28"/>
    <m/>
  </r>
  <r>
    <n v="1160"/>
    <s v="住宅"/>
    <x v="11"/>
    <n v="1"/>
    <n v="301"/>
    <n v="93.28"/>
    <m/>
  </r>
  <r>
    <n v="1161"/>
    <s v="住宅"/>
    <x v="11"/>
    <n v="1"/>
    <n v="302"/>
    <n v="91.2"/>
    <m/>
  </r>
  <r>
    <n v="1162"/>
    <s v="住宅"/>
    <x v="11"/>
    <n v="1"/>
    <n v="303"/>
    <n v="91.2"/>
    <m/>
  </r>
  <r>
    <n v="1163"/>
    <s v="住宅"/>
    <x v="11"/>
    <n v="1"/>
    <n v="304"/>
    <n v="93.28"/>
    <m/>
  </r>
  <r>
    <n v="1164"/>
    <s v="住宅"/>
    <x v="11"/>
    <n v="1"/>
    <n v="401"/>
    <n v="93.28"/>
    <m/>
  </r>
  <r>
    <n v="1165"/>
    <s v="住宅"/>
    <x v="11"/>
    <n v="1"/>
    <n v="402"/>
    <n v="91.2"/>
    <m/>
  </r>
  <r>
    <n v="1166"/>
    <s v="住宅"/>
    <x v="11"/>
    <n v="1"/>
    <n v="403"/>
    <n v="91.2"/>
    <m/>
  </r>
  <r>
    <n v="1167"/>
    <s v="住宅"/>
    <x v="11"/>
    <n v="1"/>
    <n v="404"/>
    <n v="93.28"/>
    <m/>
  </r>
  <r>
    <n v="1168"/>
    <s v="住宅"/>
    <x v="11"/>
    <n v="1"/>
    <n v="501"/>
    <n v="93.28"/>
    <m/>
  </r>
  <r>
    <n v="1169"/>
    <s v="住宅"/>
    <x v="11"/>
    <n v="1"/>
    <n v="502"/>
    <n v="91.2"/>
    <m/>
  </r>
  <r>
    <n v="1170"/>
    <s v="住宅"/>
    <x v="11"/>
    <n v="1"/>
    <n v="503"/>
    <n v="91.2"/>
    <m/>
  </r>
  <r>
    <n v="1171"/>
    <s v="住宅"/>
    <x v="11"/>
    <n v="1"/>
    <n v="504"/>
    <n v="93.28"/>
    <m/>
  </r>
  <r>
    <n v="1172"/>
    <s v="住宅"/>
    <x v="11"/>
    <n v="1"/>
    <n v="601"/>
    <n v="93.28"/>
    <m/>
  </r>
  <r>
    <n v="1173"/>
    <s v="住宅"/>
    <x v="11"/>
    <n v="1"/>
    <n v="602"/>
    <n v="91.2"/>
    <m/>
  </r>
  <r>
    <n v="1174"/>
    <s v="住宅"/>
    <x v="11"/>
    <n v="1"/>
    <n v="603"/>
    <n v="91.2"/>
    <m/>
  </r>
  <r>
    <n v="1175"/>
    <s v="住宅"/>
    <x v="11"/>
    <n v="1"/>
    <n v="604"/>
    <n v="93.28"/>
    <m/>
  </r>
  <r>
    <n v="1176"/>
    <s v="住宅"/>
    <x v="11"/>
    <n v="1"/>
    <n v="701"/>
    <n v="93.28"/>
    <m/>
  </r>
  <r>
    <n v="1177"/>
    <s v="住宅"/>
    <x v="11"/>
    <n v="1"/>
    <n v="702"/>
    <n v="91.2"/>
    <m/>
  </r>
  <r>
    <n v="1178"/>
    <s v="住宅"/>
    <x v="11"/>
    <n v="1"/>
    <n v="703"/>
    <n v="91.2"/>
    <m/>
  </r>
  <r>
    <n v="1179"/>
    <s v="住宅"/>
    <x v="11"/>
    <n v="1"/>
    <n v="704"/>
    <n v="93.28"/>
    <m/>
  </r>
  <r>
    <n v="1180"/>
    <s v="住宅"/>
    <x v="11"/>
    <n v="1"/>
    <n v="801"/>
    <n v="93.28"/>
    <m/>
  </r>
  <r>
    <n v="1181"/>
    <s v="住宅"/>
    <x v="11"/>
    <n v="1"/>
    <n v="802"/>
    <n v="91.2"/>
    <m/>
  </r>
  <r>
    <n v="1182"/>
    <s v="住宅"/>
    <x v="11"/>
    <n v="1"/>
    <n v="803"/>
    <n v="91.2"/>
    <m/>
  </r>
  <r>
    <n v="1183"/>
    <s v="住宅"/>
    <x v="11"/>
    <n v="1"/>
    <n v="804"/>
    <n v="93.28"/>
    <m/>
  </r>
  <r>
    <n v="1184"/>
    <s v="住宅"/>
    <x v="11"/>
    <n v="1"/>
    <n v="901"/>
    <n v="93.28"/>
    <m/>
  </r>
  <r>
    <n v="1185"/>
    <s v="住宅"/>
    <x v="11"/>
    <n v="1"/>
    <n v="902"/>
    <n v="91.2"/>
    <m/>
  </r>
  <r>
    <n v="1186"/>
    <s v="住宅"/>
    <x v="11"/>
    <n v="1"/>
    <n v="903"/>
    <n v="91.2"/>
    <m/>
  </r>
  <r>
    <n v="1187"/>
    <s v="住宅"/>
    <x v="11"/>
    <n v="1"/>
    <n v="904"/>
    <n v="93.28"/>
    <m/>
  </r>
  <r>
    <n v="1188"/>
    <s v="住宅"/>
    <x v="11"/>
    <n v="1"/>
    <n v="1001"/>
    <n v="93.28"/>
    <m/>
  </r>
  <r>
    <n v="1189"/>
    <s v="住宅"/>
    <x v="11"/>
    <n v="1"/>
    <n v="1002"/>
    <n v="91.2"/>
    <m/>
  </r>
  <r>
    <n v="1190"/>
    <s v="住宅"/>
    <x v="11"/>
    <n v="1"/>
    <n v="1003"/>
    <n v="91.2"/>
    <m/>
  </r>
  <r>
    <n v="1191"/>
    <s v="住宅"/>
    <x v="11"/>
    <n v="1"/>
    <n v="1004"/>
    <n v="93.28"/>
    <m/>
  </r>
  <r>
    <n v="1192"/>
    <s v="住宅"/>
    <x v="11"/>
    <n v="1"/>
    <n v="1101"/>
    <n v="93.28"/>
    <m/>
  </r>
  <r>
    <n v="1193"/>
    <s v="住宅"/>
    <x v="11"/>
    <n v="1"/>
    <n v="1102"/>
    <n v="91.2"/>
    <m/>
  </r>
  <r>
    <n v="1194"/>
    <s v="住宅"/>
    <x v="11"/>
    <n v="1"/>
    <n v="1103"/>
    <n v="91.2"/>
    <m/>
  </r>
  <r>
    <n v="1195"/>
    <s v="住宅"/>
    <x v="11"/>
    <n v="1"/>
    <n v="1104"/>
    <n v="93.28"/>
    <m/>
  </r>
  <r>
    <n v="1196"/>
    <s v="住宅"/>
    <x v="11"/>
    <n v="1"/>
    <n v="1201"/>
    <n v="93.28"/>
    <m/>
  </r>
  <r>
    <n v="1197"/>
    <s v="住宅"/>
    <x v="11"/>
    <n v="1"/>
    <n v="1202"/>
    <n v="91.2"/>
    <m/>
  </r>
  <r>
    <n v="1198"/>
    <s v="住宅"/>
    <x v="11"/>
    <n v="1"/>
    <n v="1203"/>
    <n v="91.2"/>
    <m/>
  </r>
  <r>
    <n v="1199"/>
    <s v="住宅"/>
    <x v="11"/>
    <n v="1"/>
    <n v="1204"/>
    <n v="93.28"/>
    <m/>
  </r>
  <r>
    <n v="1200"/>
    <s v="住宅"/>
    <x v="11"/>
    <n v="1"/>
    <n v="1301"/>
    <n v="93.28"/>
    <m/>
  </r>
  <r>
    <n v="1201"/>
    <s v="住宅"/>
    <x v="11"/>
    <n v="1"/>
    <n v="1302"/>
    <n v="91.2"/>
    <m/>
  </r>
  <r>
    <n v="1202"/>
    <s v="住宅"/>
    <x v="11"/>
    <n v="1"/>
    <n v="1303"/>
    <n v="91.2"/>
    <m/>
  </r>
  <r>
    <n v="1203"/>
    <s v="住宅"/>
    <x v="11"/>
    <n v="1"/>
    <n v="1304"/>
    <n v="93.28"/>
    <m/>
  </r>
  <r>
    <n v="1204"/>
    <s v="住宅"/>
    <x v="11"/>
    <n v="1"/>
    <n v="1401"/>
    <n v="93.28"/>
    <m/>
  </r>
  <r>
    <n v="1205"/>
    <s v="住宅"/>
    <x v="11"/>
    <n v="1"/>
    <n v="1402"/>
    <n v="91.2"/>
    <m/>
  </r>
  <r>
    <n v="1206"/>
    <s v="住宅"/>
    <x v="11"/>
    <n v="1"/>
    <n v="1403"/>
    <n v="91.2"/>
    <m/>
  </r>
  <r>
    <n v="1207"/>
    <s v="住宅"/>
    <x v="11"/>
    <n v="1"/>
    <n v="1404"/>
    <n v="93.28"/>
    <m/>
  </r>
  <r>
    <n v="1208"/>
    <s v="住宅"/>
    <x v="11"/>
    <n v="1"/>
    <n v="1501"/>
    <n v="93.28"/>
    <m/>
  </r>
  <r>
    <n v="1209"/>
    <s v="住宅"/>
    <x v="11"/>
    <n v="1"/>
    <n v="1502"/>
    <n v="91.2"/>
    <m/>
  </r>
  <r>
    <n v="1210"/>
    <s v="住宅"/>
    <x v="11"/>
    <n v="1"/>
    <n v="1503"/>
    <n v="91.2"/>
    <m/>
  </r>
  <r>
    <n v="1211"/>
    <s v="住宅"/>
    <x v="11"/>
    <n v="1"/>
    <n v="1504"/>
    <n v="93.28"/>
    <m/>
  </r>
  <r>
    <n v="1212"/>
    <s v="住宅"/>
    <x v="11"/>
    <n v="1"/>
    <n v="1601"/>
    <n v="93.28"/>
    <m/>
  </r>
  <r>
    <n v="1213"/>
    <s v="住宅"/>
    <x v="11"/>
    <n v="1"/>
    <n v="1602"/>
    <n v="91.2"/>
    <m/>
  </r>
  <r>
    <n v="1214"/>
    <s v="住宅"/>
    <x v="11"/>
    <n v="1"/>
    <n v="1603"/>
    <n v="91.2"/>
    <m/>
  </r>
  <r>
    <n v="1215"/>
    <s v="住宅"/>
    <x v="11"/>
    <n v="1"/>
    <n v="1604"/>
    <n v="93.28"/>
    <m/>
  </r>
  <r>
    <n v="1216"/>
    <s v="住宅"/>
    <x v="11"/>
    <n v="1"/>
    <n v="1701"/>
    <n v="93.28"/>
    <m/>
  </r>
  <r>
    <n v="1217"/>
    <s v="住宅"/>
    <x v="11"/>
    <n v="1"/>
    <n v="1702"/>
    <n v="91.2"/>
    <m/>
  </r>
  <r>
    <n v="1218"/>
    <s v="住宅"/>
    <x v="11"/>
    <n v="1"/>
    <n v="1703"/>
    <n v="91.2"/>
    <m/>
  </r>
  <r>
    <n v="1219"/>
    <s v="住宅"/>
    <x v="11"/>
    <n v="1"/>
    <n v="1704"/>
    <n v="93.28"/>
    <m/>
  </r>
  <r>
    <n v="1220"/>
    <s v="住宅"/>
    <x v="11"/>
    <n v="1"/>
    <n v="1801"/>
    <n v="93.28"/>
    <m/>
  </r>
  <r>
    <n v="1221"/>
    <s v="住宅"/>
    <x v="11"/>
    <n v="1"/>
    <n v="1802"/>
    <n v="91.2"/>
    <m/>
  </r>
  <r>
    <n v="1222"/>
    <s v="住宅"/>
    <x v="11"/>
    <n v="1"/>
    <n v="1803"/>
    <n v="91.2"/>
    <m/>
  </r>
  <r>
    <n v="1223"/>
    <s v="住宅"/>
    <x v="11"/>
    <n v="1"/>
    <n v="1804"/>
    <n v="93.28"/>
    <m/>
  </r>
  <r>
    <n v="1224"/>
    <s v="住宅"/>
    <x v="11"/>
    <n v="1"/>
    <n v="1901"/>
    <n v="93.28"/>
    <m/>
  </r>
  <r>
    <n v="1225"/>
    <s v="住宅"/>
    <x v="11"/>
    <n v="1"/>
    <n v="1902"/>
    <n v="91.2"/>
    <m/>
  </r>
  <r>
    <n v="1226"/>
    <s v="住宅"/>
    <x v="11"/>
    <n v="1"/>
    <n v="1903"/>
    <n v="91.2"/>
    <m/>
  </r>
  <r>
    <n v="1227"/>
    <s v="住宅"/>
    <x v="11"/>
    <n v="1"/>
    <n v="1904"/>
    <n v="93.28"/>
    <m/>
  </r>
  <r>
    <n v="1228"/>
    <s v="住宅"/>
    <x v="11"/>
    <n v="1"/>
    <n v="2001"/>
    <n v="93.28"/>
    <m/>
  </r>
  <r>
    <n v="1229"/>
    <s v="住宅"/>
    <x v="11"/>
    <n v="1"/>
    <n v="2002"/>
    <n v="91.2"/>
    <m/>
  </r>
  <r>
    <n v="1230"/>
    <s v="住宅"/>
    <x v="11"/>
    <n v="1"/>
    <n v="2003"/>
    <n v="91.2"/>
    <m/>
  </r>
  <r>
    <n v="1231"/>
    <s v="住宅"/>
    <x v="11"/>
    <n v="1"/>
    <n v="2004"/>
    <n v="93.28"/>
    <m/>
  </r>
  <r>
    <n v="1232"/>
    <s v="住宅"/>
    <x v="11"/>
    <n v="1"/>
    <n v="2101"/>
    <n v="93.28"/>
    <m/>
  </r>
  <r>
    <n v="1233"/>
    <s v="住宅"/>
    <x v="11"/>
    <n v="1"/>
    <n v="2102"/>
    <n v="91.2"/>
    <m/>
  </r>
  <r>
    <n v="1234"/>
    <s v="住宅"/>
    <x v="11"/>
    <n v="1"/>
    <n v="2103"/>
    <n v="91.2"/>
    <m/>
  </r>
  <r>
    <n v="1235"/>
    <s v="住宅"/>
    <x v="11"/>
    <n v="1"/>
    <n v="2104"/>
    <n v="93.28"/>
    <m/>
  </r>
  <r>
    <n v="1236"/>
    <s v="住宅"/>
    <x v="11"/>
    <n v="1"/>
    <n v="2201"/>
    <n v="93.28"/>
    <m/>
  </r>
  <r>
    <n v="1237"/>
    <s v="住宅"/>
    <x v="11"/>
    <n v="1"/>
    <n v="2202"/>
    <n v="91.2"/>
    <m/>
  </r>
  <r>
    <n v="1238"/>
    <s v="住宅"/>
    <x v="11"/>
    <n v="1"/>
    <n v="2203"/>
    <n v="91.2"/>
    <m/>
  </r>
  <r>
    <n v="1239"/>
    <s v="住宅"/>
    <x v="11"/>
    <n v="1"/>
    <n v="2204"/>
    <n v="93.28"/>
    <m/>
  </r>
  <r>
    <n v="1240"/>
    <s v="住宅"/>
    <x v="11"/>
    <n v="1"/>
    <n v="2301"/>
    <n v="93.28"/>
    <m/>
  </r>
  <r>
    <n v="1241"/>
    <s v="住宅"/>
    <x v="11"/>
    <n v="1"/>
    <n v="2302"/>
    <n v="91.2"/>
    <m/>
  </r>
  <r>
    <n v="1242"/>
    <s v="住宅"/>
    <x v="11"/>
    <n v="1"/>
    <n v="2303"/>
    <n v="91.2"/>
    <m/>
  </r>
  <r>
    <n v="1243"/>
    <s v="住宅"/>
    <x v="11"/>
    <n v="1"/>
    <n v="2304"/>
    <n v="93.28"/>
    <m/>
  </r>
  <r>
    <n v="1244"/>
    <s v="住宅"/>
    <x v="11"/>
    <n v="1"/>
    <n v="2401"/>
    <n v="93.28"/>
    <m/>
  </r>
  <r>
    <n v="1245"/>
    <s v="住宅"/>
    <x v="11"/>
    <n v="1"/>
    <n v="2402"/>
    <n v="91.2"/>
    <m/>
  </r>
  <r>
    <n v="1246"/>
    <s v="住宅"/>
    <x v="11"/>
    <n v="1"/>
    <n v="2403"/>
    <n v="91.2"/>
    <m/>
  </r>
  <r>
    <n v="1247"/>
    <s v="住宅"/>
    <x v="11"/>
    <n v="1"/>
    <n v="2404"/>
    <n v="93.28"/>
    <m/>
  </r>
  <r>
    <n v="1248"/>
    <s v="住宅"/>
    <x v="11"/>
    <n v="1"/>
    <n v="2501"/>
    <n v="93.28"/>
    <m/>
  </r>
  <r>
    <n v="1249"/>
    <s v="住宅"/>
    <x v="11"/>
    <n v="1"/>
    <n v="2502"/>
    <n v="91.2"/>
    <m/>
  </r>
  <r>
    <n v="1250"/>
    <s v="住宅"/>
    <x v="11"/>
    <n v="1"/>
    <n v="2503"/>
    <n v="91.2"/>
    <m/>
  </r>
  <r>
    <n v="1251"/>
    <s v="住宅"/>
    <x v="11"/>
    <n v="1"/>
    <n v="2504"/>
    <n v="93.28"/>
    <m/>
  </r>
  <r>
    <n v="1252"/>
    <s v="住宅"/>
    <x v="11"/>
    <n v="1"/>
    <n v="2601"/>
    <n v="93.28"/>
    <m/>
  </r>
  <r>
    <n v="1253"/>
    <s v="住宅"/>
    <x v="11"/>
    <n v="1"/>
    <n v="2602"/>
    <n v="91.2"/>
    <m/>
  </r>
  <r>
    <n v="1254"/>
    <s v="住宅"/>
    <x v="11"/>
    <n v="1"/>
    <n v="2603"/>
    <n v="91.2"/>
    <m/>
  </r>
  <r>
    <n v="1255"/>
    <s v="住宅"/>
    <x v="11"/>
    <n v="1"/>
    <n v="2604"/>
    <n v="93.28"/>
    <m/>
  </r>
  <r>
    <n v="1256"/>
    <s v="住宅"/>
    <x v="11"/>
    <n v="1"/>
    <n v="2701"/>
    <n v="93.28"/>
    <m/>
  </r>
  <r>
    <n v="1257"/>
    <s v="住宅"/>
    <x v="11"/>
    <n v="1"/>
    <n v="2702"/>
    <n v="91.2"/>
    <m/>
  </r>
  <r>
    <n v="1258"/>
    <s v="住宅"/>
    <x v="11"/>
    <n v="1"/>
    <n v="2703"/>
    <n v="91.2"/>
    <m/>
  </r>
  <r>
    <n v="1259"/>
    <s v="住宅"/>
    <x v="11"/>
    <n v="1"/>
    <n v="2704"/>
    <n v="93.28"/>
    <m/>
  </r>
  <r>
    <n v="1260"/>
    <s v="住宅"/>
    <x v="11"/>
    <n v="1"/>
    <n v="2801"/>
    <n v="93.28"/>
    <m/>
  </r>
  <r>
    <n v="1261"/>
    <s v="住宅"/>
    <x v="11"/>
    <n v="1"/>
    <n v="2802"/>
    <n v="91.2"/>
    <m/>
  </r>
  <r>
    <n v="1262"/>
    <s v="住宅"/>
    <x v="11"/>
    <n v="1"/>
    <n v="2803"/>
    <n v="91.2"/>
    <m/>
  </r>
  <r>
    <n v="1263"/>
    <s v="住宅"/>
    <x v="11"/>
    <n v="1"/>
    <n v="2804"/>
    <n v="93.28"/>
    <m/>
  </r>
  <r>
    <n v="1264"/>
    <s v="住宅"/>
    <x v="11"/>
    <n v="1"/>
    <n v="2901"/>
    <n v="93.28"/>
    <m/>
  </r>
  <r>
    <n v="1265"/>
    <s v="住宅"/>
    <x v="11"/>
    <n v="1"/>
    <n v="2902"/>
    <n v="91.2"/>
    <m/>
  </r>
  <r>
    <n v="1266"/>
    <s v="住宅"/>
    <x v="11"/>
    <n v="1"/>
    <n v="2903"/>
    <n v="91.2"/>
    <m/>
  </r>
  <r>
    <n v="1267"/>
    <s v="住宅"/>
    <x v="11"/>
    <n v="1"/>
    <n v="2904"/>
    <n v="93.28"/>
    <m/>
  </r>
  <r>
    <n v="1268"/>
    <s v="住宅"/>
    <x v="11"/>
    <n v="1"/>
    <n v="3001"/>
    <n v="93.28"/>
    <m/>
  </r>
  <r>
    <n v="1269"/>
    <s v="住宅"/>
    <x v="11"/>
    <n v="1"/>
    <n v="3002"/>
    <n v="91.2"/>
    <m/>
  </r>
  <r>
    <n v="1270"/>
    <s v="住宅"/>
    <x v="11"/>
    <n v="1"/>
    <n v="3003"/>
    <n v="91.2"/>
    <m/>
  </r>
  <r>
    <n v="1271"/>
    <s v="住宅"/>
    <x v="11"/>
    <n v="1"/>
    <n v="3004"/>
    <n v="93.28"/>
    <m/>
  </r>
  <r>
    <n v="1272"/>
    <s v="住宅"/>
    <x v="12"/>
    <n v="1"/>
    <n v="101"/>
    <n v="93.04"/>
    <m/>
  </r>
  <r>
    <n v="1273"/>
    <s v="住宅"/>
    <x v="12"/>
    <n v="1"/>
    <n v="102"/>
    <n v="90.96"/>
    <m/>
  </r>
  <r>
    <n v="1274"/>
    <s v="住宅"/>
    <x v="12"/>
    <n v="1"/>
    <n v="103"/>
    <n v="90.96"/>
    <m/>
  </r>
  <r>
    <n v="1275"/>
    <s v="住宅"/>
    <x v="12"/>
    <n v="1"/>
    <n v="104"/>
    <n v="93.04"/>
    <m/>
  </r>
  <r>
    <n v="1276"/>
    <s v="住宅"/>
    <x v="12"/>
    <n v="1"/>
    <n v="201"/>
    <n v="93.04"/>
    <m/>
  </r>
  <r>
    <n v="1277"/>
    <s v="住宅"/>
    <x v="12"/>
    <n v="1"/>
    <n v="202"/>
    <n v="90.96"/>
    <m/>
  </r>
  <r>
    <n v="1278"/>
    <s v="住宅"/>
    <x v="12"/>
    <n v="1"/>
    <n v="203"/>
    <n v="90.96"/>
    <m/>
  </r>
  <r>
    <n v="1279"/>
    <s v="住宅"/>
    <x v="12"/>
    <n v="1"/>
    <n v="204"/>
    <n v="93.04"/>
    <m/>
  </r>
  <r>
    <n v="1280"/>
    <s v="住宅"/>
    <x v="12"/>
    <n v="1"/>
    <n v="301"/>
    <n v="93.04"/>
    <m/>
  </r>
  <r>
    <n v="1281"/>
    <s v="住宅"/>
    <x v="12"/>
    <n v="1"/>
    <n v="302"/>
    <n v="90.96"/>
    <m/>
  </r>
  <r>
    <n v="1282"/>
    <s v="住宅"/>
    <x v="12"/>
    <n v="1"/>
    <n v="303"/>
    <n v="90.96"/>
    <m/>
  </r>
  <r>
    <n v="1283"/>
    <s v="住宅"/>
    <x v="12"/>
    <n v="1"/>
    <n v="304"/>
    <n v="93.04"/>
    <m/>
  </r>
  <r>
    <n v="1284"/>
    <s v="住宅"/>
    <x v="12"/>
    <n v="1"/>
    <n v="401"/>
    <n v="93.04"/>
    <m/>
  </r>
  <r>
    <n v="1285"/>
    <s v="住宅"/>
    <x v="12"/>
    <n v="1"/>
    <n v="402"/>
    <n v="90.96"/>
    <m/>
  </r>
  <r>
    <n v="1286"/>
    <s v="住宅"/>
    <x v="12"/>
    <n v="1"/>
    <n v="403"/>
    <n v="90.96"/>
    <m/>
  </r>
  <r>
    <n v="1287"/>
    <s v="住宅"/>
    <x v="12"/>
    <n v="1"/>
    <n v="404"/>
    <n v="93.04"/>
    <m/>
  </r>
  <r>
    <n v="1288"/>
    <s v="住宅"/>
    <x v="12"/>
    <n v="1"/>
    <n v="501"/>
    <n v="93.04"/>
    <m/>
  </r>
  <r>
    <n v="1289"/>
    <s v="住宅"/>
    <x v="12"/>
    <n v="1"/>
    <n v="502"/>
    <n v="90.96"/>
    <m/>
  </r>
  <r>
    <n v="1290"/>
    <s v="住宅"/>
    <x v="12"/>
    <n v="1"/>
    <n v="503"/>
    <n v="90.96"/>
    <m/>
  </r>
  <r>
    <n v="1291"/>
    <s v="住宅"/>
    <x v="12"/>
    <n v="1"/>
    <n v="504"/>
    <n v="93.04"/>
    <m/>
  </r>
  <r>
    <n v="1292"/>
    <s v="住宅"/>
    <x v="12"/>
    <n v="1"/>
    <n v="601"/>
    <n v="93.04"/>
    <m/>
  </r>
  <r>
    <n v="1293"/>
    <s v="住宅"/>
    <x v="12"/>
    <n v="1"/>
    <n v="602"/>
    <n v="90.96"/>
    <m/>
  </r>
  <r>
    <n v="1294"/>
    <s v="住宅"/>
    <x v="12"/>
    <n v="1"/>
    <n v="603"/>
    <n v="90.96"/>
    <m/>
  </r>
  <r>
    <n v="1295"/>
    <s v="住宅"/>
    <x v="12"/>
    <n v="1"/>
    <n v="604"/>
    <n v="93.04"/>
    <m/>
  </r>
  <r>
    <n v="1296"/>
    <s v="住宅"/>
    <x v="12"/>
    <n v="1"/>
    <n v="701"/>
    <n v="93.04"/>
    <m/>
  </r>
  <r>
    <n v="1297"/>
    <s v="住宅"/>
    <x v="12"/>
    <n v="1"/>
    <n v="702"/>
    <n v="90.96"/>
    <m/>
  </r>
  <r>
    <n v="1298"/>
    <s v="住宅"/>
    <x v="12"/>
    <n v="1"/>
    <n v="703"/>
    <n v="90.96"/>
    <m/>
  </r>
  <r>
    <n v="1299"/>
    <s v="住宅"/>
    <x v="12"/>
    <n v="1"/>
    <n v="704"/>
    <n v="93.04"/>
    <m/>
  </r>
  <r>
    <n v="1300"/>
    <s v="住宅"/>
    <x v="12"/>
    <n v="1"/>
    <n v="801"/>
    <n v="93.04"/>
    <m/>
  </r>
  <r>
    <n v="1301"/>
    <s v="住宅"/>
    <x v="12"/>
    <n v="1"/>
    <n v="802"/>
    <n v="90.96"/>
    <m/>
  </r>
  <r>
    <n v="1302"/>
    <s v="住宅"/>
    <x v="12"/>
    <n v="1"/>
    <n v="803"/>
    <n v="90.96"/>
    <m/>
  </r>
  <r>
    <n v="1303"/>
    <s v="住宅"/>
    <x v="12"/>
    <n v="1"/>
    <n v="804"/>
    <n v="93.04"/>
    <m/>
  </r>
  <r>
    <n v="1304"/>
    <s v="住宅"/>
    <x v="12"/>
    <n v="1"/>
    <n v="901"/>
    <n v="93.04"/>
    <m/>
  </r>
  <r>
    <n v="1305"/>
    <s v="住宅"/>
    <x v="12"/>
    <n v="1"/>
    <n v="902"/>
    <n v="90.96"/>
    <m/>
  </r>
  <r>
    <n v="1306"/>
    <s v="住宅"/>
    <x v="12"/>
    <n v="1"/>
    <n v="903"/>
    <n v="90.96"/>
    <m/>
  </r>
  <r>
    <n v="1307"/>
    <s v="住宅"/>
    <x v="12"/>
    <n v="1"/>
    <n v="904"/>
    <n v="93.04"/>
    <m/>
  </r>
  <r>
    <n v="1308"/>
    <s v="住宅"/>
    <x v="12"/>
    <n v="1"/>
    <n v="1001"/>
    <n v="93.04"/>
    <m/>
  </r>
  <r>
    <n v="1309"/>
    <s v="住宅"/>
    <x v="12"/>
    <n v="1"/>
    <n v="1002"/>
    <n v="90.96"/>
    <m/>
  </r>
  <r>
    <n v="1310"/>
    <s v="住宅"/>
    <x v="12"/>
    <n v="1"/>
    <n v="1003"/>
    <n v="90.96"/>
    <m/>
  </r>
  <r>
    <n v="1311"/>
    <s v="住宅"/>
    <x v="12"/>
    <n v="1"/>
    <n v="1004"/>
    <n v="93.04"/>
    <m/>
  </r>
  <r>
    <n v="1312"/>
    <s v="住宅"/>
    <x v="12"/>
    <n v="1"/>
    <n v="1101"/>
    <n v="93.04"/>
    <m/>
  </r>
  <r>
    <n v="1313"/>
    <s v="住宅"/>
    <x v="12"/>
    <n v="1"/>
    <n v="1102"/>
    <n v="90.96"/>
    <m/>
  </r>
  <r>
    <n v="1314"/>
    <s v="住宅"/>
    <x v="12"/>
    <n v="1"/>
    <n v="1103"/>
    <n v="90.96"/>
    <m/>
  </r>
  <r>
    <n v="1315"/>
    <s v="住宅"/>
    <x v="12"/>
    <n v="1"/>
    <n v="1104"/>
    <n v="93.04"/>
    <m/>
  </r>
  <r>
    <n v="1316"/>
    <s v="住宅"/>
    <x v="12"/>
    <n v="1"/>
    <n v="1201"/>
    <n v="93.04"/>
    <m/>
  </r>
  <r>
    <n v="1317"/>
    <s v="住宅"/>
    <x v="12"/>
    <n v="1"/>
    <n v="1202"/>
    <n v="90.96"/>
    <m/>
  </r>
  <r>
    <n v="1318"/>
    <s v="住宅"/>
    <x v="12"/>
    <n v="1"/>
    <n v="1203"/>
    <n v="90.96"/>
    <m/>
  </r>
  <r>
    <n v="1319"/>
    <s v="住宅"/>
    <x v="12"/>
    <n v="1"/>
    <n v="1204"/>
    <n v="93.04"/>
    <m/>
  </r>
  <r>
    <n v="1320"/>
    <s v="住宅"/>
    <x v="12"/>
    <n v="1"/>
    <n v="1301"/>
    <n v="93.04"/>
    <m/>
  </r>
  <r>
    <n v="1321"/>
    <s v="住宅"/>
    <x v="12"/>
    <n v="1"/>
    <n v="1302"/>
    <n v="90.96"/>
    <m/>
  </r>
  <r>
    <n v="1322"/>
    <s v="住宅"/>
    <x v="12"/>
    <n v="1"/>
    <n v="1303"/>
    <n v="90.96"/>
    <m/>
  </r>
  <r>
    <n v="1323"/>
    <s v="住宅"/>
    <x v="12"/>
    <n v="1"/>
    <n v="1304"/>
    <n v="93.04"/>
    <m/>
  </r>
  <r>
    <n v="1324"/>
    <s v="住宅"/>
    <x v="12"/>
    <n v="1"/>
    <n v="1401"/>
    <n v="93.04"/>
    <m/>
  </r>
  <r>
    <n v="1325"/>
    <s v="住宅"/>
    <x v="12"/>
    <n v="1"/>
    <n v="1402"/>
    <n v="90.96"/>
    <m/>
  </r>
  <r>
    <n v="1326"/>
    <s v="住宅"/>
    <x v="12"/>
    <n v="1"/>
    <n v="1403"/>
    <n v="90.96"/>
    <m/>
  </r>
  <r>
    <n v="1327"/>
    <s v="住宅"/>
    <x v="12"/>
    <n v="1"/>
    <n v="1404"/>
    <n v="93.04"/>
    <m/>
  </r>
  <r>
    <n v="1328"/>
    <s v="住宅"/>
    <x v="12"/>
    <n v="1"/>
    <n v="1501"/>
    <n v="93.04"/>
    <m/>
  </r>
  <r>
    <n v="1329"/>
    <s v="住宅"/>
    <x v="12"/>
    <n v="1"/>
    <n v="1502"/>
    <n v="90.96"/>
    <m/>
  </r>
  <r>
    <n v="1330"/>
    <s v="住宅"/>
    <x v="12"/>
    <n v="1"/>
    <n v="1503"/>
    <n v="90.96"/>
    <m/>
  </r>
  <r>
    <n v="1331"/>
    <s v="住宅"/>
    <x v="12"/>
    <n v="1"/>
    <n v="1504"/>
    <n v="93.04"/>
    <m/>
  </r>
  <r>
    <n v="1332"/>
    <s v="住宅"/>
    <x v="12"/>
    <n v="1"/>
    <n v="1601"/>
    <n v="93.04"/>
    <m/>
  </r>
  <r>
    <n v="1333"/>
    <s v="住宅"/>
    <x v="12"/>
    <n v="1"/>
    <n v="1602"/>
    <n v="90.96"/>
    <m/>
  </r>
  <r>
    <n v="1334"/>
    <s v="住宅"/>
    <x v="12"/>
    <n v="1"/>
    <n v="1603"/>
    <n v="90.96"/>
    <m/>
  </r>
  <r>
    <n v="1335"/>
    <s v="住宅"/>
    <x v="12"/>
    <n v="1"/>
    <n v="1604"/>
    <n v="93.04"/>
    <m/>
  </r>
  <r>
    <n v="1336"/>
    <s v="住宅"/>
    <x v="12"/>
    <n v="1"/>
    <n v="1701"/>
    <n v="93.04"/>
    <m/>
  </r>
  <r>
    <n v="1337"/>
    <s v="住宅"/>
    <x v="12"/>
    <n v="1"/>
    <n v="1702"/>
    <n v="90.96"/>
    <m/>
  </r>
  <r>
    <n v="1338"/>
    <s v="住宅"/>
    <x v="12"/>
    <n v="1"/>
    <n v="1703"/>
    <n v="90.96"/>
    <m/>
  </r>
  <r>
    <n v="1339"/>
    <s v="住宅"/>
    <x v="12"/>
    <n v="1"/>
    <n v="1704"/>
    <n v="93.04"/>
    <m/>
  </r>
  <r>
    <n v="1340"/>
    <s v="住宅"/>
    <x v="12"/>
    <n v="1"/>
    <n v="1801"/>
    <n v="93.04"/>
    <m/>
  </r>
  <r>
    <n v="1341"/>
    <s v="住宅"/>
    <x v="12"/>
    <n v="1"/>
    <n v="1802"/>
    <n v="90.96"/>
    <m/>
  </r>
  <r>
    <n v="1342"/>
    <s v="住宅"/>
    <x v="12"/>
    <n v="1"/>
    <n v="1803"/>
    <n v="90.96"/>
    <m/>
  </r>
  <r>
    <n v="1343"/>
    <s v="住宅"/>
    <x v="12"/>
    <n v="1"/>
    <n v="1804"/>
    <n v="93.04"/>
    <m/>
  </r>
  <r>
    <n v="1344"/>
    <s v="住宅"/>
    <x v="12"/>
    <n v="1"/>
    <n v="1901"/>
    <n v="93.04"/>
    <m/>
  </r>
  <r>
    <n v="1345"/>
    <s v="住宅"/>
    <x v="12"/>
    <n v="1"/>
    <n v="1902"/>
    <n v="90.96"/>
    <m/>
  </r>
  <r>
    <n v="1346"/>
    <s v="住宅"/>
    <x v="12"/>
    <n v="1"/>
    <n v="1903"/>
    <n v="90.96"/>
    <m/>
  </r>
  <r>
    <n v="1347"/>
    <s v="住宅"/>
    <x v="12"/>
    <n v="1"/>
    <n v="1904"/>
    <n v="93.04"/>
    <m/>
  </r>
  <r>
    <n v="1348"/>
    <s v="住宅"/>
    <x v="12"/>
    <n v="1"/>
    <n v="2001"/>
    <n v="93.04"/>
    <m/>
  </r>
  <r>
    <n v="1349"/>
    <s v="住宅"/>
    <x v="12"/>
    <n v="1"/>
    <n v="2002"/>
    <n v="90.96"/>
    <m/>
  </r>
  <r>
    <n v="1350"/>
    <s v="住宅"/>
    <x v="12"/>
    <n v="1"/>
    <n v="2003"/>
    <n v="90.96"/>
    <m/>
  </r>
  <r>
    <n v="1351"/>
    <s v="住宅"/>
    <x v="12"/>
    <n v="1"/>
    <n v="2004"/>
    <n v="93.04"/>
    <m/>
  </r>
  <r>
    <n v="1352"/>
    <s v="住宅"/>
    <x v="12"/>
    <n v="1"/>
    <n v="2101"/>
    <n v="93.04"/>
    <m/>
  </r>
  <r>
    <n v="1353"/>
    <s v="住宅"/>
    <x v="12"/>
    <n v="1"/>
    <n v="2102"/>
    <n v="90.96"/>
    <m/>
  </r>
  <r>
    <n v="1354"/>
    <s v="住宅"/>
    <x v="12"/>
    <n v="1"/>
    <n v="2103"/>
    <n v="90.96"/>
    <m/>
  </r>
  <r>
    <n v="1355"/>
    <s v="住宅"/>
    <x v="12"/>
    <n v="1"/>
    <n v="2104"/>
    <n v="93.04"/>
    <m/>
  </r>
  <r>
    <n v="1356"/>
    <s v="住宅"/>
    <x v="12"/>
    <n v="1"/>
    <n v="2201"/>
    <n v="93.04"/>
    <m/>
  </r>
  <r>
    <n v="1357"/>
    <s v="住宅"/>
    <x v="12"/>
    <n v="1"/>
    <n v="2202"/>
    <n v="90.96"/>
    <m/>
  </r>
  <r>
    <n v="1358"/>
    <s v="住宅"/>
    <x v="12"/>
    <n v="1"/>
    <n v="2203"/>
    <n v="90.96"/>
    <m/>
  </r>
  <r>
    <n v="1359"/>
    <s v="住宅"/>
    <x v="12"/>
    <n v="1"/>
    <n v="2204"/>
    <n v="93.04"/>
    <m/>
  </r>
  <r>
    <n v="1360"/>
    <s v="住宅"/>
    <x v="12"/>
    <n v="1"/>
    <n v="2301"/>
    <n v="93.04"/>
    <m/>
  </r>
  <r>
    <n v="1361"/>
    <s v="住宅"/>
    <x v="12"/>
    <n v="1"/>
    <n v="2302"/>
    <n v="90.96"/>
    <m/>
  </r>
  <r>
    <n v="1362"/>
    <s v="住宅"/>
    <x v="12"/>
    <n v="1"/>
    <n v="2303"/>
    <n v="90.96"/>
    <m/>
  </r>
  <r>
    <n v="1363"/>
    <s v="住宅"/>
    <x v="12"/>
    <n v="1"/>
    <n v="2304"/>
    <n v="93.04"/>
    <m/>
  </r>
  <r>
    <n v="1364"/>
    <s v="住宅"/>
    <x v="12"/>
    <n v="1"/>
    <n v="2401"/>
    <n v="93.04"/>
    <m/>
  </r>
  <r>
    <n v="1365"/>
    <s v="住宅"/>
    <x v="12"/>
    <n v="1"/>
    <n v="2402"/>
    <n v="90.96"/>
    <m/>
  </r>
  <r>
    <n v="1366"/>
    <s v="住宅"/>
    <x v="12"/>
    <n v="1"/>
    <n v="2403"/>
    <n v="90.96"/>
    <m/>
  </r>
  <r>
    <n v="1367"/>
    <s v="住宅"/>
    <x v="12"/>
    <n v="1"/>
    <n v="2404"/>
    <n v="93.04"/>
    <m/>
  </r>
  <r>
    <n v="1368"/>
    <s v="住宅"/>
    <x v="12"/>
    <n v="1"/>
    <n v="2501"/>
    <n v="93.04"/>
    <m/>
  </r>
  <r>
    <n v="1369"/>
    <s v="住宅"/>
    <x v="12"/>
    <n v="1"/>
    <n v="2502"/>
    <n v="90.96"/>
    <m/>
  </r>
  <r>
    <n v="1370"/>
    <s v="住宅"/>
    <x v="12"/>
    <n v="1"/>
    <n v="2503"/>
    <n v="90.96"/>
    <m/>
  </r>
  <r>
    <n v="1371"/>
    <s v="住宅"/>
    <x v="12"/>
    <n v="1"/>
    <n v="2504"/>
    <n v="93.04"/>
    <m/>
  </r>
  <r>
    <n v="1372"/>
    <s v="住宅"/>
    <x v="12"/>
    <n v="1"/>
    <n v="2601"/>
    <n v="93.04"/>
    <m/>
  </r>
  <r>
    <n v="1373"/>
    <s v="住宅"/>
    <x v="12"/>
    <n v="1"/>
    <n v="2602"/>
    <n v="90.96"/>
    <m/>
  </r>
  <r>
    <n v="1374"/>
    <s v="住宅"/>
    <x v="12"/>
    <n v="1"/>
    <n v="2603"/>
    <n v="90.96"/>
    <m/>
  </r>
  <r>
    <n v="1375"/>
    <s v="住宅"/>
    <x v="12"/>
    <n v="1"/>
    <n v="2604"/>
    <n v="93.04"/>
    <m/>
  </r>
  <r>
    <n v="1376"/>
    <s v="住宅"/>
    <x v="12"/>
    <n v="1"/>
    <n v="2701"/>
    <n v="93.04"/>
    <m/>
  </r>
  <r>
    <n v="1377"/>
    <s v="住宅"/>
    <x v="12"/>
    <n v="1"/>
    <n v="2702"/>
    <n v="90.96"/>
    <m/>
  </r>
  <r>
    <n v="1378"/>
    <s v="住宅"/>
    <x v="12"/>
    <n v="1"/>
    <n v="2703"/>
    <n v="90.96"/>
    <m/>
  </r>
  <r>
    <n v="1379"/>
    <s v="住宅"/>
    <x v="12"/>
    <n v="1"/>
    <n v="2704"/>
    <n v="93.04"/>
    <m/>
  </r>
  <r>
    <n v="1380"/>
    <s v="住宅"/>
    <x v="12"/>
    <n v="1"/>
    <n v="2801"/>
    <n v="93.04"/>
    <m/>
  </r>
  <r>
    <n v="1381"/>
    <s v="住宅"/>
    <x v="12"/>
    <n v="1"/>
    <n v="2802"/>
    <n v="90.96"/>
    <m/>
  </r>
  <r>
    <n v="1382"/>
    <s v="住宅"/>
    <x v="12"/>
    <n v="1"/>
    <n v="2803"/>
    <n v="90.96"/>
    <m/>
  </r>
  <r>
    <n v="1383"/>
    <s v="住宅"/>
    <x v="12"/>
    <n v="1"/>
    <n v="2804"/>
    <n v="93.04"/>
    <m/>
  </r>
  <r>
    <n v="1384"/>
    <s v="住宅"/>
    <x v="12"/>
    <n v="1"/>
    <n v="2901"/>
    <n v="93.04"/>
    <m/>
  </r>
  <r>
    <n v="1385"/>
    <s v="住宅"/>
    <x v="12"/>
    <n v="1"/>
    <n v="2902"/>
    <n v="90.96"/>
    <m/>
  </r>
  <r>
    <n v="1386"/>
    <s v="住宅"/>
    <x v="12"/>
    <n v="1"/>
    <n v="2903"/>
    <n v="90.96"/>
    <m/>
  </r>
  <r>
    <n v="1387"/>
    <s v="住宅"/>
    <x v="12"/>
    <n v="1"/>
    <n v="2904"/>
    <n v="93.04"/>
    <m/>
  </r>
  <r>
    <n v="1388"/>
    <s v="住宅"/>
    <x v="12"/>
    <n v="1"/>
    <n v="3001"/>
    <n v="93.04"/>
    <m/>
  </r>
  <r>
    <n v="1389"/>
    <s v="住宅"/>
    <x v="12"/>
    <n v="1"/>
    <n v="3002"/>
    <n v="90.96"/>
    <m/>
  </r>
  <r>
    <n v="1390"/>
    <s v="住宅"/>
    <x v="12"/>
    <n v="1"/>
    <n v="3003"/>
    <n v="90.96"/>
    <m/>
  </r>
  <r>
    <n v="1391"/>
    <s v="住宅"/>
    <x v="12"/>
    <n v="1"/>
    <n v="3004"/>
    <n v="93.04"/>
    <m/>
  </r>
  <r>
    <n v="1392"/>
    <s v="住宅"/>
    <x v="13"/>
    <n v="1"/>
    <n v="101"/>
    <n v="122.31"/>
    <m/>
  </r>
  <r>
    <n v="1393"/>
    <s v="住宅"/>
    <x v="13"/>
    <n v="1"/>
    <n v="102"/>
    <n v="88.66"/>
    <m/>
  </r>
  <r>
    <n v="1394"/>
    <s v="住宅"/>
    <x v="13"/>
    <n v="1"/>
    <n v="103"/>
    <n v="139.25"/>
    <m/>
  </r>
  <r>
    <n v="1395"/>
    <s v="住宅"/>
    <x v="13"/>
    <n v="1"/>
    <n v="201"/>
    <n v="122.31"/>
    <m/>
  </r>
  <r>
    <n v="1396"/>
    <s v="住宅"/>
    <x v="13"/>
    <n v="1"/>
    <n v="202"/>
    <n v="88.66"/>
    <m/>
  </r>
  <r>
    <n v="1397"/>
    <s v="住宅"/>
    <x v="13"/>
    <n v="1"/>
    <n v="203"/>
    <n v="139.25"/>
    <m/>
  </r>
  <r>
    <n v="1398"/>
    <s v="住宅"/>
    <x v="13"/>
    <n v="1"/>
    <n v="301"/>
    <n v="122.31"/>
    <m/>
  </r>
  <r>
    <n v="1399"/>
    <s v="住宅"/>
    <x v="13"/>
    <n v="1"/>
    <n v="302"/>
    <n v="88.66"/>
    <m/>
  </r>
  <r>
    <n v="1400"/>
    <s v="住宅"/>
    <x v="13"/>
    <n v="1"/>
    <n v="303"/>
    <n v="139.25"/>
    <m/>
  </r>
  <r>
    <n v="1401"/>
    <s v="住宅"/>
    <x v="13"/>
    <n v="1"/>
    <n v="401"/>
    <n v="122.31"/>
    <m/>
  </r>
  <r>
    <n v="1402"/>
    <s v="住宅"/>
    <x v="13"/>
    <n v="1"/>
    <n v="402"/>
    <n v="88.66"/>
    <m/>
  </r>
  <r>
    <n v="1403"/>
    <s v="住宅"/>
    <x v="13"/>
    <n v="1"/>
    <n v="403"/>
    <n v="139.25"/>
    <m/>
  </r>
  <r>
    <n v="1404"/>
    <s v="住宅"/>
    <x v="13"/>
    <n v="1"/>
    <n v="501"/>
    <n v="122.31"/>
    <m/>
  </r>
  <r>
    <n v="1405"/>
    <s v="住宅"/>
    <x v="13"/>
    <n v="1"/>
    <n v="502"/>
    <n v="88.66"/>
    <m/>
  </r>
  <r>
    <n v="1406"/>
    <s v="住宅"/>
    <x v="13"/>
    <n v="1"/>
    <n v="503"/>
    <n v="139.25"/>
    <m/>
  </r>
  <r>
    <n v="1407"/>
    <s v="住宅"/>
    <x v="13"/>
    <n v="1"/>
    <n v="601"/>
    <n v="122.31"/>
    <m/>
  </r>
  <r>
    <n v="1408"/>
    <s v="住宅"/>
    <x v="13"/>
    <n v="1"/>
    <n v="602"/>
    <n v="88.66"/>
    <m/>
  </r>
  <r>
    <n v="1409"/>
    <s v="住宅"/>
    <x v="13"/>
    <n v="1"/>
    <n v="603"/>
    <n v="139.25"/>
    <m/>
  </r>
  <r>
    <n v="1410"/>
    <s v="住宅"/>
    <x v="13"/>
    <n v="1"/>
    <n v="701"/>
    <n v="122.31"/>
    <m/>
  </r>
  <r>
    <n v="1411"/>
    <s v="住宅"/>
    <x v="13"/>
    <n v="1"/>
    <n v="702"/>
    <n v="88.66"/>
    <m/>
  </r>
  <r>
    <n v="1412"/>
    <s v="住宅"/>
    <x v="13"/>
    <n v="1"/>
    <n v="703"/>
    <n v="139.25"/>
    <m/>
  </r>
  <r>
    <n v="1413"/>
    <s v="住宅"/>
    <x v="13"/>
    <n v="1"/>
    <n v="801"/>
    <n v="122.31"/>
    <m/>
  </r>
  <r>
    <n v="1414"/>
    <s v="住宅"/>
    <x v="13"/>
    <n v="1"/>
    <n v="802"/>
    <n v="88.66"/>
    <m/>
  </r>
  <r>
    <n v="1415"/>
    <s v="住宅"/>
    <x v="13"/>
    <n v="1"/>
    <n v="803"/>
    <n v="139.25"/>
    <m/>
  </r>
  <r>
    <n v="1416"/>
    <s v="住宅"/>
    <x v="13"/>
    <n v="1"/>
    <n v="901"/>
    <n v="122.31"/>
    <m/>
  </r>
  <r>
    <n v="1417"/>
    <s v="住宅"/>
    <x v="13"/>
    <n v="1"/>
    <n v="902"/>
    <n v="88.66"/>
    <m/>
  </r>
  <r>
    <n v="1418"/>
    <s v="住宅"/>
    <x v="13"/>
    <n v="1"/>
    <n v="903"/>
    <n v="139.25"/>
    <m/>
  </r>
  <r>
    <n v="1419"/>
    <s v="住宅"/>
    <x v="13"/>
    <n v="1"/>
    <n v="1001"/>
    <n v="122.31"/>
    <m/>
  </r>
  <r>
    <n v="1420"/>
    <s v="住宅"/>
    <x v="13"/>
    <n v="1"/>
    <n v="1002"/>
    <n v="88.66"/>
    <m/>
  </r>
  <r>
    <n v="1421"/>
    <s v="住宅"/>
    <x v="13"/>
    <n v="1"/>
    <n v="1003"/>
    <n v="139.25"/>
    <m/>
  </r>
  <r>
    <n v="1422"/>
    <s v="住宅"/>
    <x v="13"/>
    <n v="1"/>
    <n v="1101"/>
    <n v="122.31"/>
    <m/>
  </r>
  <r>
    <n v="1423"/>
    <s v="住宅"/>
    <x v="13"/>
    <n v="1"/>
    <n v="1102"/>
    <n v="88.66"/>
    <m/>
  </r>
  <r>
    <n v="1424"/>
    <s v="住宅"/>
    <x v="13"/>
    <n v="1"/>
    <n v="1103"/>
    <n v="139.25"/>
    <m/>
  </r>
  <r>
    <n v="1425"/>
    <s v="住宅"/>
    <x v="13"/>
    <n v="1"/>
    <n v="1201"/>
    <n v="122.31"/>
    <m/>
  </r>
  <r>
    <n v="1426"/>
    <s v="住宅"/>
    <x v="13"/>
    <n v="1"/>
    <n v="1202"/>
    <n v="88.66"/>
    <m/>
  </r>
  <r>
    <n v="1427"/>
    <s v="住宅"/>
    <x v="13"/>
    <n v="1"/>
    <n v="1203"/>
    <n v="139.25"/>
    <m/>
  </r>
  <r>
    <n v="1428"/>
    <s v="住宅"/>
    <x v="13"/>
    <n v="1"/>
    <n v="1301"/>
    <n v="122.31"/>
    <m/>
  </r>
  <r>
    <n v="1429"/>
    <s v="住宅"/>
    <x v="13"/>
    <n v="1"/>
    <n v="1302"/>
    <n v="88.66"/>
    <m/>
  </r>
  <r>
    <n v="1430"/>
    <s v="住宅"/>
    <x v="13"/>
    <n v="1"/>
    <n v="1303"/>
    <n v="139.25"/>
    <m/>
  </r>
  <r>
    <n v="1431"/>
    <s v="住宅"/>
    <x v="13"/>
    <n v="1"/>
    <n v="1401"/>
    <n v="122.31"/>
    <m/>
  </r>
  <r>
    <n v="1432"/>
    <s v="住宅"/>
    <x v="13"/>
    <n v="1"/>
    <n v="1402"/>
    <n v="88.66"/>
    <m/>
  </r>
  <r>
    <n v="1433"/>
    <s v="住宅"/>
    <x v="13"/>
    <n v="1"/>
    <n v="1403"/>
    <n v="139.25"/>
    <m/>
  </r>
  <r>
    <n v="1434"/>
    <s v="住宅"/>
    <x v="13"/>
    <n v="1"/>
    <n v="1501"/>
    <n v="122.31"/>
    <m/>
  </r>
  <r>
    <n v="1435"/>
    <s v="住宅"/>
    <x v="13"/>
    <n v="1"/>
    <n v="1502"/>
    <n v="88.66"/>
    <m/>
  </r>
  <r>
    <n v="1436"/>
    <s v="住宅"/>
    <x v="13"/>
    <n v="1"/>
    <n v="1503"/>
    <n v="139.25"/>
    <m/>
  </r>
  <r>
    <n v="1437"/>
    <s v="住宅"/>
    <x v="13"/>
    <n v="1"/>
    <n v="1601"/>
    <n v="122.31"/>
    <m/>
  </r>
  <r>
    <n v="1438"/>
    <s v="住宅"/>
    <x v="13"/>
    <n v="1"/>
    <n v="1602"/>
    <n v="88.66"/>
    <m/>
  </r>
  <r>
    <n v="1439"/>
    <s v="住宅"/>
    <x v="13"/>
    <n v="1"/>
    <n v="1603"/>
    <n v="139.25"/>
    <m/>
  </r>
  <r>
    <n v="1440"/>
    <s v="住宅"/>
    <x v="13"/>
    <n v="1"/>
    <n v="1701"/>
    <n v="122.31"/>
    <m/>
  </r>
  <r>
    <n v="1441"/>
    <s v="住宅"/>
    <x v="13"/>
    <n v="1"/>
    <n v="1702"/>
    <n v="88.66"/>
    <m/>
  </r>
  <r>
    <n v="1442"/>
    <s v="住宅"/>
    <x v="13"/>
    <n v="1"/>
    <n v="1703"/>
    <n v="139.25"/>
    <m/>
  </r>
  <r>
    <n v="1443"/>
    <s v="住宅"/>
    <x v="13"/>
    <n v="1"/>
    <n v="1801"/>
    <n v="122.31"/>
    <m/>
  </r>
  <r>
    <n v="1444"/>
    <s v="住宅"/>
    <x v="13"/>
    <n v="1"/>
    <n v="1802"/>
    <n v="88.66"/>
    <m/>
  </r>
  <r>
    <n v="1445"/>
    <s v="住宅"/>
    <x v="13"/>
    <n v="1"/>
    <n v="1803"/>
    <n v="139.25"/>
    <m/>
  </r>
  <r>
    <n v="1446"/>
    <s v="住宅"/>
    <x v="14"/>
    <n v="1"/>
    <n v="101"/>
    <n v="91.46"/>
    <m/>
  </r>
  <r>
    <n v="1447"/>
    <s v="住宅"/>
    <x v="14"/>
    <n v="1"/>
    <n v="102"/>
    <n v="88.25"/>
    <m/>
  </r>
  <r>
    <n v="1448"/>
    <s v="住宅"/>
    <x v="14"/>
    <n v="1"/>
    <n v="103"/>
    <n v="88.25"/>
    <m/>
  </r>
  <r>
    <n v="1449"/>
    <s v="住宅"/>
    <x v="14"/>
    <n v="1"/>
    <n v="104"/>
    <n v="91.46"/>
    <m/>
  </r>
  <r>
    <n v="1450"/>
    <s v="住宅"/>
    <x v="14"/>
    <n v="1"/>
    <n v="201"/>
    <n v="91.46"/>
    <m/>
  </r>
  <r>
    <n v="1451"/>
    <s v="住宅"/>
    <x v="14"/>
    <n v="1"/>
    <n v="202"/>
    <n v="88.25"/>
    <m/>
  </r>
  <r>
    <n v="1452"/>
    <s v="住宅"/>
    <x v="14"/>
    <n v="1"/>
    <n v="203"/>
    <n v="88.25"/>
    <m/>
  </r>
  <r>
    <n v="1453"/>
    <s v="住宅"/>
    <x v="14"/>
    <n v="1"/>
    <n v="204"/>
    <n v="91.46"/>
    <m/>
  </r>
  <r>
    <n v="1454"/>
    <s v="住宅"/>
    <x v="14"/>
    <n v="1"/>
    <n v="301"/>
    <n v="91.46"/>
    <m/>
  </r>
  <r>
    <n v="1455"/>
    <s v="住宅"/>
    <x v="14"/>
    <n v="1"/>
    <n v="302"/>
    <n v="88.25"/>
    <m/>
  </r>
  <r>
    <n v="1456"/>
    <s v="住宅"/>
    <x v="14"/>
    <n v="1"/>
    <n v="303"/>
    <n v="88.25"/>
    <m/>
  </r>
  <r>
    <n v="1457"/>
    <s v="住宅"/>
    <x v="14"/>
    <n v="1"/>
    <n v="304"/>
    <n v="91.46"/>
    <m/>
  </r>
  <r>
    <n v="1458"/>
    <s v="住宅"/>
    <x v="14"/>
    <n v="1"/>
    <n v="401"/>
    <n v="91.46"/>
    <m/>
  </r>
  <r>
    <n v="1459"/>
    <s v="住宅"/>
    <x v="14"/>
    <n v="1"/>
    <n v="402"/>
    <n v="88.25"/>
    <m/>
  </r>
  <r>
    <n v="1460"/>
    <s v="住宅"/>
    <x v="14"/>
    <n v="1"/>
    <n v="403"/>
    <n v="88.25"/>
    <m/>
  </r>
  <r>
    <n v="1461"/>
    <s v="住宅"/>
    <x v="14"/>
    <n v="1"/>
    <n v="404"/>
    <n v="91.46"/>
    <m/>
  </r>
  <r>
    <n v="1462"/>
    <s v="住宅"/>
    <x v="14"/>
    <n v="1"/>
    <n v="501"/>
    <n v="91.46"/>
    <m/>
  </r>
  <r>
    <n v="1463"/>
    <s v="住宅"/>
    <x v="14"/>
    <n v="1"/>
    <n v="502"/>
    <n v="88.25"/>
    <m/>
  </r>
  <r>
    <n v="1464"/>
    <s v="住宅"/>
    <x v="14"/>
    <n v="1"/>
    <n v="503"/>
    <n v="88.25"/>
    <m/>
  </r>
  <r>
    <n v="1465"/>
    <s v="住宅"/>
    <x v="14"/>
    <n v="1"/>
    <n v="504"/>
    <n v="91.46"/>
    <m/>
  </r>
  <r>
    <n v="1466"/>
    <s v="住宅"/>
    <x v="14"/>
    <n v="1"/>
    <n v="601"/>
    <n v="91.46"/>
    <m/>
  </r>
  <r>
    <n v="1467"/>
    <s v="住宅"/>
    <x v="14"/>
    <n v="1"/>
    <n v="602"/>
    <n v="88.25"/>
    <m/>
  </r>
  <r>
    <n v="1468"/>
    <s v="住宅"/>
    <x v="14"/>
    <n v="1"/>
    <n v="603"/>
    <n v="88.25"/>
    <m/>
  </r>
  <r>
    <n v="1469"/>
    <s v="住宅"/>
    <x v="14"/>
    <n v="1"/>
    <n v="604"/>
    <n v="91.46"/>
    <m/>
  </r>
  <r>
    <n v="1470"/>
    <s v="住宅"/>
    <x v="14"/>
    <n v="1"/>
    <n v="701"/>
    <n v="91.46"/>
    <m/>
  </r>
  <r>
    <n v="1471"/>
    <s v="住宅"/>
    <x v="14"/>
    <n v="1"/>
    <n v="702"/>
    <n v="88.25"/>
    <m/>
  </r>
  <r>
    <n v="1472"/>
    <s v="住宅"/>
    <x v="14"/>
    <n v="1"/>
    <n v="703"/>
    <n v="88.25"/>
    <m/>
  </r>
  <r>
    <n v="1473"/>
    <s v="住宅"/>
    <x v="14"/>
    <n v="1"/>
    <n v="704"/>
    <n v="91.46"/>
    <m/>
  </r>
  <r>
    <n v="1474"/>
    <s v="住宅"/>
    <x v="14"/>
    <n v="1"/>
    <n v="801"/>
    <n v="91.46"/>
    <m/>
  </r>
  <r>
    <n v="1475"/>
    <s v="住宅"/>
    <x v="14"/>
    <n v="1"/>
    <n v="802"/>
    <n v="88.25"/>
    <m/>
  </r>
  <r>
    <n v="1476"/>
    <s v="住宅"/>
    <x v="14"/>
    <n v="1"/>
    <n v="803"/>
    <n v="88.25"/>
    <m/>
  </r>
  <r>
    <n v="1477"/>
    <s v="住宅"/>
    <x v="14"/>
    <n v="1"/>
    <n v="804"/>
    <n v="91.46"/>
    <m/>
  </r>
  <r>
    <n v="1478"/>
    <s v="住宅"/>
    <x v="14"/>
    <n v="1"/>
    <n v="901"/>
    <n v="91.46"/>
    <m/>
  </r>
  <r>
    <n v="1479"/>
    <s v="住宅"/>
    <x v="14"/>
    <n v="1"/>
    <n v="902"/>
    <n v="88.25"/>
    <m/>
  </r>
  <r>
    <n v="1480"/>
    <s v="住宅"/>
    <x v="14"/>
    <n v="1"/>
    <n v="903"/>
    <n v="88.25"/>
    <m/>
  </r>
  <r>
    <n v="1481"/>
    <s v="住宅"/>
    <x v="14"/>
    <n v="1"/>
    <n v="904"/>
    <n v="91.46"/>
    <m/>
  </r>
  <r>
    <n v="1482"/>
    <s v="住宅"/>
    <x v="14"/>
    <n v="1"/>
    <n v="1001"/>
    <n v="91.46"/>
    <m/>
  </r>
  <r>
    <n v="1483"/>
    <s v="住宅"/>
    <x v="14"/>
    <n v="1"/>
    <n v="1002"/>
    <n v="88.25"/>
    <m/>
  </r>
  <r>
    <n v="1484"/>
    <s v="住宅"/>
    <x v="14"/>
    <n v="1"/>
    <n v="1003"/>
    <n v="88.25"/>
    <m/>
  </r>
  <r>
    <n v="1485"/>
    <s v="住宅"/>
    <x v="14"/>
    <n v="1"/>
    <n v="1004"/>
    <n v="91.46"/>
    <m/>
  </r>
  <r>
    <n v="1486"/>
    <s v="住宅"/>
    <x v="14"/>
    <n v="1"/>
    <n v="1101"/>
    <n v="91.46"/>
    <m/>
  </r>
  <r>
    <n v="1487"/>
    <s v="住宅"/>
    <x v="14"/>
    <n v="1"/>
    <n v="1102"/>
    <n v="88.25"/>
    <m/>
  </r>
  <r>
    <n v="1488"/>
    <s v="住宅"/>
    <x v="14"/>
    <n v="1"/>
    <n v="1103"/>
    <n v="88.25"/>
    <m/>
  </r>
  <r>
    <n v="1489"/>
    <s v="住宅"/>
    <x v="14"/>
    <n v="1"/>
    <n v="1104"/>
    <n v="91.46"/>
    <m/>
  </r>
  <r>
    <n v="1490"/>
    <s v="住宅"/>
    <x v="14"/>
    <n v="1"/>
    <n v="1201"/>
    <n v="91.46"/>
    <m/>
  </r>
  <r>
    <n v="1491"/>
    <s v="住宅"/>
    <x v="14"/>
    <n v="1"/>
    <n v="1202"/>
    <n v="88.25"/>
    <m/>
  </r>
  <r>
    <n v="1492"/>
    <s v="住宅"/>
    <x v="14"/>
    <n v="1"/>
    <n v="1203"/>
    <n v="88.25"/>
    <m/>
  </r>
  <r>
    <n v="1493"/>
    <s v="住宅"/>
    <x v="14"/>
    <n v="1"/>
    <n v="1204"/>
    <n v="91.46"/>
    <m/>
  </r>
  <r>
    <n v="1494"/>
    <s v="住宅"/>
    <x v="14"/>
    <n v="1"/>
    <n v="1301"/>
    <n v="91.46"/>
    <m/>
  </r>
  <r>
    <n v="1495"/>
    <s v="住宅"/>
    <x v="14"/>
    <n v="1"/>
    <n v="1302"/>
    <n v="88.25"/>
    <m/>
  </r>
  <r>
    <n v="1496"/>
    <s v="住宅"/>
    <x v="14"/>
    <n v="1"/>
    <n v="1303"/>
    <n v="88.25"/>
    <m/>
  </r>
  <r>
    <n v="1497"/>
    <s v="住宅"/>
    <x v="14"/>
    <n v="1"/>
    <n v="1304"/>
    <n v="91.46"/>
    <m/>
  </r>
  <r>
    <n v="1498"/>
    <s v="住宅"/>
    <x v="14"/>
    <n v="1"/>
    <n v="1401"/>
    <n v="91.46"/>
    <m/>
  </r>
  <r>
    <n v="1499"/>
    <s v="住宅"/>
    <x v="14"/>
    <n v="1"/>
    <n v="1402"/>
    <n v="88.25"/>
    <m/>
  </r>
  <r>
    <n v="1500"/>
    <s v="住宅"/>
    <x v="14"/>
    <n v="1"/>
    <n v="1403"/>
    <n v="88.25"/>
    <m/>
  </r>
  <r>
    <n v="1501"/>
    <s v="住宅"/>
    <x v="14"/>
    <n v="1"/>
    <n v="1404"/>
    <n v="91.46"/>
    <m/>
  </r>
  <r>
    <n v="1502"/>
    <s v="住宅"/>
    <x v="14"/>
    <n v="1"/>
    <n v="1501"/>
    <n v="91.46"/>
    <m/>
  </r>
  <r>
    <n v="1503"/>
    <s v="住宅"/>
    <x v="14"/>
    <n v="1"/>
    <n v="1502"/>
    <n v="88.25"/>
    <m/>
  </r>
  <r>
    <n v="1504"/>
    <s v="住宅"/>
    <x v="14"/>
    <n v="1"/>
    <n v="1503"/>
    <n v="88.25"/>
    <m/>
  </r>
  <r>
    <n v="1505"/>
    <s v="住宅"/>
    <x v="14"/>
    <n v="1"/>
    <n v="1504"/>
    <n v="91.46"/>
    <m/>
  </r>
  <r>
    <n v="1506"/>
    <s v="住宅"/>
    <x v="14"/>
    <n v="1"/>
    <n v="1601"/>
    <n v="91.46"/>
    <m/>
  </r>
  <r>
    <n v="1507"/>
    <s v="住宅"/>
    <x v="14"/>
    <n v="1"/>
    <n v="1602"/>
    <n v="88.25"/>
    <m/>
  </r>
  <r>
    <n v="1508"/>
    <s v="住宅"/>
    <x v="14"/>
    <n v="1"/>
    <n v="1603"/>
    <n v="88.25"/>
    <m/>
  </r>
  <r>
    <n v="1509"/>
    <s v="住宅"/>
    <x v="14"/>
    <n v="1"/>
    <n v="1604"/>
    <n v="91.46"/>
    <m/>
  </r>
  <r>
    <n v="1510"/>
    <s v="住宅"/>
    <x v="14"/>
    <n v="1"/>
    <n v="1701"/>
    <n v="91.46"/>
    <m/>
  </r>
  <r>
    <n v="1511"/>
    <s v="住宅"/>
    <x v="14"/>
    <n v="1"/>
    <n v="1702"/>
    <n v="88.25"/>
    <m/>
  </r>
  <r>
    <n v="1512"/>
    <s v="住宅"/>
    <x v="14"/>
    <n v="1"/>
    <n v="1703"/>
    <n v="88.25"/>
    <m/>
  </r>
  <r>
    <n v="1513"/>
    <s v="住宅"/>
    <x v="14"/>
    <n v="1"/>
    <n v="1704"/>
    <n v="91.46"/>
    <m/>
  </r>
  <r>
    <n v="1514"/>
    <s v="住宅"/>
    <x v="14"/>
    <n v="1"/>
    <n v="1801"/>
    <n v="91.46"/>
    <m/>
  </r>
  <r>
    <n v="1515"/>
    <s v="住宅"/>
    <x v="14"/>
    <n v="1"/>
    <n v="1802"/>
    <n v="88.25"/>
    <m/>
  </r>
  <r>
    <n v="1516"/>
    <s v="住宅"/>
    <x v="14"/>
    <n v="1"/>
    <n v="1803"/>
    <n v="88.25"/>
    <m/>
  </r>
  <r>
    <n v="1517"/>
    <s v="住宅"/>
    <x v="14"/>
    <n v="1"/>
    <n v="1804"/>
    <n v="91.46"/>
    <m/>
  </r>
  <r>
    <n v="1518"/>
    <s v="住宅"/>
    <x v="15"/>
    <n v="1"/>
    <n v="101"/>
    <n v="147.09"/>
    <m/>
  </r>
  <r>
    <n v="1519"/>
    <s v="住宅"/>
    <x v="15"/>
    <n v="1"/>
    <n v="102"/>
    <n v="161.5"/>
    <m/>
  </r>
  <r>
    <n v="1520"/>
    <s v="住宅"/>
    <x v="15"/>
    <n v="1"/>
    <n v="201"/>
    <n v="163.72999999999999"/>
    <m/>
  </r>
  <r>
    <n v="1521"/>
    <s v="住宅"/>
    <x v="15"/>
    <n v="1"/>
    <n v="202"/>
    <n v="161.5"/>
    <m/>
  </r>
  <r>
    <n v="1522"/>
    <s v="住宅"/>
    <x v="15"/>
    <n v="1"/>
    <n v="301"/>
    <n v="163.72999999999999"/>
    <m/>
  </r>
  <r>
    <n v="1523"/>
    <s v="住宅"/>
    <x v="15"/>
    <n v="1"/>
    <n v="302"/>
    <n v="161.5"/>
    <m/>
  </r>
  <r>
    <n v="1524"/>
    <s v="住宅"/>
    <x v="15"/>
    <n v="1"/>
    <n v="401"/>
    <n v="163.72999999999999"/>
    <m/>
  </r>
  <r>
    <n v="1525"/>
    <s v="住宅"/>
    <x v="15"/>
    <n v="1"/>
    <n v="402"/>
    <n v="161.5"/>
    <m/>
  </r>
  <r>
    <n v="1526"/>
    <s v="住宅"/>
    <x v="15"/>
    <n v="1"/>
    <n v="501"/>
    <n v="163.72999999999999"/>
    <m/>
  </r>
  <r>
    <n v="1527"/>
    <s v="住宅"/>
    <x v="15"/>
    <n v="1"/>
    <n v="502"/>
    <n v="161.5"/>
    <m/>
  </r>
  <r>
    <n v="1528"/>
    <s v="住宅"/>
    <x v="15"/>
    <n v="1"/>
    <n v="601"/>
    <n v="160.51"/>
    <m/>
  </r>
  <r>
    <n v="1529"/>
    <s v="住宅"/>
    <x v="15"/>
    <n v="1"/>
    <n v="602"/>
    <n v="158.27000000000001"/>
    <m/>
  </r>
  <r>
    <n v="1530"/>
    <s v="住宅"/>
    <x v="15"/>
    <n v="2"/>
    <n v="101"/>
    <n v="147.09"/>
    <m/>
  </r>
  <r>
    <n v="1531"/>
    <s v="住宅"/>
    <x v="15"/>
    <n v="2"/>
    <n v="102"/>
    <n v="161.5"/>
    <m/>
  </r>
  <r>
    <n v="1532"/>
    <s v="住宅"/>
    <x v="15"/>
    <n v="2"/>
    <n v="201"/>
    <n v="163.72999999999999"/>
    <m/>
  </r>
  <r>
    <n v="1533"/>
    <s v="住宅"/>
    <x v="15"/>
    <n v="2"/>
    <n v="202"/>
    <n v="161.5"/>
    <m/>
  </r>
  <r>
    <n v="1534"/>
    <s v="住宅"/>
    <x v="15"/>
    <n v="2"/>
    <n v="301"/>
    <n v="163.72999999999999"/>
    <m/>
  </r>
  <r>
    <n v="1535"/>
    <s v="住宅"/>
    <x v="15"/>
    <n v="2"/>
    <n v="302"/>
    <n v="161.5"/>
    <m/>
  </r>
  <r>
    <n v="1536"/>
    <s v="住宅"/>
    <x v="15"/>
    <n v="2"/>
    <n v="401"/>
    <n v="163.72999999999999"/>
    <m/>
  </r>
  <r>
    <n v="1537"/>
    <s v="住宅"/>
    <x v="15"/>
    <n v="2"/>
    <n v="402"/>
    <n v="161.5"/>
    <m/>
  </r>
  <r>
    <n v="1538"/>
    <s v="住宅"/>
    <x v="15"/>
    <n v="2"/>
    <n v="501"/>
    <n v="163.72999999999999"/>
    <m/>
  </r>
  <r>
    <n v="1539"/>
    <s v="住宅"/>
    <x v="15"/>
    <n v="2"/>
    <n v="502"/>
    <n v="161.5"/>
    <m/>
  </r>
  <r>
    <n v="1540"/>
    <s v="住宅"/>
    <x v="15"/>
    <n v="2"/>
    <n v="601"/>
    <n v="160.51"/>
    <m/>
  </r>
  <r>
    <n v="1541"/>
    <s v="住宅"/>
    <x v="15"/>
    <n v="2"/>
    <n v="602"/>
    <n v="158.27000000000001"/>
    <m/>
  </r>
  <r>
    <n v="1542"/>
    <s v="住宅"/>
    <x v="15"/>
    <n v="3"/>
    <n v="101"/>
    <n v="147.09"/>
    <m/>
  </r>
  <r>
    <n v="1543"/>
    <s v="住宅"/>
    <x v="15"/>
    <n v="3"/>
    <n v="102"/>
    <n v="161.5"/>
    <m/>
  </r>
  <r>
    <n v="1544"/>
    <s v="住宅"/>
    <x v="15"/>
    <n v="3"/>
    <n v="201"/>
    <n v="163.72999999999999"/>
    <m/>
  </r>
  <r>
    <n v="1545"/>
    <s v="住宅"/>
    <x v="15"/>
    <n v="3"/>
    <n v="202"/>
    <n v="161.5"/>
    <m/>
  </r>
  <r>
    <n v="1546"/>
    <s v="住宅"/>
    <x v="15"/>
    <n v="3"/>
    <n v="301"/>
    <n v="163.72999999999999"/>
    <m/>
  </r>
  <r>
    <n v="1547"/>
    <s v="住宅"/>
    <x v="15"/>
    <n v="3"/>
    <n v="302"/>
    <n v="161.5"/>
    <m/>
  </r>
  <r>
    <n v="1548"/>
    <s v="住宅"/>
    <x v="15"/>
    <n v="3"/>
    <n v="401"/>
    <n v="163.72999999999999"/>
    <m/>
  </r>
  <r>
    <n v="1549"/>
    <s v="住宅"/>
    <x v="15"/>
    <n v="3"/>
    <n v="402"/>
    <n v="161.5"/>
    <m/>
  </r>
  <r>
    <n v="1550"/>
    <s v="住宅"/>
    <x v="15"/>
    <n v="3"/>
    <n v="501"/>
    <n v="163.72999999999999"/>
    <m/>
  </r>
  <r>
    <n v="1551"/>
    <s v="住宅"/>
    <x v="15"/>
    <n v="3"/>
    <n v="502"/>
    <n v="161.5"/>
    <m/>
  </r>
  <r>
    <n v="1552"/>
    <s v="住宅"/>
    <x v="15"/>
    <n v="3"/>
    <n v="601"/>
    <n v="160.51"/>
    <m/>
  </r>
  <r>
    <n v="1553"/>
    <s v="住宅"/>
    <x v="15"/>
    <n v="3"/>
    <n v="602"/>
    <n v="158.27000000000001"/>
    <m/>
  </r>
  <r>
    <n v="1554"/>
    <s v="住宅"/>
    <x v="16"/>
    <n v="1"/>
    <n v="101"/>
    <n v="260.3"/>
    <s v="跃层"/>
  </r>
  <r>
    <n v="1555"/>
    <s v="住宅"/>
    <x v="16"/>
    <n v="1"/>
    <n v="102"/>
    <n v="243.73"/>
    <s v="跃层"/>
  </r>
  <r>
    <n v="1556"/>
    <s v="住宅"/>
    <x v="16"/>
    <n v="1"/>
    <n v="301"/>
    <n v="260.3"/>
    <s v="跃层"/>
  </r>
  <r>
    <n v="1557"/>
    <s v="住宅"/>
    <x v="16"/>
    <n v="1"/>
    <n v="302"/>
    <n v="243.73"/>
    <s v="跃层"/>
  </r>
  <r>
    <n v="1558"/>
    <s v="住宅"/>
    <x v="16"/>
    <n v="1"/>
    <n v="501"/>
    <n v="253.71"/>
    <s v="跃层"/>
  </r>
  <r>
    <n v="1559"/>
    <s v="住宅"/>
    <x v="16"/>
    <n v="1"/>
    <n v="502"/>
    <n v="237.1"/>
    <s v="跃层"/>
  </r>
  <r>
    <n v="1560"/>
    <s v="住宅"/>
    <x v="16"/>
    <n v="2"/>
    <n v="101"/>
    <n v="243.73"/>
    <s v="跃层"/>
  </r>
  <r>
    <n v="1561"/>
    <s v="住宅"/>
    <x v="16"/>
    <n v="2"/>
    <n v="102"/>
    <n v="260.3"/>
    <s v="跃层"/>
  </r>
  <r>
    <n v="1562"/>
    <s v="住宅"/>
    <x v="16"/>
    <n v="2"/>
    <n v="301"/>
    <n v="243.73"/>
    <s v="跃层"/>
  </r>
  <r>
    <n v="1563"/>
    <s v="住宅"/>
    <x v="16"/>
    <n v="2"/>
    <n v="302"/>
    <n v="260.3"/>
    <s v="跃层"/>
  </r>
  <r>
    <n v="1564"/>
    <s v="住宅"/>
    <x v="16"/>
    <n v="2"/>
    <n v="501"/>
    <n v="237.1"/>
    <s v="跃层"/>
  </r>
  <r>
    <n v="1565"/>
    <s v="住宅"/>
    <x v="16"/>
    <n v="2"/>
    <n v="502"/>
    <n v="253.71"/>
    <s v="跃层"/>
  </r>
  <r>
    <n v="1566"/>
    <s v="住宅"/>
    <x v="17"/>
    <n v="1"/>
    <n v="101"/>
    <n v="119.48"/>
    <m/>
  </r>
  <r>
    <n v="1567"/>
    <s v="住宅"/>
    <x v="17"/>
    <n v="1"/>
    <n v="102"/>
    <n v="120.46"/>
    <m/>
  </r>
  <r>
    <n v="1568"/>
    <s v="住宅"/>
    <x v="17"/>
    <n v="1"/>
    <n v="201"/>
    <n v="119.48"/>
    <m/>
  </r>
  <r>
    <n v="1569"/>
    <s v="住宅"/>
    <x v="17"/>
    <n v="1"/>
    <n v="202"/>
    <n v="120.46"/>
    <m/>
  </r>
  <r>
    <n v="1570"/>
    <s v="住宅"/>
    <x v="17"/>
    <n v="1"/>
    <n v="301"/>
    <n v="119.48"/>
    <m/>
  </r>
  <r>
    <n v="1571"/>
    <s v="住宅"/>
    <x v="17"/>
    <n v="1"/>
    <n v="302"/>
    <n v="120.46"/>
    <m/>
  </r>
  <r>
    <n v="1572"/>
    <s v="住宅"/>
    <x v="17"/>
    <n v="1"/>
    <n v="401"/>
    <n v="119.48"/>
    <m/>
  </r>
  <r>
    <n v="1573"/>
    <s v="住宅"/>
    <x v="17"/>
    <n v="1"/>
    <n v="402"/>
    <n v="120.46"/>
    <m/>
  </r>
  <r>
    <n v="1574"/>
    <s v="住宅"/>
    <x v="17"/>
    <n v="1"/>
    <n v="501"/>
    <n v="119.48"/>
    <m/>
  </r>
  <r>
    <n v="1575"/>
    <s v="住宅"/>
    <x v="17"/>
    <n v="1"/>
    <n v="502"/>
    <n v="120.46"/>
    <m/>
  </r>
  <r>
    <n v="1576"/>
    <s v="住宅"/>
    <x v="17"/>
    <n v="1"/>
    <n v="601"/>
    <n v="119.48"/>
    <m/>
  </r>
  <r>
    <n v="1577"/>
    <s v="住宅"/>
    <x v="17"/>
    <n v="1"/>
    <n v="602"/>
    <n v="120.46"/>
    <m/>
  </r>
  <r>
    <n v="1578"/>
    <s v="住宅"/>
    <x v="17"/>
    <n v="2"/>
    <n v="101"/>
    <n v="120.46"/>
    <m/>
  </r>
  <r>
    <n v="1579"/>
    <s v="住宅"/>
    <x v="17"/>
    <n v="2"/>
    <n v="102"/>
    <n v="119.48"/>
    <m/>
  </r>
  <r>
    <n v="1580"/>
    <s v="住宅"/>
    <x v="17"/>
    <n v="2"/>
    <n v="201"/>
    <n v="120.46"/>
    <m/>
  </r>
  <r>
    <n v="1581"/>
    <s v="住宅"/>
    <x v="17"/>
    <n v="2"/>
    <n v="202"/>
    <n v="119.48"/>
    <m/>
  </r>
  <r>
    <n v="1582"/>
    <s v="住宅"/>
    <x v="17"/>
    <n v="2"/>
    <n v="301"/>
    <n v="120.46"/>
    <m/>
  </r>
  <r>
    <n v="1583"/>
    <s v="住宅"/>
    <x v="17"/>
    <n v="2"/>
    <n v="302"/>
    <n v="119.48"/>
    <m/>
  </r>
  <r>
    <n v="1584"/>
    <s v="住宅"/>
    <x v="17"/>
    <n v="2"/>
    <n v="401"/>
    <n v="120.46"/>
    <m/>
  </r>
  <r>
    <n v="1585"/>
    <s v="住宅"/>
    <x v="17"/>
    <n v="2"/>
    <n v="402"/>
    <n v="119.48"/>
    <m/>
  </r>
  <r>
    <n v="1586"/>
    <s v="住宅"/>
    <x v="17"/>
    <n v="2"/>
    <n v="501"/>
    <n v="120.46"/>
    <m/>
  </r>
  <r>
    <n v="1587"/>
    <s v="住宅"/>
    <x v="17"/>
    <n v="2"/>
    <n v="502"/>
    <n v="119.48"/>
    <m/>
  </r>
  <r>
    <n v="1588"/>
    <s v="住宅"/>
    <x v="17"/>
    <n v="2"/>
    <n v="601"/>
    <n v="120.46"/>
    <m/>
  </r>
  <r>
    <n v="1589"/>
    <s v="住宅"/>
    <x v="17"/>
    <n v="2"/>
    <n v="602"/>
    <n v="119.48"/>
    <m/>
  </r>
  <r>
    <n v="1590"/>
    <s v="住宅"/>
    <x v="18"/>
    <n v="1"/>
    <n v="101"/>
    <n v="122.31"/>
    <m/>
  </r>
  <r>
    <n v="1591"/>
    <s v="住宅"/>
    <x v="18"/>
    <n v="1"/>
    <n v="102"/>
    <n v="88.66"/>
    <m/>
  </r>
  <r>
    <n v="1592"/>
    <s v="住宅"/>
    <x v="18"/>
    <n v="1"/>
    <n v="103"/>
    <n v="139.25"/>
    <m/>
  </r>
  <r>
    <n v="1593"/>
    <s v="住宅"/>
    <x v="18"/>
    <n v="1"/>
    <n v="201"/>
    <n v="122.31"/>
    <m/>
  </r>
  <r>
    <n v="1594"/>
    <s v="住宅"/>
    <x v="18"/>
    <n v="1"/>
    <n v="202"/>
    <n v="88.66"/>
    <m/>
  </r>
  <r>
    <n v="1595"/>
    <s v="住宅"/>
    <x v="18"/>
    <n v="1"/>
    <n v="203"/>
    <n v="139.25"/>
    <m/>
  </r>
  <r>
    <n v="1596"/>
    <s v="住宅"/>
    <x v="18"/>
    <n v="1"/>
    <n v="301"/>
    <n v="122.31"/>
    <m/>
  </r>
  <r>
    <n v="1597"/>
    <s v="住宅"/>
    <x v="18"/>
    <n v="1"/>
    <n v="302"/>
    <n v="88.66"/>
    <m/>
  </r>
  <r>
    <n v="1598"/>
    <s v="住宅"/>
    <x v="18"/>
    <n v="1"/>
    <n v="303"/>
    <n v="139.25"/>
    <m/>
  </r>
  <r>
    <n v="1599"/>
    <s v="住宅"/>
    <x v="18"/>
    <n v="1"/>
    <n v="401"/>
    <n v="122.31"/>
    <m/>
  </r>
  <r>
    <n v="1600"/>
    <s v="住宅"/>
    <x v="18"/>
    <n v="1"/>
    <n v="402"/>
    <n v="88.66"/>
    <m/>
  </r>
  <r>
    <n v="1601"/>
    <s v="住宅"/>
    <x v="18"/>
    <n v="1"/>
    <n v="403"/>
    <n v="139.25"/>
    <m/>
  </r>
  <r>
    <n v="1602"/>
    <s v="住宅"/>
    <x v="18"/>
    <n v="1"/>
    <n v="501"/>
    <n v="122.31"/>
    <m/>
  </r>
  <r>
    <n v="1603"/>
    <s v="住宅"/>
    <x v="18"/>
    <n v="1"/>
    <n v="502"/>
    <n v="88.66"/>
    <m/>
  </r>
  <r>
    <n v="1604"/>
    <s v="住宅"/>
    <x v="18"/>
    <n v="1"/>
    <n v="503"/>
    <n v="139.25"/>
    <m/>
  </r>
  <r>
    <n v="1605"/>
    <s v="住宅"/>
    <x v="18"/>
    <n v="1"/>
    <n v="601"/>
    <n v="122.31"/>
    <m/>
  </r>
  <r>
    <n v="1606"/>
    <s v="住宅"/>
    <x v="18"/>
    <n v="1"/>
    <n v="602"/>
    <n v="88.66"/>
    <m/>
  </r>
  <r>
    <n v="1607"/>
    <s v="住宅"/>
    <x v="18"/>
    <n v="1"/>
    <n v="603"/>
    <n v="139.25"/>
    <m/>
  </r>
  <r>
    <n v="1608"/>
    <s v="住宅"/>
    <x v="18"/>
    <n v="1"/>
    <n v="701"/>
    <n v="122.31"/>
    <m/>
  </r>
  <r>
    <n v="1609"/>
    <s v="住宅"/>
    <x v="18"/>
    <n v="1"/>
    <n v="702"/>
    <n v="88.66"/>
    <m/>
  </r>
  <r>
    <n v="1610"/>
    <s v="住宅"/>
    <x v="18"/>
    <n v="1"/>
    <n v="703"/>
    <n v="139.25"/>
    <m/>
  </r>
  <r>
    <n v="1611"/>
    <s v="住宅"/>
    <x v="18"/>
    <n v="1"/>
    <n v="801"/>
    <n v="122.31"/>
    <m/>
  </r>
  <r>
    <n v="1612"/>
    <s v="住宅"/>
    <x v="18"/>
    <n v="1"/>
    <n v="802"/>
    <n v="88.66"/>
    <m/>
  </r>
  <r>
    <n v="1613"/>
    <s v="住宅"/>
    <x v="18"/>
    <n v="1"/>
    <n v="803"/>
    <n v="139.25"/>
    <m/>
  </r>
  <r>
    <n v="1614"/>
    <s v="住宅"/>
    <x v="18"/>
    <n v="1"/>
    <n v="901"/>
    <n v="122.31"/>
    <m/>
  </r>
  <r>
    <n v="1615"/>
    <s v="住宅"/>
    <x v="18"/>
    <n v="1"/>
    <n v="902"/>
    <n v="88.66"/>
    <m/>
  </r>
  <r>
    <n v="1616"/>
    <s v="住宅"/>
    <x v="18"/>
    <n v="1"/>
    <n v="903"/>
    <n v="139.25"/>
    <m/>
  </r>
  <r>
    <n v="1617"/>
    <s v="住宅"/>
    <x v="18"/>
    <n v="1"/>
    <n v="1001"/>
    <n v="122.31"/>
    <m/>
  </r>
  <r>
    <n v="1618"/>
    <s v="住宅"/>
    <x v="18"/>
    <n v="1"/>
    <n v="1002"/>
    <n v="88.66"/>
    <m/>
  </r>
  <r>
    <n v="1619"/>
    <s v="住宅"/>
    <x v="18"/>
    <n v="1"/>
    <n v="1003"/>
    <n v="139.25"/>
    <m/>
  </r>
  <r>
    <n v="1620"/>
    <s v="住宅"/>
    <x v="18"/>
    <n v="1"/>
    <n v="1101"/>
    <n v="122.31"/>
    <m/>
  </r>
  <r>
    <n v="1621"/>
    <s v="住宅"/>
    <x v="18"/>
    <n v="1"/>
    <n v="1102"/>
    <n v="88.66"/>
    <m/>
  </r>
  <r>
    <n v="1622"/>
    <s v="住宅"/>
    <x v="18"/>
    <n v="1"/>
    <n v="1103"/>
    <n v="139.25"/>
    <m/>
  </r>
  <r>
    <n v="1623"/>
    <s v="住宅"/>
    <x v="18"/>
    <n v="1"/>
    <n v="1201"/>
    <n v="122.31"/>
    <m/>
  </r>
  <r>
    <n v="1624"/>
    <s v="住宅"/>
    <x v="18"/>
    <n v="1"/>
    <n v="1202"/>
    <n v="88.66"/>
    <m/>
  </r>
  <r>
    <n v="1625"/>
    <s v="住宅"/>
    <x v="18"/>
    <n v="1"/>
    <n v="1203"/>
    <n v="139.25"/>
    <m/>
  </r>
  <r>
    <n v="1626"/>
    <s v="住宅"/>
    <x v="18"/>
    <n v="1"/>
    <n v="1301"/>
    <n v="122.31"/>
    <m/>
  </r>
  <r>
    <n v="1627"/>
    <s v="住宅"/>
    <x v="18"/>
    <n v="1"/>
    <n v="1302"/>
    <n v="88.66"/>
    <m/>
  </r>
  <r>
    <n v="1628"/>
    <s v="住宅"/>
    <x v="18"/>
    <n v="1"/>
    <n v="1303"/>
    <n v="139.25"/>
    <m/>
  </r>
  <r>
    <n v="1629"/>
    <s v="住宅"/>
    <x v="18"/>
    <n v="1"/>
    <n v="1401"/>
    <n v="122.31"/>
    <m/>
  </r>
  <r>
    <n v="1630"/>
    <s v="住宅"/>
    <x v="18"/>
    <n v="1"/>
    <n v="1402"/>
    <n v="88.66"/>
    <m/>
  </r>
  <r>
    <n v="1631"/>
    <s v="住宅"/>
    <x v="18"/>
    <n v="1"/>
    <n v="1403"/>
    <n v="139.25"/>
    <m/>
  </r>
  <r>
    <n v="1632"/>
    <s v="住宅"/>
    <x v="18"/>
    <n v="1"/>
    <n v="1501"/>
    <n v="122.31"/>
    <m/>
  </r>
  <r>
    <n v="1633"/>
    <s v="住宅"/>
    <x v="18"/>
    <n v="1"/>
    <n v="1502"/>
    <n v="88.66"/>
    <m/>
  </r>
  <r>
    <n v="1634"/>
    <s v="住宅"/>
    <x v="18"/>
    <n v="1"/>
    <n v="1503"/>
    <n v="139.25"/>
    <m/>
  </r>
  <r>
    <n v="1635"/>
    <s v="住宅"/>
    <x v="18"/>
    <n v="1"/>
    <n v="1601"/>
    <n v="122.31"/>
    <m/>
  </r>
  <r>
    <n v="1636"/>
    <s v="住宅"/>
    <x v="18"/>
    <n v="1"/>
    <n v="1602"/>
    <n v="88.66"/>
    <m/>
  </r>
  <r>
    <n v="1637"/>
    <s v="住宅"/>
    <x v="18"/>
    <n v="1"/>
    <n v="1603"/>
    <n v="139.25"/>
    <m/>
  </r>
  <r>
    <n v="1638"/>
    <s v="住宅"/>
    <x v="18"/>
    <n v="1"/>
    <n v="1701"/>
    <n v="122.31"/>
    <m/>
  </r>
  <r>
    <n v="1639"/>
    <s v="住宅"/>
    <x v="18"/>
    <n v="1"/>
    <n v="1702"/>
    <n v="88.66"/>
    <m/>
  </r>
  <r>
    <n v="1640"/>
    <s v="住宅"/>
    <x v="18"/>
    <n v="1"/>
    <n v="1703"/>
    <n v="139.25"/>
    <m/>
  </r>
  <r>
    <n v="1641"/>
    <s v="住宅"/>
    <x v="18"/>
    <n v="1"/>
    <n v="1801"/>
    <n v="122.31"/>
    <m/>
  </r>
  <r>
    <n v="1642"/>
    <s v="住宅"/>
    <x v="18"/>
    <n v="1"/>
    <n v="1802"/>
    <n v="88.66"/>
    <m/>
  </r>
  <r>
    <n v="1643"/>
    <s v="住宅"/>
    <x v="18"/>
    <n v="1"/>
    <n v="1803"/>
    <n v="139.25"/>
    <m/>
  </r>
  <r>
    <n v="1644"/>
    <s v="住宅"/>
    <x v="19"/>
    <n v="1"/>
    <n v="101"/>
    <n v="93.13"/>
    <m/>
  </r>
  <r>
    <n v="1645"/>
    <s v="住宅"/>
    <x v="19"/>
    <n v="1"/>
    <n v="102"/>
    <n v="91.04"/>
    <m/>
  </r>
  <r>
    <n v="1646"/>
    <s v="住宅"/>
    <x v="19"/>
    <n v="1"/>
    <n v="103"/>
    <n v="91.04"/>
    <m/>
  </r>
  <r>
    <n v="1647"/>
    <s v="住宅"/>
    <x v="19"/>
    <n v="1"/>
    <n v="104"/>
    <n v="93.13"/>
    <m/>
  </r>
  <r>
    <n v="1648"/>
    <s v="住宅"/>
    <x v="19"/>
    <n v="1"/>
    <n v="201"/>
    <n v="93.13"/>
    <m/>
  </r>
  <r>
    <n v="1649"/>
    <s v="住宅"/>
    <x v="19"/>
    <n v="1"/>
    <n v="202"/>
    <n v="91.04"/>
    <m/>
  </r>
  <r>
    <n v="1650"/>
    <s v="住宅"/>
    <x v="19"/>
    <n v="1"/>
    <n v="203"/>
    <n v="91.04"/>
    <m/>
  </r>
  <r>
    <n v="1651"/>
    <s v="住宅"/>
    <x v="19"/>
    <n v="1"/>
    <n v="204"/>
    <n v="93.13"/>
    <m/>
  </r>
  <r>
    <n v="1652"/>
    <s v="住宅"/>
    <x v="19"/>
    <n v="1"/>
    <n v="301"/>
    <n v="93.13"/>
    <m/>
  </r>
  <r>
    <n v="1653"/>
    <s v="住宅"/>
    <x v="19"/>
    <n v="1"/>
    <n v="302"/>
    <n v="91.04"/>
    <m/>
  </r>
  <r>
    <n v="1654"/>
    <s v="住宅"/>
    <x v="19"/>
    <n v="1"/>
    <n v="303"/>
    <n v="91.04"/>
    <m/>
  </r>
  <r>
    <n v="1655"/>
    <s v="住宅"/>
    <x v="19"/>
    <n v="1"/>
    <n v="304"/>
    <n v="93.13"/>
    <m/>
  </r>
  <r>
    <n v="1656"/>
    <s v="住宅"/>
    <x v="19"/>
    <n v="1"/>
    <n v="401"/>
    <n v="93.13"/>
    <m/>
  </r>
  <r>
    <n v="1657"/>
    <s v="住宅"/>
    <x v="19"/>
    <n v="1"/>
    <n v="402"/>
    <n v="91.04"/>
    <m/>
  </r>
  <r>
    <n v="1658"/>
    <s v="住宅"/>
    <x v="19"/>
    <n v="1"/>
    <n v="403"/>
    <n v="91.04"/>
    <m/>
  </r>
  <r>
    <n v="1659"/>
    <s v="住宅"/>
    <x v="19"/>
    <n v="1"/>
    <n v="404"/>
    <n v="93.13"/>
    <m/>
  </r>
  <r>
    <n v="1660"/>
    <s v="住宅"/>
    <x v="19"/>
    <n v="1"/>
    <n v="501"/>
    <n v="93.13"/>
    <m/>
  </r>
  <r>
    <n v="1661"/>
    <s v="住宅"/>
    <x v="19"/>
    <n v="1"/>
    <n v="502"/>
    <n v="91.04"/>
    <m/>
  </r>
  <r>
    <n v="1662"/>
    <s v="住宅"/>
    <x v="19"/>
    <n v="1"/>
    <n v="503"/>
    <n v="91.04"/>
    <m/>
  </r>
  <r>
    <n v="1663"/>
    <s v="住宅"/>
    <x v="19"/>
    <n v="1"/>
    <n v="504"/>
    <n v="93.13"/>
    <m/>
  </r>
  <r>
    <n v="1664"/>
    <s v="住宅"/>
    <x v="19"/>
    <n v="1"/>
    <n v="601"/>
    <n v="93.13"/>
    <m/>
  </r>
  <r>
    <n v="1665"/>
    <s v="住宅"/>
    <x v="19"/>
    <n v="1"/>
    <n v="602"/>
    <n v="91.04"/>
    <m/>
  </r>
  <r>
    <n v="1666"/>
    <s v="住宅"/>
    <x v="19"/>
    <n v="1"/>
    <n v="603"/>
    <n v="91.04"/>
    <m/>
  </r>
  <r>
    <n v="1667"/>
    <s v="住宅"/>
    <x v="19"/>
    <n v="1"/>
    <n v="604"/>
    <n v="93.13"/>
    <m/>
  </r>
  <r>
    <n v="1668"/>
    <s v="住宅"/>
    <x v="19"/>
    <n v="1"/>
    <n v="701"/>
    <n v="93.13"/>
    <m/>
  </r>
  <r>
    <n v="1669"/>
    <s v="住宅"/>
    <x v="19"/>
    <n v="1"/>
    <n v="702"/>
    <n v="91.04"/>
    <m/>
  </r>
  <r>
    <n v="1670"/>
    <s v="住宅"/>
    <x v="19"/>
    <n v="1"/>
    <n v="703"/>
    <n v="91.04"/>
    <m/>
  </r>
  <r>
    <n v="1671"/>
    <s v="住宅"/>
    <x v="19"/>
    <n v="1"/>
    <n v="704"/>
    <n v="93.13"/>
    <m/>
  </r>
  <r>
    <n v="1672"/>
    <s v="住宅"/>
    <x v="19"/>
    <n v="1"/>
    <n v="801"/>
    <n v="93.13"/>
    <m/>
  </r>
  <r>
    <n v="1673"/>
    <s v="住宅"/>
    <x v="19"/>
    <n v="1"/>
    <n v="802"/>
    <n v="91.04"/>
    <m/>
  </r>
  <r>
    <n v="1674"/>
    <s v="住宅"/>
    <x v="19"/>
    <n v="1"/>
    <n v="803"/>
    <n v="91.04"/>
    <m/>
  </r>
  <r>
    <n v="1675"/>
    <s v="住宅"/>
    <x v="19"/>
    <n v="1"/>
    <n v="804"/>
    <n v="93.13"/>
    <m/>
  </r>
  <r>
    <n v="1676"/>
    <s v="住宅"/>
    <x v="19"/>
    <n v="1"/>
    <n v="901"/>
    <n v="93.13"/>
    <m/>
  </r>
  <r>
    <n v="1677"/>
    <s v="住宅"/>
    <x v="19"/>
    <n v="1"/>
    <n v="902"/>
    <n v="91.04"/>
    <m/>
  </r>
  <r>
    <n v="1678"/>
    <s v="住宅"/>
    <x v="19"/>
    <n v="1"/>
    <n v="903"/>
    <n v="91.04"/>
    <m/>
  </r>
  <r>
    <n v="1679"/>
    <s v="住宅"/>
    <x v="19"/>
    <n v="1"/>
    <n v="904"/>
    <n v="93.13"/>
    <m/>
  </r>
  <r>
    <n v="1680"/>
    <s v="住宅"/>
    <x v="19"/>
    <n v="1"/>
    <n v="1001"/>
    <n v="93.13"/>
    <m/>
  </r>
  <r>
    <n v="1681"/>
    <s v="住宅"/>
    <x v="19"/>
    <n v="1"/>
    <n v="1002"/>
    <n v="91.04"/>
    <m/>
  </r>
  <r>
    <n v="1682"/>
    <s v="住宅"/>
    <x v="19"/>
    <n v="1"/>
    <n v="1003"/>
    <n v="91.04"/>
    <m/>
  </r>
  <r>
    <n v="1683"/>
    <s v="住宅"/>
    <x v="19"/>
    <n v="1"/>
    <n v="1004"/>
    <n v="93.13"/>
    <m/>
  </r>
  <r>
    <n v="1684"/>
    <s v="住宅"/>
    <x v="19"/>
    <n v="1"/>
    <n v="1101"/>
    <n v="93.13"/>
    <m/>
  </r>
  <r>
    <n v="1685"/>
    <s v="住宅"/>
    <x v="19"/>
    <n v="1"/>
    <n v="1102"/>
    <n v="91.04"/>
    <m/>
  </r>
  <r>
    <n v="1686"/>
    <s v="住宅"/>
    <x v="19"/>
    <n v="1"/>
    <n v="1103"/>
    <n v="91.04"/>
    <m/>
  </r>
  <r>
    <n v="1687"/>
    <s v="住宅"/>
    <x v="19"/>
    <n v="1"/>
    <n v="1104"/>
    <n v="93.13"/>
    <m/>
  </r>
  <r>
    <n v="1688"/>
    <s v="住宅"/>
    <x v="19"/>
    <n v="1"/>
    <n v="1201"/>
    <n v="93.13"/>
    <m/>
  </r>
  <r>
    <n v="1689"/>
    <s v="住宅"/>
    <x v="19"/>
    <n v="1"/>
    <n v="1202"/>
    <n v="91.04"/>
    <m/>
  </r>
  <r>
    <n v="1690"/>
    <s v="住宅"/>
    <x v="19"/>
    <n v="1"/>
    <n v="1203"/>
    <n v="91.04"/>
    <m/>
  </r>
  <r>
    <n v="1691"/>
    <s v="住宅"/>
    <x v="19"/>
    <n v="1"/>
    <n v="1204"/>
    <n v="93.13"/>
    <m/>
  </r>
  <r>
    <n v="1692"/>
    <s v="住宅"/>
    <x v="19"/>
    <n v="1"/>
    <n v="1301"/>
    <n v="93.13"/>
    <m/>
  </r>
  <r>
    <n v="1693"/>
    <s v="住宅"/>
    <x v="19"/>
    <n v="1"/>
    <n v="1302"/>
    <n v="91.04"/>
    <m/>
  </r>
  <r>
    <n v="1694"/>
    <s v="住宅"/>
    <x v="19"/>
    <n v="1"/>
    <n v="1303"/>
    <n v="91.04"/>
    <m/>
  </r>
  <r>
    <n v="1695"/>
    <s v="住宅"/>
    <x v="19"/>
    <n v="1"/>
    <n v="1304"/>
    <n v="93.13"/>
    <m/>
  </r>
  <r>
    <n v="1696"/>
    <s v="住宅"/>
    <x v="19"/>
    <n v="1"/>
    <n v="1401"/>
    <n v="93.13"/>
    <m/>
  </r>
  <r>
    <n v="1697"/>
    <s v="住宅"/>
    <x v="19"/>
    <n v="1"/>
    <n v="1402"/>
    <n v="91.04"/>
    <m/>
  </r>
  <r>
    <n v="1698"/>
    <s v="住宅"/>
    <x v="19"/>
    <n v="1"/>
    <n v="1403"/>
    <n v="91.04"/>
    <m/>
  </r>
  <r>
    <n v="1699"/>
    <s v="住宅"/>
    <x v="19"/>
    <n v="1"/>
    <n v="1404"/>
    <n v="93.13"/>
    <m/>
  </r>
  <r>
    <n v="1700"/>
    <s v="住宅"/>
    <x v="19"/>
    <n v="1"/>
    <n v="1501"/>
    <n v="93.13"/>
    <m/>
  </r>
  <r>
    <n v="1701"/>
    <s v="住宅"/>
    <x v="19"/>
    <n v="1"/>
    <n v="1502"/>
    <n v="91.04"/>
    <m/>
  </r>
  <r>
    <n v="1702"/>
    <s v="住宅"/>
    <x v="19"/>
    <n v="1"/>
    <n v="1503"/>
    <n v="91.04"/>
    <m/>
  </r>
  <r>
    <n v="1703"/>
    <s v="住宅"/>
    <x v="19"/>
    <n v="1"/>
    <n v="1504"/>
    <n v="93.13"/>
    <m/>
  </r>
  <r>
    <n v="1704"/>
    <s v="住宅"/>
    <x v="19"/>
    <n v="1"/>
    <n v="1601"/>
    <n v="93.13"/>
    <m/>
  </r>
  <r>
    <n v="1705"/>
    <s v="住宅"/>
    <x v="19"/>
    <n v="1"/>
    <n v="1602"/>
    <n v="91.04"/>
    <m/>
  </r>
  <r>
    <n v="1706"/>
    <s v="住宅"/>
    <x v="19"/>
    <n v="1"/>
    <n v="1603"/>
    <n v="91.04"/>
    <m/>
  </r>
  <r>
    <n v="1707"/>
    <s v="住宅"/>
    <x v="19"/>
    <n v="1"/>
    <n v="1604"/>
    <n v="93.13"/>
    <m/>
  </r>
  <r>
    <n v="1708"/>
    <s v="住宅"/>
    <x v="19"/>
    <n v="1"/>
    <n v="1701"/>
    <n v="93.13"/>
    <m/>
  </r>
  <r>
    <n v="1709"/>
    <s v="住宅"/>
    <x v="19"/>
    <n v="1"/>
    <n v="1702"/>
    <n v="91.04"/>
    <m/>
  </r>
  <r>
    <n v="1710"/>
    <s v="住宅"/>
    <x v="19"/>
    <n v="1"/>
    <n v="1703"/>
    <n v="91.04"/>
    <m/>
  </r>
  <r>
    <n v="1711"/>
    <s v="住宅"/>
    <x v="19"/>
    <n v="1"/>
    <n v="1704"/>
    <n v="93.13"/>
    <m/>
  </r>
  <r>
    <n v="1712"/>
    <s v="住宅"/>
    <x v="19"/>
    <n v="1"/>
    <n v="1801"/>
    <n v="93.13"/>
    <m/>
  </r>
  <r>
    <n v="1713"/>
    <s v="住宅"/>
    <x v="19"/>
    <n v="1"/>
    <n v="1802"/>
    <n v="91.04"/>
    <m/>
  </r>
  <r>
    <n v="1714"/>
    <s v="住宅"/>
    <x v="19"/>
    <n v="1"/>
    <n v="1803"/>
    <n v="91.04"/>
    <m/>
  </r>
  <r>
    <n v="1715"/>
    <s v="住宅"/>
    <x v="19"/>
    <n v="1"/>
    <n v="1804"/>
    <n v="93.13"/>
    <m/>
  </r>
  <r>
    <n v="1716"/>
    <s v="住宅"/>
    <x v="19"/>
    <n v="1"/>
    <n v="1901"/>
    <n v="93.13"/>
    <m/>
  </r>
  <r>
    <n v="1717"/>
    <s v="住宅"/>
    <x v="19"/>
    <n v="1"/>
    <n v="1902"/>
    <n v="91.04"/>
    <m/>
  </r>
  <r>
    <n v="1718"/>
    <s v="住宅"/>
    <x v="19"/>
    <n v="1"/>
    <n v="1903"/>
    <n v="91.04"/>
    <m/>
  </r>
  <r>
    <n v="1719"/>
    <s v="住宅"/>
    <x v="19"/>
    <n v="1"/>
    <n v="1904"/>
    <n v="93.13"/>
    <m/>
  </r>
  <r>
    <n v="1720"/>
    <s v="住宅"/>
    <x v="19"/>
    <n v="1"/>
    <n v="2001"/>
    <n v="93.13"/>
    <m/>
  </r>
  <r>
    <n v="1721"/>
    <s v="住宅"/>
    <x v="19"/>
    <n v="1"/>
    <n v="2002"/>
    <n v="91.04"/>
    <m/>
  </r>
  <r>
    <n v="1722"/>
    <s v="住宅"/>
    <x v="19"/>
    <n v="1"/>
    <n v="2003"/>
    <n v="91.04"/>
    <m/>
  </r>
  <r>
    <n v="1723"/>
    <s v="住宅"/>
    <x v="19"/>
    <n v="1"/>
    <n v="2004"/>
    <n v="93.13"/>
    <m/>
  </r>
  <r>
    <n v="1724"/>
    <s v="住宅"/>
    <x v="19"/>
    <n v="1"/>
    <n v="2101"/>
    <n v="93.13"/>
    <m/>
  </r>
  <r>
    <n v="1725"/>
    <s v="住宅"/>
    <x v="19"/>
    <n v="1"/>
    <n v="2102"/>
    <n v="91.04"/>
    <m/>
  </r>
  <r>
    <n v="1726"/>
    <s v="住宅"/>
    <x v="19"/>
    <n v="1"/>
    <n v="2103"/>
    <n v="91.04"/>
    <m/>
  </r>
  <r>
    <n v="1727"/>
    <s v="住宅"/>
    <x v="19"/>
    <n v="1"/>
    <n v="2104"/>
    <n v="93.13"/>
    <m/>
  </r>
  <r>
    <n v="1728"/>
    <s v="住宅"/>
    <x v="19"/>
    <n v="1"/>
    <n v="2201"/>
    <n v="93.13"/>
    <m/>
  </r>
  <r>
    <n v="1729"/>
    <s v="住宅"/>
    <x v="19"/>
    <n v="1"/>
    <n v="2202"/>
    <n v="91.04"/>
    <m/>
  </r>
  <r>
    <n v="1730"/>
    <s v="住宅"/>
    <x v="19"/>
    <n v="1"/>
    <n v="2203"/>
    <n v="91.04"/>
    <m/>
  </r>
  <r>
    <n v="1731"/>
    <s v="住宅"/>
    <x v="19"/>
    <n v="1"/>
    <n v="2204"/>
    <n v="93.13"/>
    <m/>
  </r>
  <r>
    <n v="1732"/>
    <s v="住宅"/>
    <x v="19"/>
    <n v="1"/>
    <n v="2301"/>
    <n v="93.13"/>
    <m/>
  </r>
  <r>
    <n v="1733"/>
    <s v="住宅"/>
    <x v="19"/>
    <n v="1"/>
    <n v="2302"/>
    <n v="91.04"/>
    <m/>
  </r>
  <r>
    <n v="1734"/>
    <s v="住宅"/>
    <x v="19"/>
    <n v="1"/>
    <n v="2303"/>
    <n v="91.04"/>
    <m/>
  </r>
  <r>
    <n v="1735"/>
    <s v="住宅"/>
    <x v="19"/>
    <n v="1"/>
    <n v="2304"/>
    <n v="93.13"/>
    <m/>
  </r>
  <r>
    <n v="1736"/>
    <s v="住宅"/>
    <x v="19"/>
    <n v="1"/>
    <n v="2401"/>
    <n v="93.13"/>
    <m/>
  </r>
  <r>
    <n v="1737"/>
    <s v="住宅"/>
    <x v="19"/>
    <n v="1"/>
    <n v="2402"/>
    <n v="91.04"/>
    <m/>
  </r>
  <r>
    <n v="1738"/>
    <s v="住宅"/>
    <x v="19"/>
    <n v="1"/>
    <n v="2403"/>
    <n v="91.04"/>
    <m/>
  </r>
  <r>
    <n v="1739"/>
    <s v="住宅"/>
    <x v="19"/>
    <n v="1"/>
    <n v="2404"/>
    <n v="93.13"/>
    <m/>
  </r>
  <r>
    <n v="1740"/>
    <s v="住宅"/>
    <x v="19"/>
    <n v="1"/>
    <n v="2501"/>
    <n v="93.13"/>
    <m/>
  </r>
  <r>
    <n v="1741"/>
    <s v="住宅"/>
    <x v="19"/>
    <n v="1"/>
    <n v="2502"/>
    <n v="91.04"/>
    <m/>
  </r>
  <r>
    <n v="1742"/>
    <s v="住宅"/>
    <x v="19"/>
    <n v="1"/>
    <n v="2503"/>
    <n v="91.04"/>
    <m/>
  </r>
  <r>
    <n v="1743"/>
    <s v="住宅"/>
    <x v="19"/>
    <n v="1"/>
    <n v="2504"/>
    <n v="93.13"/>
    <m/>
  </r>
  <r>
    <n v="1744"/>
    <s v="住宅"/>
    <x v="19"/>
    <n v="1"/>
    <n v="2601"/>
    <n v="93.13"/>
    <m/>
  </r>
  <r>
    <n v="1745"/>
    <s v="住宅"/>
    <x v="19"/>
    <n v="1"/>
    <n v="2602"/>
    <n v="91.04"/>
    <m/>
  </r>
  <r>
    <n v="1746"/>
    <s v="住宅"/>
    <x v="19"/>
    <n v="1"/>
    <n v="2603"/>
    <n v="91.04"/>
    <m/>
  </r>
  <r>
    <n v="1747"/>
    <s v="住宅"/>
    <x v="19"/>
    <n v="1"/>
    <n v="2604"/>
    <n v="93.13"/>
    <m/>
  </r>
  <r>
    <n v="1748"/>
    <s v="住宅"/>
    <x v="19"/>
    <n v="1"/>
    <n v="2701"/>
    <n v="93.13"/>
    <m/>
  </r>
  <r>
    <n v="1749"/>
    <s v="住宅"/>
    <x v="19"/>
    <n v="1"/>
    <n v="2702"/>
    <n v="91.04"/>
    <m/>
  </r>
  <r>
    <n v="1750"/>
    <s v="住宅"/>
    <x v="19"/>
    <n v="1"/>
    <n v="2703"/>
    <n v="91.04"/>
    <m/>
  </r>
  <r>
    <n v="1751"/>
    <s v="住宅"/>
    <x v="19"/>
    <n v="1"/>
    <n v="2704"/>
    <n v="93.13"/>
    <m/>
  </r>
  <r>
    <n v="1752"/>
    <s v="住宅"/>
    <x v="20"/>
    <n v="1"/>
    <n v="101"/>
    <n v="93.39"/>
    <m/>
  </r>
  <r>
    <n v="1753"/>
    <s v="住宅"/>
    <x v="20"/>
    <n v="1"/>
    <n v="102"/>
    <n v="91.3"/>
    <m/>
  </r>
  <r>
    <n v="1754"/>
    <s v="住宅"/>
    <x v="20"/>
    <n v="1"/>
    <n v="103"/>
    <n v="137.88999999999999"/>
    <m/>
  </r>
  <r>
    <n v="1755"/>
    <s v="住宅"/>
    <x v="20"/>
    <n v="1"/>
    <n v="201"/>
    <n v="93.39"/>
    <m/>
  </r>
  <r>
    <n v="1756"/>
    <s v="住宅"/>
    <x v="20"/>
    <n v="1"/>
    <n v="202"/>
    <n v="91.3"/>
    <m/>
  </r>
  <r>
    <n v="1757"/>
    <s v="住宅"/>
    <x v="20"/>
    <n v="1"/>
    <n v="203"/>
    <n v="91.3"/>
    <m/>
  </r>
  <r>
    <n v="1758"/>
    <s v="住宅"/>
    <x v="20"/>
    <n v="1"/>
    <n v="204"/>
    <n v="93.39"/>
    <m/>
  </r>
  <r>
    <n v="1759"/>
    <s v="住宅"/>
    <x v="20"/>
    <n v="1"/>
    <n v="301"/>
    <n v="93.39"/>
    <m/>
  </r>
  <r>
    <n v="1760"/>
    <s v="住宅"/>
    <x v="20"/>
    <n v="1"/>
    <n v="302"/>
    <n v="91.3"/>
    <m/>
  </r>
  <r>
    <n v="1761"/>
    <s v="住宅"/>
    <x v="20"/>
    <n v="1"/>
    <n v="303"/>
    <n v="91.3"/>
    <m/>
  </r>
  <r>
    <n v="1762"/>
    <s v="住宅"/>
    <x v="20"/>
    <n v="1"/>
    <n v="304"/>
    <n v="93.39"/>
    <m/>
  </r>
  <r>
    <n v="1763"/>
    <s v="住宅"/>
    <x v="20"/>
    <n v="1"/>
    <n v="401"/>
    <n v="93.39"/>
    <m/>
  </r>
  <r>
    <n v="1764"/>
    <s v="住宅"/>
    <x v="20"/>
    <n v="1"/>
    <n v="402"/>
    <n v="91.3"/>
    <m/>
  </r>
  <r>
    <n v="1765"/>
    <s v="住宅"/>
    <x v="20"/>
    <n v="1"/>
    <n v="403"/>
    <n v="91.3"/>
    <m/>
  </r>
  <r>
    <n v="1766"/>
    <s v="住宅"/>
    <x v="20"/>
    <n v="1"/>
    <n v="404"/>
    <n v="93.39"/>
    <m/>
  </r>
  <r>
    <n v="1767"/>
    <s v="住宅"/>
    <x v="20"/>
    <n v="1"/>
    <n v="501"/>
    <n v="93.39"/>
    <m/>
  </r>
  <r>
    <n v="1768"/>
    <s v="住宅"/>
    <x v="20"/>
    <n v="1"/>
    <n v="502"/>
    <n v="91.3"/>
    <m/>
  </r>
  <r>
    <n v="1769"/>
    <s v="住宅"/>
    <x v="20"/>
    <n v="1"/>
    <n v="503"/>
    <n v="91.3"/>
    <m/>
  </r>
  <r>
    <n v="1770"/>
    <s v="住宅"/>
    <x v="20"/>
    <n v="1"/>
    <n v="504"/>
    <n v="93.39"/>
    <m/>
  </r>
  <r>
    <n v="1771"/>
    <s v="住宅"/>
    <x v="20"/>
    <n v="1"/>
    <n v="601"/>
    <n v="93.39"/>
    <m/>
  </r>
  <r>
    <n v="1772"/>
    <s v="住宅"/>
    <x v="20"/>
    <n v="1"/>
    <n v="602"/>
    <n v="91.3"/>
    <m/>
  </r>
  <r>
    <n v="1773"/>
    <s v="住宅"/>
    <x v="20"/>
    <n v="1"/>
    <n v="603"/>
    <n v="91.3"/>
    <m/>
  </r>
  <r>
    <n v="1774"/>
    <s v="住宅"/>
    <x v="20"/>
    <n v="1"/>
    <n v="604"/>
    <n v="93.39"/>
    <m/>
  </r>
  <r>
    <n v="1775"/>
    <s v="住宅"/>
    <x v="20"/>
    <n v="1"/>
    <n v="701"/>
    <n v="93.39"/>
    <m/>
  </r>
  <r>
    <n v="1776"/>
    <s v="住宅"/>
    <x v="20"/>
    <n v="1"/>
    <n v="702"/>
    <n v="91.3"/>
    <m/>
  </r>
  <r>
    <n v="1777"/>
    <s v="住宅"/>
    <x v="20"/>
    <n v="1"/>
    <n v="703"/>
    <n v="91.3"/>
    <m/>
  </r>
  <r>
    <n v="1778"/>
    <s v="住宅"/>
    <x v="20"/>
    <n v="1"/>
    <n v="704"/>
    <n v="93.39"/>
    <m/>
  </r>
  <r>
    <n v="1779"/>
    <s v="住宅"/>
    <x v="20"/>
    <n v="1"/>
    <n v="801"/>
    <n v="93.39"/>
    <m/>
  </r>
  <r>
    <n v="1780"/>
    <s v="住宅"/>
    <x v="20"/>
    <n v="1"/>
    <n v="802"/>
    <n v="91.3"/>
    <m/>
  </r>
  <r>
    <n v="1781"/>
    <s v="住宅"/>
    <x v="20"/>
    <n v="1"/>
    <n v="803"/>
    <n v="91.3"/>
    <m/>
  </r>
  <r>
    <n v="1782"/>
    <s v="住宅"/>
    <x v="20"/>
    <n v="1"/>
    <n v="804"/>
    <n v="93.39"/>
    <m/>
  </r>
  <r>
    <n v="1783"/>
    <s v="住宅"/>
    <x v="20"/>
    <n v="1"/>
    <n v="901"/>
    <n v="93.39"/>
    <m/>
  </r>
  <r>
    <n v="1784"/>
    <s v="住宅"/>
    <x v="20"/>
    <n v="1"/>
    <n v="902"/>
    <n v="91.3"/>
    <m/>
  </r>
  <r>
    <n v="1785"/>
    <s v="住宅"/>
    <x v="20"/>
    <n v="1"/>
    <n v="903"/>
    <n v="91.3"/>
    <m/>
  </r>
  <r>
    <n v="1786"/>
    <s v="住宅"/>
    <x v="20"/>
    <n v="1"/>
    <n v="904"/>
    <n v="93.39"/>
    <m/>
  </r>
  <r>
    <n v="1787"/>
    <s v="住宅"/>
    <x v="20"/>
    <n v="1"/>
    <n v="1001"/>
    <n v="93.39"/>
    <m/>
  </r>
  <r>
    <n v="1788"/>
    <s v="住宅"/>
    <x v="20"/>
    <n v="1"/>
    <n v="1002"/>
    <n v="91.3"/>
    <m/>
  </r>
  <r>
    <n v="1789"/>
    <s v="住宅"/>
    <x v="20"/>
    <n v="1"/>
    <n v="1003"/>
    <n v="91.3"/>
    <m/>
  </r>
  <r>
    <n v="1790"/>
    <s v="住宅"/>
    <x v="20"/>
    <n v="1"/>
    <n v="1004"/>
    <n v="93.39"/>
    <m/>
  </r>
  <r>
    <n v="1791"/>
    <s v="住宅"/>
    <x v="20"/>
    <n v="1"/>
    <n v="1101"/>
    <n v="93.39"/>
    <m/>
  </r>
  <r>
    <n v="1792"/>
    <s v="住宅"/>
    <x v="20"/>
    <n v="1"/>
    <n v="1102"/>
    <n v="91.3"/>
    <m/>
  </r>
  <r>
    <n v="1793"/>
    <s v="住宅"/>
    <x v="20"/>
    <n v="1"/>
    <n v="1103"/>
    <n v="91.3"/>
    <m/>
  </r>
  <r>
    <n v="1794"/>
    <s v="住宅"/>
    <x v="20"/>
    <n v="1"/>
    <n v="1104"/>
    <n v="93.39"/>
    <m/>
  </r>
  <r>
    <n v="1795"/>
    <s v="住宅"/>
    <x v="20"/>
    <n v="1"/>
    <n v="1201"/>
    <n v="93.39"/>
    <m/>
  </r>
  <r>
    <n v="1796"/>
    <s v="住宅"/>
    <x v="20"/>
    <n v="1"/>
    <n v="1202"/>
    <n v="91.3"/>
    <m/>
  </r>
  <r>
    <n v="1797"/>
    <s v="住宅"/>
    <x v="20"/>
    <n v="1"/>
    <n v="1203"/>
    <n v="91.3"/>
    <m/>
  </r>
  <r>
    <n v="1798"/>
    <s v="住宅"/>
    <x v="20"/>
    <n v="1"/>
    <n v="1204"/>
    <n v="93.39"/>
    <m/>
  </r>
  <r>
    <n v="1799"/>
    <s v="住宅"/>
    <x v="20"/>
    <n v="1"/>
    <n v="1301"/>
    <n v="93.39"/>
    <m/>
  </r>
  <r>
    <n v="1800"/>
    <s v="住宅"/>
    <x v="20"/>
    <n v="1"/>
    <n v="1302"/>
    <n v="91.3"/>
    <m/>
  </r>
  <r>
    <n v="1801"/>
    <s v="住宅"/>
    <x v="20"/>
    <n v="1"/>
    <n v="1303"/>
    <n v="91.3"/>
    <m/>
  </r>
  <r>
    <n v="1802"/>
    <s v="住宅"/>
    <x v="20"/>
    <n v="1"/>
    <n v="1304"/>
    <n v="93.39"/>
    <m/>
  </r>
  <r>
    <n v="1803"/>
    <s v="住宅"/>
    <x v="20"/>
    <n v="1"/>
    <n v="1401"/>
    <n v="93.39"/>
    <m/>
  </r>
  <r>
    <n v="1804"/>
    <s v="住宅"/>
    <x v="20"/>
    <n v="1"/>
    <n v="1402"/>
    <n v="91.3"/>
    <m/>
  </r>
  <r>
    <n v="1805"/>
    <s v="住宅"/>
    <x v="20"/>
    <n v="1"/>
    <n v="1403"/>
    <n v="91.3"/>
    <m/>
  </r>
  <r>
    <n v="1806"/>
    <s v="住宅"/>
    <x v="20"/>
    <n v="1"/>
    <n v="1404"/>
    <n v="93.39"/>
    <m/>
  </r>
  <r>
    <n v="1807"/>
    <s v="住宅"/>
    <x v="20"/>
    <n v="1"/>
    <n v="1501"/>
    <n v="93.39"/>
    <m/>
  </r>
  <r>
    <n v="1808"/>
    <s v="住宅"/>
    <x v="20"/>
    <n v="1"/>
    <n v="1502"/>
    <n v="91.3"/>
    <m/>
  </r>
  <r>
    <n v="1809"/>
    <s v="住宅"/>
    <x v="20"/>
    <n v="1"/>
    <n v="1503"/>
    <n v="91.3"/>
    <m/>
  </r>
  <r>
    <n v="1810"/>
    <s v="住宅"/>
    <x v="20"/>
    <n v="1"/>
    <n v="1504"/>
    <n v="93.39"/>
    <m/>
  </r>
  <r>
    <n v="1811"/>
    <s v="住宅"/>
    <x v="20"/>
    <n v="1"/>
    <n v="1601"/>
    <n v="93.39"/>
    <m/>
  </r>
  <r>
    <n v="1812"/>
    <s v="住宅"/>
    <x v="20"/>
    <n v="1"/>
    <n v="1602"/>
    <n v="91.3"/>
    <m/>
  </r>
  <r>
    <n v="1813"/>
    <s v="住宅"/>
    <x v="20"/>
    <n v="1"/>
    <n v="1603"/>
    <n v="91.3"/>
    <m/>
  </r>
  <r>
    <n v="1814"/>
    <s v="住宅"/>
    <x v="20"/>
    <n v="1"/>
    <n v="1604"/>
    <n v="93.39"/>
    <m/>
  </r>
  <r>
    <n v="1815"/>
    <s v="住宅"/>
    <x v="20"/>
    <n v="1"/>
    <n v="1701"/>
    <n v="93.39"/>
    <m/>
  </r>
  <r>
    <n v="1816"/>
    <s v="住宅"/>
    <x v="20"/>
    <n v="1"/>
    <n v="1702"/>
    <n v="91.3"/>
    <m/>
  </r>
  <r>
    <n v="1817"/>
    <s v="住宅"/>
    <x v="20"/>
    <n v="1"/>
    <n v="1703"/>
    <n v="91.3"/>
    <m/>
  </r>
  <r>
    <n v="1818"/>
    <s v="住宅"/>
    <x v="20"/>
    <n v="1"/>
    <n v="1704"/>
    <n v="93.39"/>
    <m/>
  </r>
  <r>
    <n v="1819"/>
    <s v="住宅"/>
    <x v="20"/>
    <n v="1"/>
    <n v="1801"/>
    <n v="93.39"/>
    <m/>
  </r>
  <r>
    <n v="1820"/>
    <s v="住宅"/>
    <x v="20"/>
    <n v="1"/>
    <n v="1802"/>
    <n v="91.3"/>
    <m/>
  </r>
  <r>
    <n v="1821"/>
    <s v="住宅"/>
    <x v="20"/>
    <n v="1"/>
    <n v="1803"/>
    <n v="91.3"/>
    <m/>
  </r>
  <r>
    <n v="1822"/>
    <s v="住宅"/>
    <x v="20"/>
    <n v="1"/>
    <n v="1804"/>
    <n v="93.39"/>
    <m/>
  </r>
  <r>
    <n v="1823"/>
    <s v="住宅"/>
    <x v="20"/>
    <n v="1"/>
    <n v="1901"/>
    <n v="93.39"/>
    <m/>
  </r>
  <r>
    <n v="1824"/>
    <s v="住宅"/>
    <x v="20"/>
    <n v="1"/>
    <n v="1902"/>
    <n v="91.3"/>
    <m/>
  </r>
  <r>
    <n v="1825"/>
    <s v="住宅"/>
    <x v="20"/>
    <n v="1"/>
    <n v="1903"/>
    <n v="91.3"/>
    <m/>
  </r>
  <r>
    <n v="1826"/>
    <s v="住宅"/>
    <x v="20"/>
    <n v="1"/>
    <n v="1904"/>
    <n v="93.39"/>
    <m/>
  </r>
  <r>
    <n v="1827"/>
    <s v="住宅"/>
    <x v="20"/>
    <n v="1"/>
    <n v="2001"/>
    <n v="93.39"/>
    <m/>
  </r>
  <r>
    <n v="1828"/>
    <s v="住宅"/>
    <x v="20"/>
    <n v="1"/>
    <n v="2002"/>
    <n v="91.3"/>
    <m/>
  </r>
  <r>
    <n v="1829"/>
    <s v="住宅"/>
    <x v="20"/>
    <n v="1"/>
    <n v="2003"/>
    <n v="91.3"/>
    <m/>
  </r>
  <r>
    <n v="1830"/>
    <s v="住宅"/>
    <x v="20"/>
    <n v="1"/>
    <n v="2004"/>
    <n v="93.39"/>
    <m/>
  </r>
  <r>
    <n v="1831"/>
    <s v="住宅"/>
    <x v="20"/>
    <n v="1"/>
    <n v="2101"/>
    <n v="93.39"/>
    <m/>
  </r>
  <r>
    <n v="1832"/>
    <s v="住宅"/>
    <x v="20"/>
    <n v="1"/>
    <n v="2102"/>
    <n v="91.3"/>
    <m/>
  </r>
  <r>
    <n v="1833"/>
    <s v="住宅"/>
    <x v="20"/>
    <n v="1"/>
    <n v="2103"/>
    <n v="91.3"/>
    <m/>
  </r>
  <r>
    <n v="1834"/>
    <s v="住宅"/>
    <x v="20"/>
    <n v="1"/>
    <n v="2104"/>
    <n v="93.39"/>
    <m/>
  </r>
  <r>
    <n v="1835"/>
    <s v="住宅"/>
    <x v="20"/>
    <n v="1"/>
    <n v="2201"/>
    <n v="93.39"/>
    <m/>
  </r>
  <r>
    <n v="1836"/>
    <s v="住宅"/>
    <x v="20"/>
    <n v="1"/>
    <n v="2202"/>
    <n v="91.3"/>
    <m/>
  </r>
  <r>
    <n v="1837"/>
    <s v="住宅"/>
    <x v="20"/>
    <n v="1"/>
    <n v="2203"/>
    <n v="91.3"/>
    <m/>
  </r>
  <r>
    <n v="1838"/>
    <s v="住宅"/>
    <x v="20"/>
    <n v="1"/>
    <n v="2204"/>
    <n v="93.39"/>
    <m/>
  </r>
  <r>
    <n v="1839"/>
    <s v="住宅"/>
    <x v="20"/>
    <n v="1"/>
    <n v="2301"/>
    <n v="93.39"/>
    <m/>
  </r>
  <r>
    <n v="1840"/>
    <s v="住宅"/>
    <x v="20"/>
    <n v="1"/>
    <n v="2302"/>
    <n v="91.3"/>
    <m/>
  </r>
  <r>
    <n v="1841"/>
    <s v="住宅"/>
    <x v="20"/>
    <n v="1"/>
    <n v="2303"/>
    <n v="91.3"/>
    <m/>
  </r>
  <r>
    <n v="1842"/>
    <s v="住宅"/>
    <x v="20"/>
    <n v="1"/>
    <n v="2304"/>
    <n v="93.39"/>
    <m/>
  </r>
  <r>
    <n v="1843"/>
    <s v="住宅"/>
    <x v="20"/>
    <n v="1"/>
    <n v="2401"/>
    <n v="93.39"/>
    <m/>
  </r>
  <r>
    <n v="1844"/>
    <s v="住宅"/>
    <x v="20"/>
    <n v="1"/>
    <n v="2402"/>
    <n v="91.3"/>
    <m/>
  </r>
  <r>
    <n v="1845"/>
    <s v="住宅"/>
    <x v="20"/>
    <n v="1"/>
    <n v="2403"/>
    <n v="91.3"/>
    <m/>
  </r>
  <r>
    <n v="1846"/>
    <s v="住宅"/>
    <x v="20"/>
    <n v="1"/>
    <n v="2404"/>
    <n v="93.39"/>
    <m/>
  </r>
  <r>
    <n v="1847"/>
    <s v="住宅"/>
    <x v="20"/>
    <n v="1"/>
    <n v="2501"/>
    <n v="93.39"/>
    <m/>
  </r>
  <r>
    <n v="1848"/>
    <s v="住宅"/>
    <x v="20"/>
    <n v="1"/>
    <n v="2502"/>
    <n v="91.3"/>
    <m/>
  </r>
  <r>
    <n v="1849"/>
    <s v="住宅"/>
    <x v="20"/>
    <n v="1"/>
    <n v="2503"/>
    <n v="91.3"/>
    <m/>
  </r>
  <r>
    <n v="1850"/>
    <s v="住宅"/>
    <x v="20"/>
    <n v="1"/>
    <n v="2504"/>
    <n v="93.39"/>
    <m/>
  </r>
  <r>
    <n v="1851"/>
    <s v="住宅"/>
    <x v="20"/>
    <n v="1"/>
    <n v="2601"/>
    <n v="93.39"/>
    <m/>
  </r>
  <r>
    <n v="1852"/>
    <s v="住宅"/>
    <x v="20"/>
    <n v="1"/>
    <n v="2602"/>
    <n v="91.3"/>
    <m/>
  </r>
  <r>
    <n v="1853"/>
    <s v="住宅"/>
    <x v="20"/>
    <n v="1"/>
    <n v="2603"/>
    <n v="91.3"/>
    <m/>
  </r>
  <r>
    <n v="1854"/>
    <s v="住宅"/>
    <x v="20"/>
    <n v="1"/>
    <n v="2604"/>
    <n v="93.39"/>
    <m/>
  </r>
  <r>
    <n v="1855"/>
    <s v="住宅"/>
    <x v="20"/>
    <n v="1"/>
    <n v="2701"/>
    <n v="93.39"/>
    <m/>
  </r>
  <r>
    <n v="1856"/>
    <s v="住宅"/>
    <x v="20"/>
    <n v="1"/>
    <n v="2702"/>
    <n v="91.3"/>
    <m/>
  </r>
  <r>
    <n v="1857"/>
    <s v="住宅"/>
    <x v="20"/>
    <n v="1"/>
    <n v="2703"/>
    <n v="91.3"/>
    <m/>
  </r>
  <r>
    <n v="1858"/>
    <s v="住宅"/>
    <x v="20"/>
    <n v="1"/>
    <n v="2704"/>
    <n v="93.39"/>
    <m/>
  </r>
  <r>
    <n v="1859"/>
    <s v="住宅"/>
    <x v="21"/>
    <n v="1"/>
    <n v="101"/>
    <n v="121.47"/>
    <m/>
  </r>
  <r>
    <n v="1860"/>
    <s v="住宅"/>
    <x v="21"/>
    <n v="1"/>
    <n v="102"/>
    <n v="133.13999999999999"/>
    <m/>
  </r>
  <r>
    <n v="1861"/>
    <s v="住宅"/>
    <x v="21"/>
    <n v="1"/>
    <n v="201"/>
    <n v="150.66999999999999"/>
    <m/>
  </r>
  <r>
    <n v="1862"/>
    <s v="住宅"/>
    <x v="21"/>
    <n v="1"/>
    <n v="202"/>
    <n v="133.13999999999999"/>
    <m/>
  </r>
  <r>
    <n v="1863"/>
    <s v="住宅"/>
    <x v="21"/>
    <n v="1"/>
    <n v="301"/>
    <n v="150.66999999999999"/>
    <m/>
  </r>
  <r>
    <n v="1864"/>
    <s v="住宅"/>
    <x v="21"/>
    <n v="1"/>
    <n v="302"/>
    <n v="133.13999999999999"/>
    <m/>
  </r>
  <r>
    <n v="1865"/>
    <s v="住宅"/>
    <x v="21"/>
    <n v="1"/>
    <n v="401"/>
    <n v="150.66999999999999"/>
    <m/>
  </r>
  <r>
    <n v="1866"/>
    <s v="住宅"/>
    <x v="21"/>
    <n v="1"/>
    <n v="402"/>
    <n v="133.13999999999999"/>
    <m/>
  </r>
  <r>
    <n v="1867"/>
    <s v="住宅"/>
    <x v="21"/>
    <n v="1"/>
    <n v="501"/>
    <n v="150.66999999999999"/>
    <m/>
  </r>
  <r>
    <n v="1868"/>
    <s v="住宅"/>
    <x v="21"/>
    <n v="1"/>
    <n v="502"/>
    <n v="133.13999999999999"/>
    <m/>
  </r>
  <r>
    <n v="1869"/>
    <s v="住宅"/>
    <x v="21"/>
    <n v="1"/>
    <n v="601"/>
    <n v="147.81"/>
    <m/>
  </r>
  <r>
    <n v="1870"/>
    <s v="住宅"/>
    <x v="21"/>
    <n v="1"/>
    <n v="602"/>
    <n v="130.36000000000001"/>
    <m/>
  </r>
  <r>
    <n v="1871"/>
    <s v="住宅"/>
    <x v="21"/>
    <n v="2"/>
    <n v="101"/>
    <n v="133.13999999999999"/>
    <m/>
  </r>
  <r>
    <n v="1872"/>
    <s v="住宅"/>
    <x v="21"/>
    <n v="2"/>
    <n v="102"/>
    <n v="121.47"/>
    <m/>
  </r>
  <r>
    <n v="1873"/>
    <s v="住宅"/>
    <x v="21"/>
    <n v="2"/>
    <n v="201"/>
    <n v="133.13999999999999"/>
    <m/>
  </r>
  <r>
    <n v="1874"/>
    <s v="住宅"/>
    <x v="21"/>
    <n v="2"/>
    <n v="202"/>
    <n v="150.66999999999999"/>
    <m/>
  </r>
  <r>
    <n v="1875"/>
    <s v="住宅"/>
    <x v="21"/>
    <n v="2"/>
    <n v="301"/>
    <n v="133.13999999999999"/>
    <m/>
  </r>
  <r>
    <n v="1876"/>
    <s v="住宅"/>
    <x v="21"/>
    <n v="2"/>
    <n v="302"/>
    <n v="150.66999999999999"/>
    <m/>
  </r>
  <r>
    <n v="1877"/>
    <s v="住宅"/>
    <x v="21"/>
    <n v="2"/>
    <n v="401"/>
    <n v="133.13999999999999"/>
    <m/>
  </r>
  <r>
    <n v="1878"/>
    <s v="住宅"/>
    <x v="21"/>
    <n v="2"/>
    <n v="402"/>
    <n v="150.66999999999999"/>
    <m/>
  </r>
  <r>
    <n v="1879"/>
    <s v="住宅"/>
    <x v="21"/>
    <n v="2"/>
    <n v="501"/>
    <n v="133.13999999999999"/>
    <m/>
  </r>
  <r>
    <n v="1880"/>
    <s v="住宅"/>
    <x v="21"/>
    <n v="2"/>
    <n v="502"/>
    <n v="150.66999999999999"/>
    <m/>
  </r>
  <r>
    <n v="1881"/>
    <s v="住宅"/>
    <x v="21"/>
    <n v="2"/>
    <n v="601"/>
    <n v="130.36000000000001"/>
    <m/>
  </r>
  <r>
    <n v="1882"/>
    <s v="住宅"/>
    <x v="21"/>
    <n v="2"/>
    <n v="602"/>
    <n v="147.81"/>
    <m/>
  </r>
  <r>
    <n v="1883"/>
    <s v="住宅"/>
    <x v="21"/>
    <n v="3"/>
    <n v="101"/>
    <n v="121.47"/>
    <m/>
  </r>
  <r>
    <n v="1884"/>
    <s v="住宅"/>
    <x v="21"/>
    <n v="3"/>
    <n v="102"/>
    <n v="133.13999999999999"/>
    <m/>
  </r>
  <r>
    <n v="1885"/>
    <s v="住宅"/>
    <x v="21"/>
    <n v="3"/>
    <n v="201"/>
    <n v="150.66999999999999"/>
    <m/>
  </r>
  <r>
    <n v="1886"/>
    <s v="住宅"/>
    <x v="21"/>
    <n v="3"/>
    <n v="202"/>
    <n v="133.13999999999999"/>
    <m/>
  </r>
  <r>
    <n v="1887"/>
    <s v="住宅"/>
    <x v="21"/>
    <n v="3"/>
    <n v="301"/>
    <n v="150.66999999999999"/>
    <m/>
  </r>
  <r>
    <n v="1888"/>
    <s v="住宅"/>
    <x v="21"/>
    <n v="3"/>
    <n v="302"/>
    <n v="133.13999999999999"/>
    <m/>
  </r>
  <r>
    <n v="1889"/>
    <s v="住宅"/>
    <x v="21"/>
    <n v="3"/>
    <n v="401"/>
    <n v="150.66999999999999"/>
    <m/>
  </r>
  <r>
    <n v="1890"/>
    <s v="住宅"/>
    <x v="21"/>
    <n v="3"/>
    <n v="402"/>
    <n v="133.13999999999999"/>
    <m/>
  </r>
  <r>
    <n v="1891"/>
    <s v="住宅"/>
    <x v="21"/>
    <n v="3"/>
    <n v="501"/>
    <n v="150.66999999999999"/>
    <m/>
  </r>
  <r>
    <n v="1892"/>
    <s v="住宅"/>
    <x v="21"/>
    <n v="3"/>
    <n v="502"/>
    <n v="133.13999999999999"/>
    <m/>
  </r>
  <r>
    <n v="1893"/>
    <s v="住宅"/>
    <x v="21"/>
    <n v="3"/>
    <n v="601"/>
    <n v="147.81"/>
    <m/>
  </r>
  <r>
    <n v="1894"/>
    <s v="住宅"/>
    <x v="21"/>
    <n v="3"/>
    <n v="602"/>
    <n v="130.36000000000001"/>
    <m/>
  </r>
  <r>
    <n v="1895"/>
    <s v="住宅"/>
    <x v="21"/>
    <n v="4"/>
    <n v="101"/>
    <n v="133.13999999999999"/>
    <m/>
  </r>
  <r>
    <n v="1896"/>
    <s v="住宅"/>
    <x v="21"/>
    <n v="4"/>
    <n v="102"/>
    <n v="121.47"/>
    <m/>
  </r>
  <r>
    <n v="1897"/>
    <s v="住宅"/>
    <x v="21"/>
    <n v="4"/>
    <n v="201"/>
    <n v="133.13999999999999"/>
    <m/>
  </r>
  <r>
    <n v="1898"/>
    <s v="住宅"/>
    <x v="21"/>
    <n v="4"/>
    <n v="202"/>
    <n v="150.66999999999999"/>
    <m/>
  </r>
  <r>
    <n v="1899"/>
    <s v="住宅"/>
    <x v="21"/>
    <n v="4"/>
    <n v="301"/>
    <n v="133.13999999999999"/>
    <m/>
  </r>
  <r>
    <n v="1900"/>
    <s v="住宅"/>
    <x v="21"/>
    <n v="4"/>
    <n v="302"/>
    <n v="150.66999999999999"/>
    <m/>
  </r>
  <r>
    <n v="1901"/>
    <s v="住宅"/>
    <x v="21"/>
    <n v="4"/>
    <n v="401"/>
    <n v="133.13999999999999"/>
    <m/>
  </r>
  <r>
    <n v="1902"/>
    <s v="住宅"/>
    <x v="21"/>
    <n v="4"/>
    <n v="402"/>
    <n v="150.66999999999999"/>
    <m/>
  </r>
  <r>
    <n v="1903"/>
    <s v="住宅"/>
    <x v="21"/>
    <n v="4"/>
    <n v="501"/>
    <n v="133.13999999999999"/>
    <m/>
  </r>
  <r>
    <n v="1904"/>
    <s v="住宅"/>
    <x v="21"/>
    <n v="4"/>
    <n v="502"/>
    <n v="150.66999999999999"/>
    <m/>
  </r>
  <r>
    <n v="1905"/>
    <s v="住宅"/>
    <x v="21"/>
    <n v="4"/>
    <n v="601"/>
    <n v="130.36000000000001"/>
    <m/>
  </r>
  <r>
    <n v="1906"/>
    <s v="住宅"/>
    <x v="21"/>
    <n v="4"/>
    <n v="602"/>
    <n v="147.81"/>
    <m/>
  </r>
  <r>
    <n v="1907"/>
    <s v="住宅"/>
    <x v="22"/>
    <n v="1"/>
    <n v="101"/>
    <n v="93.13"/>
    <m/>
  </r>
  <r>
    <n v="1908"/>
    <s v="住宅"/>
    <x v="22"/>
    <n v="1"/>
    <n v="102"/>
    <n v="91.04"/>
    <m/>
  </r>
  <r>
    <n v="1909"/>
    <s v="住宅"/>
    <x v="22"/>
    <n v="1"/>
    <n v="103"/>
    <n v="91.04"/>
    <m/>
  </r>
  <r>
    <n v="1910"/>
    <s v="住宅"/>
    <x v="22"/>
    <n v="1"/>
    <n v="104"/>
    <n v="93.13"/>
    <m/>
  </r>
  <r>
    <n v="1911"/>
    <s v="住宅"/>
    <x v="22"/>
    <n v="1"/>
    <n v="201"/>
    <n v="93.13"/>
    <m/>
  </r>
  <r>
    <n v="1912"/>
    <s v="住宅"/>
    <x v="22"/>
    <n v="1"/>
    <n v="202"/>
    <n v="91.04"/>
    <m/>
  </r>
  <r>
    <n v="1913"/>
    <s v="住宅"/>
    <x v="22"/>
    <n v="1"/>
    <n v="203"/>
    <n v="91.04"/>
    <m/>
  </r>
  <r>
    <n v="1914"/>
    <s v="住宅"/>
    <x v="22"/>
    <n v="1"/>
    <n v="204"/>
    <n v="93.13"/>
    <m/>
  </r>
  <r>
    <n v="1915"/>
    <s v="住宅"/>
    <x v="22"/>
    <n v="1"/>
    <n v="301"/>
    <n v="93.13"/>
    <m/>
  </r>
  <r>
    <n v="1916"/>
    <s v="住宅"/>
    <x v="22"/>
    <n v="1"/>
    <n v="302"/>
    <n v="91.04"/>
    <m/>
  </r>
  <r>
    <n v="1917"/>
    <s v="住宅"/>
    <x v="22"/>
    <n v="1"/>
    <n v="303"/>
    <n v="91.04"/>
    <m/>
  </r>
  <r>
    <n v="1918"/>
    <s v="住宅"/>
    <x v="22"/>
    <n v="1"/>
    <n v="304"/>
    <n v="93.13"/>
    <m/>
  </r>
  <r>
    <n v="1919"/>
    <s v="住宅"/>
    <x v="22"/>
    <n v="1"/>
    <n v="401"/>
    <n v="93.13"/>
    <m/>
  </r>
  <r>
    <n v="1920"/>
    <s v="住宅"/>
    <x v="22"/>
    <n v="1"/>
    <n v="402"/>
    <n v="91.04"/>
    <m/>
  </r>
  <r>
    <n v="1921"/>
    <s v="住宅"/>
    <x v="22"/>
    <n v="1"/>
    <n v="403"/>
    <n v="91.04"/>
    <m/>
  </r>
  <r>
    <n v="1922"/>
    <s v="住宅"/>
    <x v="22"/>
    <n v="1"/>
    <n v="404"/>
    <n v="93.13"/>
    <m/>
  </r>
  <r>
    <n v="1923"/>
    <s v="住宅"/>
    <x v="22"/>
    <n v="1"/>
    <n v="501"/>
    <n v="93.13"/>
    <m/>
  </r>
  <r>
    <n v="1924"/>
    <s v="住宅"/>
    <x v="22"/>
    <n v="1"/>
    <n v="502"/>
    <n v="91.04"/>
    <m/>
  </r>
  <r>
    <n v="1925"/>
    <s v="住宅"/>
    <x v="22"/>
    <n v="1"/>
    <n v="503"/>
    <n v="91.04"/>
    <m/>
  </r>
  <r>
    <n v="1926"/>
    <s v="住宅"/>
    <x v="22"/>
    <n v="1"/>
    <n v="504"/>
    <n v="93.13"/>
    <m/>
  </r>
  <r>
    <n v="1927"/>
    <s v="住宅"/>
    <x v="22"/>
    <n v="1"/>
    <n v="601"/>
    <n v="93.13"/>
    <m/>
  </r>
  <r>
    <n v="1928"/>
    <s v="住宅"/>
    <x v="22"/>
    <n v="1"/>
    <n v="602"/>
    <n v="91.04"/>
    <m/>
  </r>
  <r>
    <n v="1929"/>
    <s v="住宅"/>
    <x v="22"/>
    <n v="1"/>
    <n v="603"/>
    <n v="91.04"/>
    <m/>
  </r>
  <r>
    <n v="1930"/>
    <s v="住宅"/>
    <x v="22"/>
    <n v="1"/>
    <n v="604"/>
    <n v="93.13"/>
    <m/>
  </r>
  <r>
    <n v="1931"/>
    <s v="住宅"/>
    <x v="22"/>
    <n v="1"/>
    <n v="701"/>
    <n v="93.13"/>
    <m/>
  </r>
  <r>
    <n v="1932"/>
    <s v="住宅"/>
    <x v="22"/>
    <n v="1"/>
    <n v="702"/>
    <n v="91.04"/>
    <m/>
  </r>
  <r>
    <n v="1933"/>
    <s v="住宅"/>
    <x v="22"/>
    <n v="1"/>
    <n v="703"/>
    <n v="91.04"/>
    <m/>
  </r>
  <r>
    <n v="1934"/>
    <s v="住宅"/>
    <x v="22"/>
    <n v="1"/>
    <n v="704"/>
    <n v="93.13"/>
    <m/>
  </r>
  <r>
    <n v="1935"/>
    <s v="住宅"/>
    <x v="22"/>
    <n v="1"/>
    <n v="801"/>
    <n v="93.13"/>
    <m/>
  </r>
  <r>
    <n v="1936"/>
    <s v="住宅"/>
    <x v="22"/>
    <n v="1"/>
    <n v="802"/>
    <n v="91.04"/>
    <m/>
  </r>
  <r>
    <n v="1937"/>
    <s v="住宅"/>
    <x v="22"/>
    <n v="1"/>
    <n v="803"/>
    <n v="91.04"/>
    <m/>
  </r>
  <r>
    <n v="1938"/>
    <s v="住宅"/>
    <x v="22"/>
    <n v="1"/>
    <n v="804"/>
    <n v="93.13"/>
    <m/>
  </r>
  <r>
    <n v="1939"/>
    <s v="住宅"/>
    <x v="22"/>
    <n v="1"/>
    <n v="901"/>
    <n v="93.13"/>
    <m/>
  </r>
  <r>
    <n v="1940"/>
    <s v="住宅"/>
    <x v="22"/>
    <n v="1"/>
    <n v="902"/>
    <n v="91.04"/>
    <m/>
  </r>
  <r>
    <n v="1941"/>
    <s v="住宅"/>
    <x v="22"/>
    <n v="1"/>
    <n v="903"/>
    <n v="91.04"/>
    <m/>
  </r>
  <r>
    <n v="1942"/>
    <s v="住宅"/>
    <x v="22"/>
    <n v="1"/>
    <n v="904"/>
    <n v="93.13"/>
    <m/>
  </r>
  <r>
    <n v="1943"/>
    <s v="住宅"/>
    <x v="22"/>
    <n v="1"/>
    <n v="1001"/>
    <n v="93.13"/>
    <m/>
  </r>
  <r>
    <n v="1944"/>
    <s v="住宅"/>
    <x v="22"/>
    <n v="1"/>
    <n v="1002"/>
    <n v="91.04"/>
    <m/>
  </r>
  <r>
    <n v="1945"/>
    <s v="住宅"/>
    <x v="22"/>
    <n v="1"/>
    <n v="1003"/>
    <n v="91.04"/>
    <m/>
  </r>
  <r>
    <n v="1946"/>
    <s v="住宅"/>
    <x v="22"/>
    <n v="1"/>
    <n v="1004"/>
    <n v="93.13"/>
    <m/>
  </r>
  <r>
    <n v="1947"/>
    <s v="住宅"/>
    <x v="22"/>
    <n v="1"/>
    <n v="1101"/>
    <n v="93.13"/>
    <m/>
  </r>
  <r>
    <n v="1948"/>
    <s v="住宅"/>
    <x v="22"/>
    <n v="1"/>
    <n v="1102"/>
    <n v="91.04"/>
    <m/>
  </r>
  <r>
    <n v="1949"/>
    <s v="住宅"/>
    <x v="22"/>
    <n v="1"/>
    <n v="1103"/>
    <n v="91.04"/>
    <m/>
  </r>
  <r>
    <n v="1950"/>
    <s v="住宅"/>
    <x v="22"/>
    <n v="1"/>
    <n v="1104"/>
    <n v="93.13"/>
    <m/>
  </r>
  <r>
    <n v="1951"/>
    <s v="住宅"/>
    <x v="22"/>
    <n v="1"/>
    <n v="1201"/>
    <n v="93.13"/>
    <m/>
  </r>
  <r>
    <n v="1952"/>
    <s v="住宅"/>
    <x v="22"/>
    <n v="1"/>
    <n v="1202"/>
    <n v="91.04"/>
    <m/>
  </r>
  <r>
    <n v="1953"/>
    <s v="住宅"/>
    <x v="22"/>
    <n v="1"/>
    <n v="1203"/>
    <n v="91.04"/>
    <m/>
  </r>
  <r>
    <n v="1954"/>
    <s v="住宅"/>
    <x v="22"/>
    <n v="1"/>
    <n v="1204"/>
    <n v="93.13"/>
    <m/>
  </r>
  <r>
    <n v="1955"/>
    <s v="住宅"/>
    <x v="22"/>
    <n v="1"/>
    <n v="1301"/>
    <n v="93.13"/>
    <m/>
  </r>
  <r>
    <n v="1956"/>
    <s v="住宅"/>
    <x v="22"/>
    <n v="1"/>
    <n v="1302"/>
    <n v="91.04"/>
    <m/>
  </r>
  <r>
    <n v="1957"/>
    <s v="住宅"/>
    <x v="22"/>
    <n v="1"/>
    <n v="1303"/>
    <n v="91.04"/>
    <m/>
  </r>
  <r>
    <n v="1958"/>
    <s v="住宅"/>
    <x v="22"/>
    <n v="1"/>
    <n v="1304"/>
    <n v="93.13"/>
    <m/>
  </r>
  <r>
    <n v="1959"/>
    <s v="住宅"/>
    <x v="22"/>
    <n v="1"/>
    <n v="1401"/>
    <n v="93.13"/>
    <m/>
  </r>
  <r>
    <n v="1960"/>
    <s v="住宅"/>
    <x v="22"/>
    <n v="1"/>
    <n v="1402"/>
    <n v="91.04"/>
    <m/>
  </r>
  <r>
    <n v="1961"/>
    <s v="住宅"/>
    <x v="22"/>
    <n v="1"/>
    <n v="1403"/>
    <n v="91.04"/>
    <m/>
  </r>
  <r>
    <n v="1962"/>
    <s v="住宅"/>
    <x v="22"/>
    <n v="1"/>
    <n v="1404"/>
    <n v="93.13"/>
    <m/>
  </r>
  <r>
    <n v="1963"/>
    <s v="住宅"/>
    <x v="22"/>
    <n v="1"/>
    <n v="1501"/>
    <n v="93.13"/>
    <m/>
  </r>
  <r>
    <n v="1964"/>
    <s v="住宅"/>
    <x v="22"/>
    <n v="1"/>
    <n v="1502"/>
    <n v="91.04"/>
    <m/>
  </r>
  <r>
    <n v="1965"/>
    <s v="住宅"/>
    <x v="22"/>
    <n v="1"/>
    <n v="1503"/>
    <n v="91.04"/>
    <m/>
  </r>
  <r>
    <n v="1966"/>
    <s v="住宅"/>
    <x v="22"/>
    <n v="1"/>
    <n v="1504"/>
    <n v="93.13"/>
    <m/>
  </r>
  <r>
    <n v="1967"/>
    <s v="住宅"/>
    <x v="22"/>
    <n v="1"/>
    <n v="1601"/>
    <n v="93.13"/>
    <m/>
  </r>
  <r>
    <n v="1968"/>
    <s v="住宅"/>
    <x v="22"/>
    <n v="1"/>
    <n v="1602"/>
    <n v="91.04"/>
    <m/>
  </r>
  <r>
    <n v="1969"/>
    <s v="住宅"/>
    <x v="22"/>
    <n v="1"/>
    <n v="1603"/>
    <n v="91.04"/>
    <m/>
  </r>
  <r>
    <n v="1970"/>
    <s v="住宅"/>
    <x v="22"/>
    <n v="1"/>
    <n v="1604"/>
    <n v="93.13"/>
    <m/>
  </r>
  <r>
    <n v="1971"/>
    <s v="住宅"/>
    <x v="22"/>
    <n v="1"/>
    <n v="1701"/>
    <n v="93.13"/>
    <m/>
  </r>
  <r>
    <n v="1972"/>
    <s v="住宅"/>
    <x v="22"/>
    <n v="1"/>
    <n v="1702"/>
    <n v="91.04"/>
    <m/>
  </r>
  <r>
    <n v="1973"/>
    <s v="住宅"/>
    <x v="22"/>
    <n v="1"/>
    <n v="1703"/>
    <n v="91.04"/>
    <m/>
  </r>
  <r>
    <n v="1974"/>
    <s v="住宅"/>
    <x v="22"/>
    <n v="1"/>
    <n v="1704"/>
    <n v="93.13"/>
    <m/>
  </r>
  <r>
    <n v="1975"/>
    <s v="住宅"/>
    <x v="22"/>
    <n v="1"/>
    <n v="1801"/>
    <n v="93.13"/>
    <m/>
  </r>
  <r>
    <n v="1976"/>
    <s v="住宅"/>
    <x v="22"/>
    <n v="1"/>
    <n v="1802"/>
    <n v="91.04"/>
    <m/>
  </r>
  <r>
    <n v="1977"/>
    <s v="住宅"/>
    <x v="22"/>
    <n v="1"/>
    <n v="1803"/>
    <n v="91.04"/>
    <m/>
  </r>
  <r>
    <n v="1978"/>
    <s v="住宅"/>
    <x v="22"/>
    <n v="1"/>
    <n v="1804"/>
    <n v="93.13"/>
    <m/>
  </r>
  <r>
    <n v="1979"/>
    <s v="住宅"/>
    <x v="22"/>
    <n v="1"/>
    <n v="1901"/>
    <n v="93.13"/>
    <m/>
  </r>
  <r>
    <n v="1980"/>
    <s v="住宅"/>
    <x v="22"/>
    <n v="1"/>
    <n v="1902"/>
    <n v="91.04"/>
    <m/>
  </r>
  <r>
    <n v="1981"/>
    <s v="住宅"/>
    <x v="22"/>
    <n v="1"/>
    <n v="1903"/>
    <n v="91.04"/>
    <m/>
  </r>
  <r>
    <n v="1982"/>
    <s v="住宅"/>
    <x v="22"/>
    <n v="1"/>
    <n v="1904"/>
    <n v="93.13"/>
    <m/>
  </r>
  <r>
    <n v="1983"/>
    <s v="住宅"/>
    <x v="22"/>
    <n v="1"/>
    <n v="2001"/>
    <n v="93.13"/>
    <m/>
  </r>
  <r>
    <n v="1984"/>
    <s v="住宅"/>
    <x v="22"/>
    <n v="1"/>
    <n v="2002"/>
    <n v="91.04"/>
    <m/>
  </r>
  <r>
    <n v="1985"/>
    <s v="住宅"/>
    <x v="22"/>
    <n v="1"/>
    <n v="2003"/>
    <n v="91.04"/>
    <m/>
  </r>
  <r>
    <n v="1986"/>
    <s v="住宅"/>
    <x v="22"/>
    <n v="1"/>
    <n v="2004"/>
    <n v="93.13"/>
    <m/>
  </r>
  <r>
    <n v="1987"/>
    <s v="住宅"/>
    <x v="22"/>
    <n v="1"/>
    <n v="2101"/>
    <n v="93.13"/>
    <m/>
  </r>
  <r>
    <n v="1988"/>
    <s v="住宅"/>
    <x v="22"/>
    <n v="1"/>
    <n v="2102"/>
    <n v="91.04"/>
    <m/>
  </r>
  <r>
    <n v="1989"/>
    <s v="住宅"/>
    <x v="22"/>
    <n v="1"/>
    <n v="2103"/>
    <n v="91.04"/>
    <m/>
  </r>
  <r>
    <n v="1990"/>
    <s v="住宅"/>
    <x v="22"/>
    <n v="1"/>
    <n v="2104"/>
    <n v="93.13"/>
    <m/>
  </r>
  <r>
    <n v="1991"/>
    <s v="住宅"/>
    <x v="22"/>
    <n v="1"/>
    <n v="2201"/>
    <n v="93.13"/>
    <m/>
  </r>
  <r>
    <n v="1992"/>
    <s v="住宅"/>
    <x v="22"/>
    <n v="1"/>
    <n v="2202"/>
    <n v="91.04"/>
    <m/>
  </r>
  <r>
    <n v="1993"/>
    <s v="住宅"/>
    <x v="22"/>
    <n v="1"/>
    <n v="2203"/>
    <n v="91.04"/>
    <m/>
  </r>
  <r>
    <n v="1994"/>
    <s v="住宅"/>
    <x v="22"/>
    <n v="1"/>
    <n v="2204"/>
    <n v="93.13"/>
    <m/>
  </r>
  <r>
    <n v="1995"/>
    <s v="住宅"/>
    <x v="22"/>
    <n v="1"/>
    <n v="2301"/>
    <n v="93.13"/>
    <m/>
  </r>
  <r>
    <n v="1996"/>
    <s v="住宅"/>
    <x v="22"/>
    <n v="1"/>
    <n v="2302"/>
    <n v="91.04"/>
    <m/>
  </r>
  <r>
    <n v="1997"/>
    <s v="住宅"/>
    <x v="22"/>
    <n v="1"/>
    <n v="2303"/>
    <n v="91.04"/>
    <m/>
  </r>
  <r>
    <n v="1998"/>
    <s v="住宅"/>
    <x v="22"/>
    <n v="1"/>
    <n v="2304"/>
    <n v="93.13"/>
    <m/>
  </r>
  <r>
    <n v="1999"/>
    <s v="住宅"/>
    <x v="22"/>
    <n v="1"/>
    <n v="2401"/>
    <n v="93.13"/>
    <m/>
  </r>
  <r>
    <n v="2000"/>
    <s v="住宅"/>
    <x v="22"/>
    <n v="1"/>
    <n v="2402"/>
    <n v="91.04"/>
    <m/>
  </r>
  <r>
    <n v="2001"/>
    <s v="住宅"/>
    <x v="22"/>
    <n v="1"/>
    <n v="2403"/>
    <n v="91.04"/>
    <m/>
  </r>
  <r>
    <n v="2002"/>
    <s v="住宅"/>
    <x v="22"/>
    <n v="1"/>
    <n v="2404"/>
    <n v="93.13"/>
    <m/>
  </r>
  <r>
    <n v="2003"/>
    <s v="住宅"/>
    <x v="22"/>
    <n v="1"/>
    <n v="2501"/>
    <n v="93.13"/>
    <m/>
  </r>
  <r>
    <n v="2004"/>
    <s v="住宅"/>
    <x v="22"/>
    <n v="1"/>
    <n v="2502"/>
    <n v="91.04"/>
    <m/>
  </r>
  <r>
    <n v="2005"/>
    <s v="住宅"/>
    <x v="22"/>
    <n v="1"/>
    <n v="2503"/>
    <n v="91.04"/>
    <m/>
  </r>
  <r>
    <n v="2006"/>
    <s v="住宅"/>
    <x v="22"/>
    <n v="1"/>
    <n v="2504"/>
    <n v="93.13"/>
    <m/>
  </r>
  <r>
    <n v="2007"/>
    <s v="住宅"/>
    <x v="22"/>
    <n v="1"/>
    <n v="2601"/>
    <n v="93.13"/>
    <m/>
  </r>
  <r>
    <n v="2008"/>
    <s v="住宅"/>
    <x v="22"/>
    <n v="1"/>
    <n v="2602"/>
    <n v="91.04"/>
    <m/>
  </r>
  <r>
    <n v="2009"/>
    <s v="住宅"/>
    <x v="22"/>
    <n v="1"/>
    <n v="2603"/>
    <n v="91.04"/>
    <m/>
  </r>
  <r>
    <n v="2010"/>
    <s v="住宅"/>
    <x v="22"/>
    <n v="1"/>
    <n v="2604"/>
    <n v="93.13"/>
    <m/>
  </r>
  <r>
    <n v="2011"/>
    <s v="住宅"/>
    <x v="22"/>
    <n v="1"/>
    <n v="2701"/>
    <n v="93.13"/>
    <m/>
  </r>
  <r>
    <n v="2012"/>
    <s v="住宅"/>
    <x v="22"/>
    <n v="1"/>
    <n v="2702"/>
    <n v="91.04"/>
    <m/>
  </r>
  <r>
    <n v="2013"/>
    <s v="住宅"/>
    <x v="22"/>
    <n v="1"/>
    <n v="2703"/>
    <n v="91.04"/>
    <m/>
  </r>
  <r>
    <n v="2014"/>
    <s v="住宅"/>
    <x v="22"/>
    <n v="1"/>
    <n v="2704"/>
    <n v="93.13"/>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2" cacheId="2"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12:K37" firstHeaderRow="0" firstDataRow="1" firstDataCol="1"/>
  <pivotFields count="7">
    <pivotField showAll="0"/>
    <pivotField showAll="0"/>
    <pivotField axis="axisRow" dataField="1" outline="0" showAll="0">
      <items count="25">
        <item x="0"/>
        <item x="9"/>
        <item x="10"/>
        <item x="11"/>
        <item x="12"/>
        <item x="13"/>
        <item x="14"/>
        <item x="15"/>
        <item x="16"/>
        <item x="17"/>
        <item x="18"/>
        <item x="1"/>
        <item x="19"/>
        <item x="20"/>
        <item x="21"/>
        <item x="22"/>
        <item x="2"/>
        <item x="3"/>
        <item x="4"/>
        <item x="5"/>
        <item x="6"/>
        <item x="7"/>
        <item x="8"/>
        <item x="23"/>
        <item t="default"/>
      </items>
    </pivotField>
    <pivotField showAll="0"/>
    <pivotField showAll="0"/>
    <pivotField dataField="1" showAll="0"/>
    <pivotField showAll="0"/>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dataFields count="2">
    <dataField name="求和项:预测面积" fld="5" baseField="2" baseItem="0" numFmtId="197"/>
    <dataField name="计数项:套数" fld="2" subtotal="count" baseField="2" baseItem="0"/>
  </dataFields>
  <formats count="13">
    <format dxfId="166">
      <pivotArea outline="0" collapsedLevelsAreSubtotals="1" fieldPosition="0">
        <references count="1">
          <reference field="4294967294" count="1" selected="0">
            <x v="0"/>
          </reference>
        </references>
      </pivotArea>
    </format>
    <format dxfId="165">
      <pivotArea dataOnly="0" labelOnly="1" fieldPosition="0">
        <references count="1">
          <reference field="2" count="0"/>
        </references>
      </pivotArea>
    </format>
    <format dxfId="164">
      <pivotArea collapsedLevelsAreSubtotals="1" fieldPosition="0">
        <references count="2">
          <reference field="4294967294" count="1" selected="0">
            <x v="1"/>
          </reference>
          <reference field="2" count="0"/>
        </references>
      </pivotArea>
    </format>
    <format dxfId="163">
      <pivotArea outline="0" collapsedLevelsAreSubtotals="1" fieldPosition="0">
        <references count="2">
          <reference field="4294967294" count="1" selected="0">
            <x v="0"/>
          </reference>
          <reference field="2" count="1" selected="0">
            <x v="0"/>
          </reference>
        </references>
      </pivotArea>
    </format>
    <format dxfId="162">
      <pivotArea outline="0" collapsedLevelsAreSubtotals="1" fieldPosition="0">
        <references count="2">
          <reference field="4294967294" count="1" selected="0">
            <x v="0"/>
          </reference>
          <reference field="2" count="1" selected="0">
            <x v="11"/>
          </reference>
        </references>
      </pivotArea>
    </format>
    <format dxfId="161">
      <pivotArea outline="0" collapsedLevelsAreSubtotals="1" fieldPosition="0">
        <references count="2">
          <reference field="4294967294" count="1" selected="0">
            <x v="0"/>
          </reference>
          <reference field="2" count="1" selected="0">
            <x v="16"/>
          </reference>
        </references>
      </pivotArea>
    </format>
    <format dxfId="160">
      <pivotArea outline="0" collapsedLevelsAreSubtotals="1" fieldPosition="0">
        <references count="2">
          <reference field="4294967294" count="1" selected="0">
            <x v="0"/>
          </reference>
          <reference field="2" count="1" selected="0">
            <x v="17"/>
          </reference>
        </references>
      </pivotArea>
    </format>
    <format dxfId="159">
      <pivotArea outline="0" collapsedLevelsAreSubtotals="1" fieldPosition="0">
        <references count="2">
          <reference field="4294967294" count="1" selected="0">
            <x v="0"/>
          </reference>
          <reference field="2" count="1" selected="0">
            <x v="18"/>
          </reference>
        </references>
      </pivotArea>
    </format>
    <format dxfId="158">
      <pivotArea outline="0" collapsedLevelsAreSubtotals="1" fieldPosition="0">
        <references count="2">
          <reference field="4294967294" count="1" selected="0">
            <x v="0"/>
          </reference>
          <reference field="2" count="1" selected="0">
            <x v="21"/>
          </reference>
        </references>
      </pivotArea>
    </format>
    <format dxfId="157">
      <pivotArea outline="0" collapsedLevelsAreSubtotals="1" fieldPosition="0">
        <references count="2">
          <reference field="4294967294" count="1" selected="0">
            <x v="0"/>
          </reference>
          <reference field="2" count="1" selected="0">
            <x v="22"/>
          </reference>
        </references>
      </pivotArea>
    </format>
    <format dxfId="156">
      <pivotArea outline="0" collapsedLevelsAreSubtotals="1" fieldPosition="0">
        <references count="2">
          <reference field="4294967294" count="1" selected="0">
            <x v="0"/>
          </reference>
          <reference field="2" count="3" selected="0">
            <x v="19"/>
            <x v="20"/>
            <x v="21"/>
          </reference>
        </references>
      </pivotArea>
    </format>
    <format dxfId="155">
      <pivotArea dataOnly="0" outline="0" fieldPosition="0">
        <references count="1">
          <reference field="2" count="3">
            <x v="7"/>
            <x v="8"/>
            <x v="9"/>
          </reference>
        </references>
      </pivotArea>
    </format>
    <format dxfId="154">
      <pivotArea dataOnly="0" outline="0" fieldPosition="0">
        <references count="1">
          <reference field="2"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8:K12" firstHeaderRow="0" firstDataRow="1" firstDataCol="1"/>
  <pivotFields count="6">
    <pivotField showAll="0"/>
    <pivotField showAll="0"/>
    <pivotField axis="axisRow" showAll="0">
      <items count="4">
        <item x="0"/>
        <item x="1"/>
        <item x="2"/>
        <item t="default"/>
      </items>
    </pivotField>
    <pivotField dataField="1" showAll="0"/>
    <pivotField dataField="1" numFmtId="197" showAll="0"/>
    <pivotField showAll="0"/>
  </pivotFields>
  <rowFields count="1">
    <field x="2"/>
  </rowFields>
  <rowItems count="4">
    <i>
      <x/>
    </i>
    <i>
      <x v="1"/>
    </i>
    <i>
      <x v="2"/>
    </i>
    <i t="grand">
      <x/>
    </i>
  </rowItems>
  <colFields count="1">
    <field x="-2"/>
  </colFields>
  <colItems count="2">
    <i>
      <x/>
    </i>
    <i i="1">
      <x v="1"/>
    </i>
  </colItems>
  <dataFields count="2">
    <dataField name="求和项:预测面积" fld="4" baseField="0" baseItem="0" numFmtId="197"/>
    <dataField name="计数项:房号" fld="3" subtotal="count" baseField="0" baseItem="0"/>
  </dataFields>
  <formats count="4">
    <format dxfId="10">
      <pivotArea outline="0" collapsedLevelsAreSubtotals="1" fieldPosition="0">
        <references count="1">
          <reference field="4294967294" count="1" selected="0">
            <x v="0"/>
          </reference>
        </references>
      </pivotArea>
    </format>
    <format dxfId="9">
      <pivotArea outline="0" collapsedLevelsAreSubtotals="1" fieldPosition="0">
        <references count="1">
          <reference field="4294967294" count="1" selected="0">
            <x v="1"/>
          </reference>
        </references>
      </pivotArea>
    </format>
    <format dxfId="8">
      <pivotArea dataOnly="0" labelOnly="1" fieldPosition="0">
        <references count="1">
          <reference field="2" count="0"/>
        </references>
      </pivotArea>
    </format>
    <format dxfId="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 cacheId="1"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6:L24" firstHeaderRow="0" firstDataRow="1" firstDataCol="1"/>
  <pivotFields count="6">
    <pivotField showAll="0"/>
    <pivotField showAll="0"/>
    <pivotField axis="axisRow" showAll="0">
      <items count="18">
        <item x="7"/>
        <item x="8"/>
        <item x="9"/>
        <item x="10"/>
        <item x="11"/>
        <item x="12"/>
        <item x="2"/>
        <item x="13"/>
        <item x="14"/>
        <item x="15"/>
        <item x="16"/>
        <item x="3"/>
        <item x="4"/>
        <item x="5"/>
        <item x="6"/>
        <item x="1"/>
        <item x="0"/>
        <item t="default"/>
      </items>
    </pivotField>
    <pivotField dataField="1" showAll="0"/>
    <pivotField dataField="1" numFmtId="197" showAll="0"/>
    <pivotField showAll="0"/>
  </pivotFields>
  <rowFields count="1">
    <field x="2"/>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求和项:预测面积" fld="4" baseField="0" baseItem="0" numFmtId="197"/>
    <dataField name="计数项:房号" fld="3" subtotal="count" baseField="0" baseItem="0"/>
  </dataFields>
  <formats count="5">
    <format dxfId="6">
      <pivotArea dataOnly="0" labelOnly="1" fieldPosition="0">
        <references count="1">
          <reference field="2" count="0"/>
        </references>
      </pivotArea>
    </format>
    <format dxfId="5">
      <pivotArea dataOnly="0" labelOnly="1" grandRow="1" outline="0" fieldPosition="0"/>
    </format>
    <format dxfId="4">
      <pivotArea outline="0" collapsedLevelsAreSubtotals="1" fieldPosition="0">
        <references count="1">
          <reference field="4294967294" count="1" selected="0">
            <x v="0"/>
          </reference>
        </references>
      </pivotArea>
    </format>
    <format dxfId="3">
      <pivotArea outline="0" collapsedLevelsAreSubtotals="1" fieldPosition="0">
        <references count="1">
          <reference field="4294967294" count="1" selected="0">
            <x v="1"/>
          </reference>
        </references>
      </pivotArea>
    </format>
    <format dxfId="2">
      <pivotArea dataOnly="0" fieldPosition="0">
        <references count="1">
          <reference field="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7.bin"/><Relationship Id="rId1" Type="http://schemas.openxmlformats.org/officeDocument/2006/relationships/pivotTable" Target="../pivotTables/pivotTable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天津市滨海新区塘沽规划杭州道以北洞庭路以西出让国有建设用地使用权及在建建筑物预评估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受贵公司委托，我公司对天津市滨海新区塘沽规划杭州道以北洞庭路以西出让国有建设用地使用权及在建建筑物房地产抵押价值进行了预评估。</v>
      </c>
    </row>
    <row r="7" spans="1:2" s="1593" customFormat="1">
      <c r="A7" s="1591" t="s">
        <v>1260</v>
      </c>
      <c r="B7" s="1592" t="str">
        <f>'预评函-1'!A7</f>
        <v>估价对象为天津市滨海新区塘沽规划杭州道以北洞庭路以西出让国有建设用地使用权及在建建筑物房地产，为所有。根据《国有土地使用证》[]，估价对象（分摊）出让国有建设用地使用权面积为58913.09平方米，建筑面积为155417.200000001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天津市滨海新区塘沽规划杭州道以北洞庭路以西出让国有建设用地使用权及在建建筑物房地产,属开发建设的，该项目尚在开发建设中。根据《国有土地使用证》[]，估价对象（分摊）出让国有建设用地使用权面积为58913.09平方米，规划建筑面积为155417.200000001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2019年7月22日（评估专业人员实地查勘之日）</v>
      </c>
    </row>
    <row r="13" spans="1:2" s="1593" customFormat="1">
      <c r="A13" s="1591" t="s">
        <v>1223</v>
      </c>
      <c r="B13" s="1592" t="str">
        <f>'预评函-1'!A18</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246748</v>
      </c>
    </row>
    <row r="21" spans="1:2" s="1593" customFormat="1">
      <c r="A21" s="1591" t="s">
        <v>1231</v>
      </c>
      <c r="B21" s="1592">
        <f ca="1">'预评函-2'!D7</f>
        <v>15876</v>
      </c>
    </row>
    <row r="22" spans="1:2" s="1593" customFormat="1">
      <c r="A22" s="1591" t="s">
        <v>1232</v>
      </c>
      <c r="B22" s="1592" t="str">
        <f ca="1">'预评函-2'!D6</f>
        <v>贰拾肆亿陆仟柒佰肆拾捌万元整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246748</v>
      </c>
    </row>
    <row r="31" spans="1:2" s="1593" customFormat="1">
      <c r="A31" s="1591" t="s">
        <v>1270</v>
      </c>
      <c r="B31" s="1592">
        <f ca="1">'预评函-2'!D15</f>
        <v>15876</v>
      </c>
    </row>
    <row r="32" spans="1:2" s="1593" customFormat="1">
      <c r="A32" s="1591" t="s">
        <v>1237</v>
      </c>
      <c r="B32" s="1592" t="str">
        <f ca="1">'预评函-2'!D14</f>
        <v>贰拾肆亿陆仟柒佰肆拾捌万元整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天津市滨海新区塘沽规划杭州道以北洞庭路以西出让国有建设用地使用权及在建建筑物房地产</v>
      </c>
    </row>
    <row r="42" spans="1:2" s="1593" customFormat="1">
      <c r="A42" s="1591" t="s">
        <v>1284</v>
      </c>
      <c r="B42" s="1592" t="str">
        <f>'预评函-3'!B2</f>
        <v>建筑面积</v>
      </c>
    </row>
    <row r="43" spans="1:2" s="1593" customFormat="1">
      <c r="A43" s="1591" t="s">
        <v>1285</v>
      </c>
      <c r="B43" s="1592">
        <f>'预评函-3'!B4</f>
        <v>155417.20000000115</v>
      </c>
    </row>
    <row r="44" spans="1:2" s="1593" customFormat="1">
      <c r="A44" s="1591" t="s">
        <v>1269</v>
      </c>
      <c r="B44" s="1592" t="str">
        <f>'预评函-3'!C2</f>
        <v>(分摊)土地面积</v>
      </c>
    </row>
    <row r="45" spans="1:2" s="1593" customFormat="1">
      <c r="A45" s="1591" t="s">
        <v>1241</v>
      </c>
      <c r="B45" s="1592">
        <f>'预评函-3'!C4</f>
        <v>58913.09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滨海新区塘沽规划杭州道以北洞庭路以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4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1" t="s">
        <v>861</v>
      </c>
      <c r="C54" s="2018" t="s">
        <v>1277</v>
      </c>
    </row>
    <row r="55" spans="1:4">
      <c r="A55" s="3049"/>
      <c r="B55" s="2021" t="s">
        <v>862</v>
      </c>
      <c r="C55" s="2018" t="s">
        <v>1278</v>
      </c>
    </row>
    <row r="56" spans="1:4">
      <c r="A56" s="3049"/>
      <c r="B56" s="2021" t="s">
        <v>863</v>
      </c>
      <c r="C56" s="2018" t="s">
        <v>1282</v>
      </c>
    </row>
    <row r="57" spans="1:4">
      <c r="A57" s="304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13" sqref="G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1771</v>
      </c>
      <c r="B1" s="3050" t="str">
        <f>IF(B10="北京市","北京市",C10)&amp;F10&amp;IF(结果表!G1="在建","出让国有建设用地使用权及在建建筑物",IF(结果表!G1="土地","出让国有建设用地使用权",))&amp;B9&amp;"预评估"</f>
        <v>天津市滨海新区塘沽规划杭州道以北洞庭路以西出让国有建设用地使用权及在建建筑物预评估</v>
      </c>
      <c r="C1" s="3051"/>
      <c r="D1" s="3051"/>
      <c r="E1" s="3051"/>
      <c r="F1" s="3051"/>
      <c r="G1" s="3051"/>
      <c r="H1" s="3051"/>
      <c r="I1" s="305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天津市滨海新区塘沽规划杭州道以北洞庭路以西出让国有建设用地使用权及在建建筑物房地产抵押价值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天津市滨海新区塘沽规划杭州道以北洞庭路以西出让国有建设用地使用权及在建建筑物房地产</v>
      </c>
    </row>
    <row r="3" spans="1:19" ht="18" customHeight="1">
      <c r="A3" s="2034" t="s">
        <v>1773</v>
      </c>
      <c r="B3" s="2035">
        <v>43668</v>
      </c>
      <c r="C3" s="2036" t="s">
        <v>1774</v>
      </c>
      <c r="D3" s="2035">
        <f>B3</f>
        <v>43668</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c r="C8" s="2055"/>
      <c r="D8" s="3053" t="s">
        <v>1780</v>
      </c>
      <c r="E8" s="2056"/>
      <c r="F8" s="2057"/>
      <c r="G8" s="2025"/>
      <c r="H8" s="2025"/>
      <c r="I8" s="2025"/>
      <c r="J8" s="2041"/>
      <c r="K8" s="2042"/>
      <c r="L8" s="2027"/>
      <c r="M8" s="2027"/>
      <c r="N8" s="2028"/>
      <c r="O8" s="2029"/>
      <c r="P8" s="2028"/>
      <c r="Q8" s="2028"/>
      <c r="R8" s="2028"/>
    </row>
    <row r="9" spans="1:19" ht="18" customHeight="1" thickBot="1">
      <c r="A9" s="2039" t="s">
        <v>1781</v>
      </c>
      <c r="B9" s="2058"/>
      <c r="C9" s="2059"/>
      <c r="D9" s="3054"/>
      <c r="E9" s="2058"/>
      <c r="F9" s="2060"/>
      <c r="G9" s="2061"/>
      <c r="H9" s="2061"/>
      <c r="I9" s="2061"/>
      <c r="J9" s="2041"/>
      <c r="K9" s="2053"/>
      <c r="L9" s="2027"/>
      <c r="M9" s="2027"/>
      <c r="N9" s="2028"/>
      <c r="O9" s="2029"/>
      <c r="P9" s="2028"/>
      <c r="Q9" s="2028"/>
      <c r="R9" s="2028"/>
    </row>
    <row r="10" spans="1:19" ht="18" customHeight="1" thickTop="1">
      <c r="A10" s="2062" t="s">
        <v>1782</v>
      </c>
      <c r="B10" s="2063" t="s">
        <v>3058</v>
      </c>
      <c r="C10" s="2064"/>
      <c r="D10" s="2046"/>
      <c r="E10" s="2065" t="s">
        <v>1783</v>
      </c>
      <c r="F10" s="2955" t="s">
        <v>3061</v>
      </c>
      <c r="G10" s="2066"/>
      <c r="H10" s="2067"/>
      <c r="I10" s="2046"/>
      <c r="J10" s="2041"/>
      <c r="K10" s="2053"/>
      <c r="L10" s="2027"/>
      <c r="M10" s="2027"/>
      <c r="N10" s="2028"/>
      <c r="O10" s="2029"/>
      <c r="P10" s="2028"/>
      <c r="Q10" s="2028"/>
      <c r="R10" s="2028"/>
    </row>
    <row r="11" spans="1:19" ht="18" customHeight="1">
      <c r="A11" s="2068" t="s">
        <v>1784</v>
      </c>
      <c r="B11" s="2069" t="s">
        <v>3059</v>
      </c>
      <c r="C11" s="2070"/>
      <c r="D11" s="2071"/>
      <c r="E11" s="2041"/>
      <c r="F11" s="2041"/>
      <c r="G11" s="2041"/>
      <c r="H11" s="2041"/>
      <c r="I11" s="2041"/>
      <c r="J11" s="2041"/>
      <c r="K11" s="2053"/>
      <c r="L11" s="2027"/>
      <c r="M11" s="2027"/>
      <c r="N11" s="2028"/>
      <c r="O11" s="2029"/>
      <c r="P11" s="2028"/>
      <c r="Q11" s="2028"/>
      <c r="R11" s="2028"/>
    </row>
    <row r="12" spans="1:19" ht="18" customHeight="1">
      <c r="A12" s="2072" t="s">
        <v>1785</v>
      </c>
      <c r="B12" s="2069" t="s">
        <v>3060</v>
      </c>
      <c r="C12" s="2073" t="s">
        <v>1786</v>
      </c>
      <c r="D12" s="2074" t="s">
        <v>1787</v>
      </c>
      <c r="E12" s="2074" t="s">
        <v>1788</v>
      </c>
      <c r="F12" s="2074" t="s">
        <v>1789</v>
      </c>
      <c r="G12" s="2074" t="s">
        <v>1790</v>
      </c>
      <c r="H12" s="2074" t="s">
        <v>1791</v>
      </c>
      <c r="I12" s="2074" t="s">
        <v>1792</v>
      </c>
      <c r="J12" s="2041"/>
      <c r="K12" s="2053"/>
      <c r="L12" s="2027"/>
      <c r="M12" s="2027"/>
      <c r="N12" s="2028"/>
      <c r="O12" s="2029"/>
      <c r="P12" s="2028"/>
      <c r="Q12" s="2028"/>
      <c r="R12" s="2028"/>
    </row>
    <row r="13" spans="1:19" ht="18" customHeight="1">
      <c r="A13" s="2075"/>
      <c r="B13" s="2076"/>
      <c r="C13" s="2077" t="s">
        <v>1793</v>
      </c>
      <c r="D13" s="2078">
        <v>65231</v>
      </c>
      <c r="E13" s="2078">
        <v>54274</v>
      </c>
      <c r="F13" s="2078"/>
      <c r="G13" s="2078"/>
      <c r="H13" s="2078"/>
      <c r="I13" s="1047"/>
      <c r="J13" s="2041"/>
      <c r="K13" s="2053"/>
      <c r="L13" s="2027"/>
      <c r="M13" s="2027"/>
      <c r="N13" s="2028"/>
      <c r="O13" s="2029"/>
      <c r="P13" s="2028"/>
      <c r="Q13" s="2028"/>
      <c r="R13" s="2028"/>
    </row>
    <row r="14" spans="1:19" ht="18" customHeight="1">
      <c r="A14" s="2075"/>
      <c r="B14" s="2076"/>
      <c r="C14" s="2077" t="s">
        <v>1794</v>
      </c>
      <c r="D14" s="1050">
        <v>70</v>
      </c>
      <c r="E14" s="1050">
        <v>40</v>
      </c>
      <c r="F14" s="1050"/>
      <c r="G14" s="1050"/>
      <c r="H14" s="1050"/>
      <c r="I14" s="1050"/>
      <c r="J14" s="2041"/>
      <c r="K14" s="2079"/>
      <c r="L14" s="2027"/>
      <c r="M14" s="2027"/>
      <c r="N14" s="2028"/>
      <c r="O14" s="2029"/>
      <c r="P14" s="2028"/>
      <c r="Q14" s="2028"/>
      <c r="R14" s="2028"/>
    </row>
    <row r="15" spans="1:19" ht="18" customHeight="1">
      <c r="A15" s="2062"/>
      <c r="B15" s="2080"/>
      <c r="C15" s="2077" t="s">
        <v>1795</v>
      </c>
      <c r="D15" s="1049">
        <f>IF(B12="出让",IF(D13="","",ROUNDDOWN(MIN((D13-$D$3)/365,D14),2)),D14)</f>
        <v>59.07</v>
      </c>
      <c r="E15" s="1049">
        <f>IF(B12="出让",IF(E13="","",ROUNDDOWN(MIN((E13-$D$3)/365,E14),2)),E14)</f>
        <v>29.05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1796</v>
      </c>
      <c r="B16" s="3060"/>
      <c r="C16" s="3061"/>
      <c r="D16" s="3062"/>
      <c r="E16" s="2084" t="s">
        <v>1797</v>
      </c>
      <c r="F16" s="3063"/>
      <c r="G16" s="3064"/>
      <c r="H16" s="3064"/>
      <c r="I16" s="3065"/>
      <c r="J16" s="2028"/>
      <c r="K16" s="2081"/>
      <c r="L16" s="2082"/>
      <c r="M16" s="2082"/>
      <c r="N16" s="2083"/>
      <c r="O16" s="2082"/>
      <c r="P16" s="2083"/>
      <c r="Q16" s="2028"/>
      <c r="R16" s="2028"/>
    </row>
    <row r="17" spans="1:22" ht="18" customHeight="1">
      <c r="A17" s="2085" t="s">
        <v>1798</v>
      </c>
      <c r="B17" s="2034" t="s">
        <v>1799</v>
      </c>
      <c r="C17" s="1054">
        <f>'数据-汇总表'!E3</f>
        <v>155417.20000000115</v>
      </c>
      <c r="D17" s="2086" t="s">
        <v>1800</v>
      </c>
      <c r="E17" s="3066" t="s">
        <v>1801</v>
      </c>
      <c r="F17" s="3067"/>
      <c r="G17" s="3067"/>
      <c r="H17" s="3067"/>
      <c r="I17" s="3068"/>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58913.09</v>
      </c>
      <c r="D18" s="2089" t="s">
        <v>1800</v>
      </c>
      <c r="E18" s="3069" t="s">
        <v>1804</v>
      </c>
      <c r="F18" s="3070"/>
      <c r="G18" s="3070"/>
      <c r="H18" s="3070"/>
      <c r="I18" s="3071"/>
      <c r="J18" s="2028"/>
      <c r="K18" s="2087"/>
      <c r="L18" s="2082"/>
      <c r="M18" s="2082"/>
      <c r="N18" s="2083"/>
      <c r="O18" s="2082"/>
      <c r="P18" s="2083"/>
      <c r="Q18" s="2028"/>
      <c r="R18" s="2028"/>
      <c r="S18" s="2028"/>
      <c r="T18" s="2028"/>
      <c r="U18" s="2028"/>
      <c r="V18" s="2028"/>
    </row>
    <row r="19" spans="1:22" ht="37.5" customHeight="1" thickTop="1" thickBot="1">
      <c r="A19" s="373" t="s">
        <v>1805</v>
      </c>
      <c r="B19" s="352" t="s">
        <v>1806</v>
      </c>
      <c r="C19" s="2090"/>
      <c r="D19" s="2091" t="s">
        <v>1807</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1808</v>
      </c>
      <c r="B20" s="3056" t="s">
        <v>1809</v>
      </c>
      <c r="C20" s="3057"/>
      <c r="D20" s="3058" t="s">
        <v>1810</v>
      </c>
      <c r="E20" s="3059"/>
      <c r="F20" s="2096" t="s">
        <v>1811</v>
      </c>
      <c r="G20" s="2041"/>
      <c r="H20" s="2041"/>
      <c r="I20" s="2041"/>
      <c r="J20" s="2041"/>
      <c r="K20" s="305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1813</v>
      </c>
      <c r="C21" s="2098" t="s">
        <v>1814</v>
      </c>
      <c r="D21" s="2099" t="s">
        <v>1815</v>
      </c>
      <c r="E21" s="2100" t="s">
        <v>1814</v>
      </c>
      <c r="F21" s="2101"/>
      <c r="G21" s="2041"/>
      <c r="H21" s="2041"/>
      <c r="I21" s="2041"/>
      <c r="J21" s="2041"/>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1816</v>
      </c>
      <c r="C22" s="2098" t="s">
        <v>1817</v>
      </c>
      <c r="D22" s="2025"/>
      <c r="E22" s="2025"/>
      <c r="F22" s="2103"/>
      <c r="G22" s="2041"/>
      <c r="H22" s="2041"/>
      <c r="I22" s="2041"/>
      <c r="J22" s="2041"/>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1818</v>
      </c>
      <c r="B23" s="183" t="s">
        <v>1819</v>
      </c>
      <c r="C23" s="2105"/>
      <c r="D23" s="2106" t="s">
        <v>1819</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1820</v>
      </c>
      <c r="C24" s="2110"/>
      <c r="D24" s="2104" t="s">
        <v>1820</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1821</v>
      </c>
      <c r="C25" s="2110"/>
      <c r="D25" s="2104" t="s">
        <v>1821</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1822</v>
      </c>
      <c r="C26" s="2114"/>
      <c r="D26" s="2115" t="s">
        <v>1823</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73" t="s">
        <v>1824</v>
      </c>
      <c r="B27" s="2062" t="s">
        <v>1825</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73"/>
      <c r="B28" s="2034" t="s">
        <v>1826</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73"/>
      <c r="B29" s="2034" t="s">
        <v>1827</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74"/>
      <c r="B30" s="2034" t="s">
        <v>1828</v>
      </c>
      <c r="C30" s="3075"/>
      <c r="D30" s="3076"/>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77" t="s">
        <v>1829</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78"/>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78"/>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2"/>
      <c r="C34" s="2132"/>
      <c r="D34" s="2132"/>
      <c r="E34" s="2132"/>
      <c r="F34" s="2132"/>
      <c r="G34" s="2132"/>
      <c r="H34" s="2132"/>
      <c r="I34" s="2041"/>
      <c r="J34" s="2041"/>
      <c r="K34" s="1795">
        <f>COUNTIF(B34:H34,"——")</f>
        <v>0</v>
      </c>
      <c r="L34" s="2073" t="s">
        <v>1831</v>
      </c>
      <c r="M34" s="2073" t="s">
        <v>1832</v>
      </c>
      <c r="N34" s="2073" t="s">
        <v>1833</v>
      </c>
      <c r="O34" s="2073" t="s">
        <v>1834</v>
      </c>
      <c r="P34" s="2073" t="s">
        <v>1835</v>
      </c>
      <c r="Q34" s="2073" t="s">
        <v>1836</v>
      </c>
      <c r="R34" s="2073" t="s">
        <v>1837</v>
      </c>
      <c r="S34" s="3072" t="s">
        <v>1838</v>
      </c>
      <c r="T34" s="2133" t="str">
        <f>NUMBERSTRING(7-K34,1)&amp;"通"</f>
        <v>七通</v>
      </c>
      <c r="U34" s="2028"/>
      <c r="V34" s="2028"/>
    </row>
    <row r="35" spans="1:22" ht="18" customHeight="1">
      <c r="A35" s="2134"/>
      <c r="B35" s="3079" t="s">
        <v>1839</v>
      </c>
      <c r="C35" s="3079"/>
      <c r="D35" s="3079"/>
      <c r="E35" s="3079"/>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2"/>
      <c r="T35" s="48" t="str">
        <f>IF(T34="一通",L35,IF(T34="二通",M35,IF(T34="三通",N35,IF(T34="四通",O35,IF(T34="五通",P35,IF(T34="六通",Q35,R35))))))</f>
        <v>、、、、、、</v>
      </c>
      <c r="U35" s="2028"/>
      <c r="V35" s="2028"/>
    </row>
    <row r="36" spans="1:22" ht="18" customHeight="1">
      <c r="A36" s="2136"/>
      <c r="B36" s="2135" t="s">
        <v>1840</v>
      </c>
      <c r="C36" s="2135" t="s">
        <v>1841</v>
      </c>
      <c r="D36" s="2135" t="s">
        <v>1842</v>
      </c>
      <c r="E36" s="2135" t="s">
        <v>1843</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1844</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1845</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1847</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1848</v>
      </c>
      <c r="B42" s="1795" t="s">
        <v>1849</v>
      </c>
      <c r="C42" s="1795" t="s">
        <v>1850</v>
      </c>
      <c r="D42" s="1795" t="s">
        <v>1851</v>
      </c>
      <c r="E42" s="1795" t="s">
        <v>1852</v>
      </c>
      <c r="F42" s="1795" t="s">
        <v>1853</v>
      </c>
      <c r="G42" s="1795" t="s">
        <v>1854</v>
      </c>
      <c r="H42" s="1795" t="s">
        <v>1855</v>
      </c>
      <c r="I42" s="1795" t="s">
        <v>1856</v>
      </c>
      <c r="J42" s="2151" t="s">
        <v>1857</v>
      </c>
      <c r="K42" s="2074" t="s">
        <v>1858</v>
      </c>
      <c r="L42" s="2074" t="s">
        <v>1859</v>
      </c>
      <c r="M42" s="2074" t="s">
        <v>1860</v>
      </c>
      <c r="N42" s="1795" t="s">
        <v>1861</v>
      </c>
      <c r="O42" s="1795" t="s">
        <v>1862</v>
      </c>
      <c r="P42" s="1795" t="s">
        <v>1863</v>
      </c>
      <c r="Q42" s="2073" t="s">
        <v>1864</v>
      </c>
      <c r="R42" s="2073" t="s">
        <v>1865</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82214</v>
      </c>
      <c r="B3" s="14">
        <f>IF(C3="否",G5-AT5,G5)</f>
        <v>216886.76000000114</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3"/>
      <c r="C5" s="1803"/>
      <c r="D5" s="1806"/>
      <c r="E5" s="16" t="s">
        <v>1</v>
      </c>
      <c r="F5" s="16">
        <f>SUM(F13:F587)</f>
        <v>0</v>
      </c>
      <c r="G5" s="16">
        <f>SUM(G13:G587)</f>
        <v>216886.76000000114</v>
      </c>
      <c r="H5" s="16">
        <f t="shared" ref="H5:AT5" si="0">SUM(H13:H656)</f>
        <v>216886.76000000114</v>
      </c>
      <c r="I5" s="16">
        <f t="shared" si="0"/>
        <v>155417.20000000115</v>
      </c>
      <c r="J5" s="16">
        <f t="shared" si="0"/>
        <v>0</v>
      </c>
      <c r="K5" s="16">
        <f t="shared" si="0"/>
        <v>18333.97</v>
      </c>
      <c r="L5" s="16">
        <f t="shared" si="0"/>
        <v>0</v>
      </c>
      <c r="M5" s="16">
        <f t="shared" si="0"/>
        <v>30751.3</v>
      </c>
      <c r="N5" s="16">
        <f t="shared" si="0"/>
        <v>0</v>
      </c>
      <c r="O5" s="16">
        <f t="shared" si="0"/>
        <v>12384.289999999997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155417.20000000115</v>
      </c>
      <c r="BA5" s="18">
        <f t="shared" si="1"/>
        <v>155417.20000000115</v>
      </c>
      <c r="BB5" s="18">
        <f t="shared" si="1"/>
        <v>155417.20000000115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82214</v>
      </c>
      <c r="F6" s="16" t="s">
        <v>1</v>
      </c>
      <c r="G6" s="16" t="s">
        <v>2</v>
      </c>
      <c r="H6" s="20">
        <f>SUMIF(I$12:AB$12,"总值",I6:AB6)</f>
        <v>82214</v>
      </c>
      <c r="I6" s="16">
        <f t="shared" ref="I6:AB6" si="2">ROUND($A$3*I5/$B$3,2)</f>
        <v>58913.09</v>
      </c>
      <c r="J6" s="16">
        <f t="shared" si="2"/>
        <v>0</v>
      </c>
      <c r="K6" s="16">
        <f t="shared" si="2"/>
        <v>6949.75</v>
      </c>
      <c r="L6" s="16">
        <f t="shared" si="2"/>
        <v>0</v>
      </c>
      <c r="M6" s="16">
        <f t="shared" si="2"/>
        <v>11656.72</v>
      </c>
      <c r="N6" s="16">
        <f t="shared" si="2"/>
        <v>0</v>
      </c>
      <c r="O6" s="16">
        <f t="shared" si="2"/>
        <v>4694.4399999999996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58913.09</v>
      </c>
      <c r="AZ6" s="16" t="s">
        <v>3</v>
      </c>
      <c r="BA6" s="16">
        <f>ROUND($AY$6*BA5/$AZ$5,2)</f>
        <v>58913.09</v>
      </c>
      <c r="BB6" s="16">
        <f>ROUND($AY$6*BB5/$AZ$5,2)</f>
        <v>58913.09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1884</v>
      </c>
      <c r="AV7" s="23" t="s">
        <v>1885</v>
      </c>
      <c r="AW7" s="2165" t="s">
        <v>1886</v>
      </c>
      <c r="AX7" s="23" t="s">
        <v>1879</v>
      </c>
      <c r="AY7" s="1803"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8"/>
      <c r="K8" s="1818"/>
      <c r="L8" s="1818"/>
      <c r="M8" s="1818"/>
      <c r="N8" s="1818"/>
      <c r="O8" s="1818"/>
      <c r="P8" s="1818"/>
      <c r="Q8" s="1818"/>
      <c r="R8" s="1818"/>
      <c r="S8" s="1818"/>
      <c r="T8" s="1818"/>
      <c r="U8" s="1818"/>
      <c r="V8" s="2185"/>
      <c r="W8" s="1818"/>
      <c r="X8" s="1818"/>
      <c r="Y8" s="1818"/>
      <c r="Z8" s="1818"/>
      <c r="AA8" s="2185"/>
      <c r="AB8" s="2186"/>
      <c r="AC8" s="981" t="s">
        <v>1890</v>
      </c>
      <c r="AD8" s="2187"/>
      <c r="AE8" s="2179"/>
      <c r="AF8" s="1818"/>
      <c r="AG8" s="1818"/>
      <c r="AH8" s="1818"/>
      <c r="AI8" s="1818"/>
      <c r="AJ8" s="1818"/>
      <c r="AK8" s="1818"/>
      <c r="AL8" s="1818"/>
      <c r="AM8" s="1818"/>
      <c r="AN8" s="1818"/>
      <c r="AO8" s="1818"/>
      <c r="AP8" s="1818"/>
      <c r="AQ8" s="1818"/>
      <c r="AR8" s="1818"/>
      <c r="AS8" s="1818"/>
      <c r="AT8" s="1292" t="s">
        <v>1891</v>
      </c>
      <c r="AU8" s="2181" t="s">
        <v>1892</v>
      </c>
      <c r="AV8" s="1292"/>
      <c r="AW8" s="2164"/>
      <c r="AX8" s="1292"/>
      <c r="AY8" s="2165"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1895</v>
      </c>
      <c r="I9" s="2190" t="s">
        <v>3062</v>
      </c>
      <c r="J9" s="981"/>
      <c r="K9" s="2190" t="s">
        <v>3062</v>
      </c>
      <c r="L9" s="981"/>
      <c r="M9" s="2190" t="s">
        <v>3062</v>
      </c>
      <c r="N9" s="981"/>
      <c r="O9" s="2190" t="s">
        <v>3062</v>
      </c>
      <c r="P9" s="981"/>
      <c r="Q9" s="2190"/>
      <c r="R9" s="981"/>
      <c r="S9" s="2190"/>
      <c r="T9" s="981"/>
      <c r="U9" s="2190"/>
      <c r="V9" s="981"/>
      <c r="W9" s="2190"/>
      <c r="X9" s="2191"/>
      <c r="Y9" s="2190"/>
      <c r="Z9" s="981"/>
      <c r="AA9" s="2190"/>
      <c r="AB9" s="981"/>
      <c r="AC9" s="2182"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2"/>
      <c r="AT9" s="2181"/>
      <c r="AU9" s="2181" t="s">
        <v>1898</v>
      </c>
      <c r="AV9" s="1292"/>
      <c r="AW9" s="2164"/>
      <c r="AX9" s="1292"/>
      <c r="AY9" s="28"/>
      <c r="AZ9" s="28" t="s">
        <v>1888</v>
      </c>
      <c r="BA9" s="2193" t="s">
        <v>1899</v>
      </c>
      <c r="BB9" s="2194"/>
      <c r="BC9" s="1338"/>
      <c r="BD9" s="1338"/>
      <c r="BE9" s="1338"/>
      <c r="BF9" s="1338"/>
      <c r="BG9" s="1338"/>
      <c r="BH9" s="1338"/>
      <c r="BI9" s="1338"/>
      <c r="BJ9" s="1338"/>
      <c r="BK9" s="2195"/>
      <c r="BL9" s="15" t="s">
        <v>1900</v>
      </c>
      <c r="BM9" s="1818"/>
      <c r="BN9" s="2184"/>
      <c r="BO9" s="1818"/>
      <c r="BP9" s="1818"/>
      <c r="BQ9" s="1818"/>
      <c r="BR9" s="1818"/>
      <c r="BS9" s="1818"/>
      <c r="BT9" s="26"/>
    </row>
    <row r="10" spans="1:72" s="2188" customFormat="1" ht="12.75">
      <c r="A10" s="2181"/>
      <c r="B10" s="2181"/>
      <c r="C10" s="2181"/>
      <c r="D10" s="2181"/>
      <c r="E10" s="2181"/>
      <c r="F10" s="2181"/>
      <c r="G10" s="1292"/>
      <c r="H10" s="28"/>
      <c r="I10" s="2190" t="s">
        <v>3063</v>
      </c>
      <c r="J10" s="981"/>
      <c r="K10" s="2196" t="s">
        <v>3063</v>
      </c>
      <c r="L10" s="981"/>
      <c r="M10" s="2196" t="s">
        <v>3063</v>
      </c>
      <c r="N10" s="981"/>
      <c r="O10" s="2196" t="s">
        <v>1373</v>
      </c>
      <c r="P10" s="981"/>
      <c r="Q10" s="2196"/>
      <c r="R10" s="981"/>
      <c r="S10" s="2196"/>
      <c r="T10" s="981"/>
      <c r="U10" s="2196"/>
      <c r="V10" s="981"/>
      <c r="W10" s="2196"/>
      <c r="X10" s="981"/>
      <c r="Y10" s="2196"/>
      <c r="Z10" s="981"/>
      <c r="AA10" s="2196"/>
      <c r="AB10" s="981"/>
      <c r="AC10" s="1292"/>
      <c r="AD10" s="15" t="s">
        <v>1901</v>
      </c>
      <c r="AE10" s="2197"/>
      <c r="AF10" s="15" t="s">
        <v>1901</v>
      </c>
      <c r="AG10" s="2197"/>
      <c r="AH10" s="15" t="s">
        <v>1902</v>
      </c>
      <c r="AI10" s="2197"/>
      <c r="AJ10" s="15" t="s">
        <v>1902</v>
      </c>
      <c r="AK10" s="2197"/>
      <c r="AL10" s="15" t="s">
        <v>1903</v>
      </c>
      <c r="AM10" s="1298"/>
      <c r="AN10" s="15" t="s">
        <v>1903</v>
      </c>
      <c r="AO10" s="1298"/>
      <c r="AP10" s="15" t="s">
        <v>1904</v>
      </c>
      <c r="AQ10" s="1298"/>
      <c r="AR10" s="15" t="s">
        <v>1904</v>
      </c>
      <c r="AS10" s="1298"/>
      <c r="AT10" s="2181"/>
      <c r="AU10" s="2181"/>
      <c r="AV10" s="1292"/>
      <c r="AW10" s="2164"/>
      <c r="AX10" s="1292"/>
      <c r="AY10" s="28"/>
      <c r="AZ10" s="28"/>
      <c r="BA10" s="2198" t="s">
        <v>1895</v>
      </c>
      <c r="BB10" s="2199" t="str">
        <f>I9</f>
        <v>地上</v>
      </c>
      <c r="BC10" s="29" t="str">
        <f>K9</f>
        <v>地上</v>
      </c>
      <c r="BD10" s="29" t="str">
        <f>M9</f>
        <v>地上</v>
      </c>
      <c r="BE10" s="29" t="str">
        <f>O9</f>
        <v>地上</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3251</v>
      </c>
      <c r="J11" s="2202"/>
      <c r="K11" s="2201" t="s">
        <v>3114</v>
      </c>
      <c r="L11" s="2202"/>
      <c r="M11" s="2201"/>
      <c r="N11" s="2202"/>
      <c r="O11" s="2201"/>
      <c r="P11" s="2202"/>
      <c r="Q11" s="2201"/>
      <c r="R11" s="2202"/>
      <c r="S11" s="2201"/>
      <c r="T11" s="2202"/>
      <c r="U11" s="2201"/>
      <c r="V11" s="2202"/>
      <c r="W11" s="2201"/>
      <c r="X11" s="2202"/>
      <c r="Y11" s="2201"/>
      <c r="Z11" s="2202"/>
      <c r="AA11" s="2201"/>
      <c r="AB11" s="2202"/>
      <c r="AC11" s="1292"/>
      <c r="AD11" s="2203" t="s">
        <v>1905</v>
      </c>
      <c r="AE11" s="1819"/>
      <c r="AF11" s="2203" t="s">
        <v>1905</v>
      </c>
      <c r="AG11" s="1819"/>
      <c r="AH11" s="2203" t="s">
        <v>1906</v>
      </c>
      <c r="AI11" s="2204"/>
      <c r="AJ11" s="2203" t="s">
        <v>1906</v>
      </c>
      <c r="AK11" s="1819"/>
      <c r="AL11" s="1817"/>
      <c r="AM11" s="1819"/>
      <c r="AN11" s="1817"/>
      <c r="AO11" s="1819"/>
      <c r="AP11" s="1817"/>
      <c r="AQ11" s="1819"/>
      <c r="AR11" s="1817"/>
      <c r="AS11" s="1819"/>
      <c r="AT11" s="2164"/>
      <c r="AU11" s="2181"/>
      <c r="AV11" s="1292"/>
      <c r="AW11" s="2164"/>
      <c r="AX11" s="1292"/>
      <c r="AY11" s="28"/>
      <c r="AZ11" s="28"/>
      <c r="BA11" s="28"/>
      <c r="BB11" s="2186" t="str">
        <f>I10</f>
        <v>住宅</v>
      </c>
      <c r="BC11" s="2186" t="str">
        <f>K10</f>
        <v>住宅</v>
      </c>
      <c r="BD11" s="2186" t="str">
        <f>M10</f>
        <v>住宅</v>
      </c>
      <c r="BE11" s="2186" t="str">
        <f>O10</f>
        <v>商业</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8"/>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普通住宅</v>
      </c>
      <c r="BC12" s="2211" t="str">
        <f>K11</f>
        <v>洋房</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2977" t="s">
        <v>3248</v>
      </c>
      <c r="D13" s="2212" t="s">
        <v>3067</v>
      </c>
      <c r="E13" s="16">
        <f>IF($C$3="是",ROUND($A$3*G13/$B$3,2),ROUND($A$3*(G13-AT13)/$B$3,2))</f>
        <v>58913.09</v>
      </c>
      <c r="F13" s="32"/>
      <c r="G13" s="33">
        <f>H13+AC13+AT13</f>
        <v>155417.20000000115</v>
      </c>
      <c r="H13" s="20">
        <f>SUMIF(I$12:AB$12,"总值",I13:AB13)</f>
        <v>155417.20000000115</v>
      </c>
      <c r="I13" s="2213">
        <f>住宅面积表!J40</f>
        <v>155417.20000000115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高层</v>
      </c>
      <c r="AY13" s="1806">
        <f>ROUND($AY$6*AZ13/$AZ$5,2)</f>
        <v>58913.09</v>
      </c>
      <c r="AZ13" s="16">
        <f>BA13+BL13</f>
        <v>155417.20000000115</v>
      </c>
      <c r="BA13" s="16">
        <f>SUM(BB13:BK13)</f>
        <v>155417.20000000115</v>
      </c>
      <c r="BB13" s="16">
        <f>IF($D13="是",I13-J13,0)</f>
        <v>155417.20000000115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978" t="s">
        <v>3249</v>
      </c>
      <c r="D14" s="2212" t="s">
        <v>3246</v>
      </c>
      <c r="E14" s="16">
        <f>IF($C$3="是",ROUND($A$3*G14/$B$3,2),ROUND($A$3*(G14-AT14)/$B$3,2))</f>
        <v>6949.75</v>
      </c>
      <c r="F14" s="32"/>
      <c r="G14" s="33">
        <f>H14+AC14+AT14</f>
        <v>18333.97</v>
      </c>
      <c r="H14" s="20">
        <f>SUMIF(I$12:AB$12,"总值",I14:AB14)</f>
        <v>18333.97</v>
      </c>
      <c r="I14" s="2213"/>
      <c r="J14" s="2213"/>
      <c r="K14" s="2213">
        <f>住宅面积表!J41</f>
        <v>18333.97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洋房</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978" t="s">
        <v>5606</v>
      </c>
      <c r="D15" s="2212" t="s">
        <v>70</v>
      </c>
      <c r="E15" s="16">
        <f>IF($C$3="是",ROUND($A$3*G15/$B$3,2),ROUND($A$3*(G15-AT15)/$B$3,2))</f>
        <v>11656.72</v>
      </c>
      <c r="F15" s="32"/>
      <c r="G15" s="33">
        <f>H15+AC15+AT15</f>
        <v>30751.3</v>
      </c>
      <c r="H15" s="20">
        <f>SUMIF(I$12:AB$12,"总值",I15:AB15)</f>
        <v>30751.3</v>
      </c>
      <c r="I15" s="2213"/>
      <c r="J15" s="2213"/>
      <c r="K15" s="2213"/>
      <c r="L15" s="2213"/>
      <c r="M15" s="2213">
        <f>住宅面积表!L41</f>
        <v>30751.3</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已售及待售</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978" t="s">
        <v>3250</v>
      </c>
      <c r="D16" s="2212" t="s">
        <v>3246</v>
      </c>
      <c r="E16" s="16">
        <f>IF($C$3="是",ROUND($A$3*G16/$B$3,2),ROUND($A$3*(G16-AT16)/$B$3,2))</f>
        <v>4694.4399999999996</v>
      </c>
      <c r="F16" s="32"/>
      <c r="G16" s="33">
        <f>H16+AC16+AT16</f>
        <v>12384.289999999997</v>
      </c>
      <c r="H16" s="20">
        <f>SUMIF(I$12:AB$12,"总值",I16:AB16)</f>
        <v>12384.289999999997</v>
      </c>
      <c r="I16" s="2213"/>
      <c r="J16" s="2213"/>
      <c r="K16" s="2213"/>
      <c r="L16" s="2213"/>
      <c r="M16" s="2213"/>
      <c r="N16" s="2213"/>
      <c r="O16" s="2213">
        <f>GETPIVOTDATA("求和项:预测面积",公建面积表!$I$8)</f>
        <v>12384.289999999997</v>
      </c>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配套公建</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2"/>
      <c r="C1" s="1392"/>
      <c r="D1" s="1392"/>
      <c r="E1" s="1392"/>
      <c r="F1" s="1392"/>
      <c r="G1" s="1392"/>
      <c r="H1" s="1392"/>
      <c r="I1" s="1392"/>
      <c r="J1" s="1392"/>
      <c r="K1" s="1392"/>
      <c r="L1" s="1392"/>
      <c r="M1" s="1392"/>
      <c r="N1" s="1392"/>
      <c r="O1" s="1392"/>
      <c r="P1" s="1392"/>
    </row>
    <row r="2" spans="1:16" ht="15">
      <c r="A2" s="3091" t="s">
        <v>1935</v>
      </c>
      <c r="B2" s="3091"/>
      <c r="C2" s="3091"/>
      <c r="D2" s="967" t="s">
        <v>1911</v>
      </c>
      <c r="E2" s="2226" t="s">
        <v>1912</v>
      </c>
      <c r="F2" s="1392"/>
      <c r="G2" s="2227"/>
      <c r="H2" s="2228"/>
      <c r="I2" s="2229" t="s">
        <v>1936</v>
      </c>
      <c r="J2" s="1392"/>
      <c r="K2" s="1392"/>
      <c r="L2" s="1392"/>
      <c r="M2" s="1392"/>
      <c r="N2" s="1427"/>
      <c r="O2" s="1392"/>
      <c r="P2" s="1392"/>
    </row>
    <row r="3" spans="1:16" ht="15.75" thickBot="1">
      <c r="A3" s="3092" t="s">
        <v>1909</v>
      </c>
      <c r="B3" s="3092"/>
      <c r="C3" s="3092"/>
      <c r="D3" s="46">
        <f>'数据-基础表'!AY6</f>
        <v>58913.09</v>
      </c>
      <c r="E3" s="46">
        <f>'数据-基础表'!AZ5</f>
        <v>155417.20000000115</v>
      </c>
      <c r="F3" s="1392"/>
      <c r="G3" s="1399"/>
      <c r="H3" s="1247" t="s">
        <v>1910</v>
      </c>
      <c r="I3" s="55">
        <f>ROUND('数据-基础表'!B3/'数据-基础表'!A3,2)</f>
        <v>2.64</v>
      </c>
      <c r="J3" s="1392"/>
      <c r="K3" s="1392"/>
      <c r="L3" s="1392"/>
      <c r="M3" s="1392"/>
      <c r="N3" s="1427"/>
      <c r="O3" s="1392"/>
      <c r="P3" s="1392"/>
    </row>
    <row r="4" spans="1:16" ht="15">
      <c r="A4" s="3093"/>
      <c r="B4" s="3094"/>
      <c r="C4" s="3095"/>
      <c r="D4" s="2230" t="s">
        <v>1911</v>
      </c>
      <c r="E4" s="2231" t="s">
        <v>1912</v>
      </c>
      <c r="F4" s="1392"/>
      <c r="G4" s="2232" t="s">
        <v>1937</v>
      </c>
      <c r="H4" s="1247" t="s">
        <v>1917</v>
      </c>
      <c r="I4" s="55">
        <f>ROUND(SUMIF('数据-基础表'!I9:AS9,"地上",'数据-基础表'!I5:AS5)/'数据-基础表'!A3,2)</f>
        <v>2.64</v>
      </c>
      <c r="J4" s="1392"/>
      <c r="K4" s="1392"/>
      <c r="L4" s="1392"/>
      <c r="M4" s="1392"/>
      <c r="N4" s="1427"/>
      <c r="O4" s="1392"/>
      <c r="P4" s="1392"/>
    </row>
    <row r="5" spans="1:16">
      <c r="A5" s="47" t="s">
        <v>1913</v>
      </c>
      <c r="B5" s="3096" t="s">
        <v>1914</v>
      </c>
      <c r="C5" s="3096"/>
      <c r="D5" s="48">
        <f>ROUND($D$3*E5/$E$3,2)</f>
        <v>58913.09</v>
      </c>
      <c r="E5" s="49">
        <f>SUMIF('数据-基础表'!$11:$11,"住宅",'数据-基础表'!$5:$5)</f>
        <v>155417.20000000115</v>
      </c>
      <c r="F5" s="1392"/>
      <c r="G5" s="1399"/>
      <c r="H5" s="1247" t="s">
        <v>1910</v>
      </c>
      <c r="I5" s="55">
        <f>ROUND(E31/D31,2)</f>
        <v>2.64</v>
      </c>
      <c r="J5" s="1392"/>
      <c r="K5" s="1392"/>
      <c r="L5" s="1392"/>
      <c r="M5" s="1392"/>
      <c r="N5" s="1392"/>
      <c r="O5" s="1392"/>
      <c r="P5" s="1392"/>
    </row>
    <row r="6" spans="1:16" ht="15" thickBot="1">
      <c r="A6" s="2233"/>
      <c r="B6" s="3096" t="s">
        <v>1915</v>
      </c>
      <c r="C6" s="3096"/>
      <c r="D6" s="48">
        <f>ROUND($D$3*E6/$E$3,2)</f>
        <v>0</v>
      </c>
      <c r="E6" s="49">
        <f>E3-E5</f>
        <v>0</v>
      </c>
      <c r="F6" s="1392"/>
      <c r="G6" s="2234" t="s">
        <v>1916</v>
      </c>
      <c r="H6" s="1399" t="s">
        <v>1917</v>
      </c>
      <c r="I6" s="939">
        <f>ROUND(F31/D31,2)</f>
        <v>2.64</v>
      </c>
      <c r="J6" s="1392"/>
      <c r="K6" s="1392"/>
      <c r="L6" s="1392"/>
      <c r="M6" s="1392"/>
      <c r="N6" s="1392"/>
      <c r="O6" s="1392"/>
      <c r="P6" s="1392"/>
    </row>
    <row r="7" spans="1:16" ht="15">
      <c r="A7" s="3088"/>
      <c r="B7" s="3089"/>
      <c r="C7" s="3090"/>
      <c r="D7" s="2230" t="s">
        <v>1911</v>
      </c>
      <c r="E7" s="2235" t="s">
        <v>1918</v>
      </c>
      <c r="F7" s="1392"/>
      <c r="G7" s="2227" t="s">
        <v>1919</v>
      </c>
      <c r="H7" s="64"/>
      <c r="I7" s="420"/>
      <c r="J7" s="1392"/>
      <c r="K7" s="1392"/>
      <c r="L7" s="1392"/>
      <c r="M7" s="1392"/>
      <c r="N7" s="1392"/>
      <c r="O7" s="1392"/>
      <c r="P7" s="1392"/>
    </row>
    <row r="8" spans="1:16">
      <c r="A8" s="47" t="s">
        <v>1920</v>
      </c>
      <c r="B8" s="50" t="s">
        <v>1921</v>
      </c>
      <c r="C8" s="48" t="s">
        <v>1922</v>
      </c>
      <c r="D8" s="48">
        <f t="shared" ref="D8:D15" si="0">ROUND($D$3*E8/$E$3,2)</f>
        <v>58913.09</v>
      </c>
      <c r="E8" s="51">
        <f>SUMIF('数据-基础表'!BB10:BK10,"地上",'数据-基础表'!BB5:BK5)</f>
        <v>155417.20000000115</v>
      </c>
      <c r="F8" s="1392"/>
      <c r="G8" s="2236"/>
      <c r="H8" s="2236"/>
      <c r="I8" s="1392"/>
      <c r="J8" s="1392"/>
      <c r="K8" s="1392"/>
      <c r="L8" s="1392"/>
      <c r="M8" s="1392"/>
      <c r="N8" s="1392"/>
      <c r="O8" s="1392"/>
      <c r="P8" s="1392"/>
    </row>
    <row r="9" spans="1:16">
      <c r="A9" s="2237"/>
      <c r="B9" s="2238"/>
      <c r="C9" s="48" t="s">
        <v>1923</v>
      </c>
      <c r="D9" s="48">
        <f t="shared" si="0"/>
        <v>0</v>
      </c>
      <c r="E9" s="52">
        <v>0</v>
      </c>
      <c r="F9" s="1392"/>
      <c r="G9" s="2236"/>
      <c r="H9" s="2236"/>
      <c r="I9" s="1392"/>
      <c r="J9" s="1392"/>
      <c r="K9" s="1392"/>
      <c r="L9" s="1392"/>
      <c r="M9" s="1392"/>
      <c r="N9" s="1392"/>
      <c r="O9" s="1392"/>
      <c r="P9" s="1392"/>
    </row>
    <row r="10" spans="1:16">
      <c r="A10" s="2237"/>
      <c r="B10" s="2238"/>
      <c r="C10" s="48" t="s">
        <v>1932</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1924</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1925</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1926</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1938</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1933</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1927</v>
      </c>
      <c r="D16" s="50">
        <f>SUM(D8:D15)</f>
        <v>58913.09</v>
      </c>
      <c r="E16" s="53">
        <f>SUM(E8:E15)</f>
        <v>155417.20000000115</v>
      </c>
      <c r="F16" s="1392"/>
      <c r="G16" s="2236"/>
      <c r="H16" s="2239" t="s">
        <v>1939</v>
      </c>
      <c r="I16" s="2240"/>
      <c r="J16" s="1392"/>
      <c r="K16" s="3085" t="s">
        <v>1939</v>
      </c>
      <c r="L16" s="3086"/>
      <c r="M16" s="3086"/>
      <c r="N16" s="3086"/>
      <c r="O16" s="3086"/>
      <c r="P16" s="3087"/>
    </row>
    <row r="17" spans="1:19" ht="15">
      <c r="A17" s="2241" t="s">
        <v>1940</v>
      </c>
      <c r="B17" s="2242" t="s">
        <v>1941</v>
      </c>
      <c r="C17" s="2243" t="s">
        <v>1942</v>
      </c>
      <c r="D17" s="2244" t="s">
        <v>1930</v>
      </c>
      <c r="E17" s="2245" t="s">
        <v>1931</v>
      </c>
      <c r="F17" s="2246"/>
      <c r="G17" s="2247"/>
      <c r="H17" s="2248" t="s">
        <v>1943</v>
      </c>
      <c r="I17" s="2249" t="s">
        <v>1928</v>
      </c>
      <c r="J17" s="1392"/>
      <c r="K17" s="3082" t="s">
        <v>1944</v>
      </c>
      <c r="L17" s="3083"/>
      <c r="M17" s="3084"/>
      <c r="N17" s="3082" t="s">
        <v>1945</v>
      </c>
      <c r="O17" s="3083"/>
      <c r="P17" s="3084"/>
      <c r="R17" s="2227" t="s">
        <v>1946</v>
      </c>
      <c r="S17" s="64"/>
    </row>
    <row r="18" spans="1:19" ht="15">
      <c r="A18" s="2237"/>
      <c r="B18" s="2250"/>
      <c r="C18" s="2251"/>
      <c r="D18" s="2252"/>
      <c r="E18" s="2253" t="s">
        <v>1947</v>
      </c>
      <c r="F18" s="2254" t="s">
        <v>1948</v>
      </c>
      <c r="G18" s="2255" t="s">
        <v>1949</v>
      </c>
      <c r="H18" s="1262" t="s">
        <v>1950</v>
      </c>
      <c r="I18" s="2256" t="s">
        <v>1951</v>
      </c>
      <c r="J18" s="1392"/>
      <c r="K18" s="1262" t="s">
        <v>1952</v>
      </c>
      <c r="L18" s="2257" t="s">
        <v>1953</v>
      </c>
      <c r="M18" s="1046" t="s">
        <v>1954</v>
      </c>
      <c r="N18" s="1262" t="s">
        <v>1952</v>
      </c>
      <c r="O18" s="2257" t="s">
        <v>1953</v>
      </c>
      <c r="P18" s="1046" t="s">
        <v>1954</v>
      </c>
      <c r="R18" s="1247" t="s">
        <v>1955</v>
      </c>
      <c r="S18" s="1247" t="s">
        <v>1956</v>
      </c>
    </row>
    <row r="19" spans="1:19">
      <c r="A19" s="2258"/>
      <c r="B19" s="50" t="s">
        <v>1929</v>
      </c>
      <c r="C19" s="3000" t="s">
        <v>3559</v>
      </c>
      <c r="D19" s="48">
        <f>ROUND($D$3*E19/$E$3,2)</f>
        <v>58913.09</v>
      </c>
      <c r="E19" s="56">
        <f t="shared" ref="E19:E26" si="1">SUM(F19:G19)</f>
        <v>155417.20000000115</v>
      </c>
      <c r="F19" s="57">
        <f>'数据-基础表'!I13</f>
        <v>155417.20000000115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58913.09</v>
      </c>
      <c r="S19" s="1248">
        <f t="shared" si="5"/>
        <v>155417.20000000115</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1957</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1958</v>
      </c>
      <c r="D27" s="1393">
        <f>SUM(D19:D26)</f>
        <v>58913.09</v>
      </c>
      <c r="E27" s="1394">
        <f>IF(SUM(E19:E26)='数据-基础表'!BA5,SUM(E19:E26),IF(F27="地上面积有误","面积有误","地下面积有误"))</f>
        <v>155417.20000000115</v>
      </c>
      <c r="F27" s="1393">
        <f>IF(SUM(F19:F26)=E8,SUM(F19:F26),"地上面积有误")</f>
        <v>155417.20000000115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58913.09</v>
      </c>
      <c r="S27" s="1247">
        <f>IF(SUM(S19:S26)=$E$3,SUM(S19:S26),SUM(S19:S26)&amp;"误差"&amp;ROUND(SUM(S19:S26)-E3,2))</f>
        <v>155417.20000000115</v>
      </c>
    </row>
    <row r="28" spans="1:19">
      <c r="A28" s="2262"/>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1959</v>
      </c>
      <c r="C29" s="2266"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1962</v>
      </c>
      <c r="D31" s="729">
        <f>D27+D30</f>
        <v>58913.09</v>
      </c>
      <c r="E31" s="729">
        <f>E27+E30</f>
        <v>155417.20000000115</v>
      </c>
      <c r="F31" s="730">
        <f>F27+F30</f>
        <v>155417.20000000115</v>
      </c>
      <c r="G31" s="731">
        <f>G27+G30</f>
        <v>0</v>
      </c>
      <c r="H31" s="1392"/>
      <c r="I31" s="1392"/>
      <c r="J31" s="1392"/>
      <c r="K31" s="1392"/>
      <c r="L31" s="1392"/>
      <c r="M31" s="1392"/>
      <c r="N31" s="1392"/>
      <c r="O31" s="1392"/>
      <c r="P31" s="1392"/>
    </row>
    <row r="32" spans="1:19">
      <c r="A32" s="2232"/>
      <c r="B32" s="2232" t="s">
        <v>1963</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23"/>
  <sheetViews>
    <sheetView topLeftCell="A25" workbookViewId="0">
      <selection activeCell="J42" sqref="J42"/>
    </sheetView>
  </sheetViews>
  <sheetFormatPr defaultRowHeight="13.5"/>
  <cols>
    <col min="10" max="10" width="16.75" customWidth="1"/>
    <col min="12" max="12" width="13.875" bestFit="1" customWidth="1"/>
  </cols>
  <sheetData>
    <row r="1" spans="1:11">
      <c r="A1" s="2956" t="s">
        <v>3073</v>
      </c>
      <c r="B1" s="2957" t="s">
        <v>3074</v>
      </c>
      <c r="C1" s="2957" t="s">
        <v>3252</v>
      </c>
      <c r="D1" s="2956" t="s">
        <v>3075</v>
      </c>
      <c r="E1" s="2958" t="s">
        <v>3076</v>
      </c>
      <c r="F1" s="2958" t="s">
        <v>3115</v>
      </c>
    </row>
    <row r="2" spans="1:11">
      <c r="A2" s="2959" t="s">
        <v>3253</v>
      </c>
      <c r="B2" s="2959" t="s">
        <v>3254</v>
      </c>
      <c r="C2" s="2959">
        <v>1</v>
      </c>
      <c r="D2" s="2959">
        <v>101</v>
      </c>
      <c r="E2" s="2960">
        <v>92.78</v>
      </c>
      <c r="F2" s="2959"/>
    </row>
    <row r="3" spans="1:11">
      <c r="A3" s="2959" t="s">
        <v>3253</v>
      </c>
      <c r="B3" s="2959" t="s">
        <v>3254</v>
      </c>
      <c r="C3" s="2959">
        <v>1</v>
      </c>
      <c r="D3" s="2959">
        <v>102</v>
      </c>
      <c r="E3" s="2960">
        <v>60.99</v>
      </c>
      <c r="F3" s="2959"/>
    </row>
    <row r="4" spans="1:11">
      <c r="A4" s="2959" t="s">
        <v>3253</v>
      </c>
      <c r="B4" s="2959" t="s">
        <v>3254</v>
      </c>
      <c r="C4" s="2959">
        <v>1</v>
      </c>
      <c r="D4" s="2959">
        <v>103</v>
      </c>
      <c r="E4" s="2960">
        <v>107.7</v>
      </c>
      <c r="F4" s="2959" t="s">
        <v>3255</v>
      </c>
    </row>
    <row r="5" spans="1:11">
      <c r="A5" s="2959" t="s">
        <v>3253</v>
      </c>
      <c r="B5" s="2959" t="s">
        <v>3256</v>
      </c>
      <c r="C5" s="2959">
        <v>1</v>
      </c>
      <c r="D5" s="2959">
        <v>104</v>
      </c>
      <c r="E5" s="2960">
        <v>92.78</v>
      </c>
      <c r="F5" s="2959"/>
    </row>
    <row r="6" spans="1:11">
      <c r="A6" s="2959" t="s">
        <v>3253</v>
      </c>
      <c r="B6" s="2959" t="s">
        <v>3256</v>
      </c>
      <c r="C6" s="2959">
        <v>1</v>
      </c>
      <c r="D6" s="2959">
        <v>201</v>
      </c>
      <c r="E6" s="2960">
        <v>92.78</v>
      </c>
      <c r="F6" s="2959"/>
    </row>
    <row r="7" spans="1:11">
      <c r="A7" s="2959" t="s">
        <v>3253</v>
      </c>
      <c r="B7" s="2959" t="s">
        <v>3256</v>
      </c>
      <c r="C7" s="2959">
        <v>1</v>
      </c>
      <c r="D7" s="2959">
        <v>202</v>
      </c>
      <c r="E7" s="2960">
        <v>107.7</v>
      </c>
      <c r="F7" s="2959" t="s">
        <v>3255</v>
      </c>
    </row>
    <row r="8" spans="1:11">
      <c r="A8" s="2959" t="s">
        <v>3253</v>
      </c>
      <c r="B8" s="2959" t="s">
        <v>3256</v>
      </c>
      <c r="C8" s="2959">
        <v>1</v>
      </c>
      <c r="D8" s="2959">
        <v>203</v>
      </c>
      <c r="E8" s="2960">
        <v>92.78</v>
      </c>
      <c r="F8" s="2959"/>
    </row>
    <row r="9" spans="1:11">
      <c r="A9" s="2959" t="s">
        <v>3253</v>
      </c>
      <c r="B9" s="2959" t="s">
        <v>3256</v>
      </c>
      <c r="C9" s="2959">
        <v>1</v>
      </c>
      <c r="D9" s="2959">
        <v>301</v>
      </c>
      <c r="E9" s="2960">
        <v>92.78</v>
      </c>
      <c r="F9" s="2959"/>
    </row>
    <row r="10" spans="1:11">
      <c r="A10" s="2959" t="s">
        <v>3253</v>
      </c>
      <c r="B10" s="2959" t="s">
        <v>3256</v>
      </c>
      <c r="C10" s="2959">
        <v>1</v>
      </c>
      <c r="D10" s="2959">
        <v>302</v>
      </c>
      <c r="E10" s="2960">
        <v>107.7</v>
      </c>
      <c r="F10" s="2959" t="s">
        <v>3255</v>
      </c>
    </row>
    <row r="11" spans="1:11">
      <c r="A11" s="2959" t="s">
        <v>3253</v>
      </c>
      <c r="B11" s="2959" t="s">
        <v>3256</v>
      </c>
      <c r="C11" s="2959">
        <v>1</v>
      </c>
      <c r="D11" s="2959">
        <v>303</v>
      </c>
      <c r="E11" s="2960">
        <v>92.78</v>
      </c>
      <c r="F11" s="2959"/>
    </row>
    <row r="12" spans="1:11">
      <c r="A12" s="2959" t="s">
        <v>3253</v>
      </c>
      <c r="B12" s="2959" t="s">
        <v>3256</v>
      </c>
      <c r="C12" s="2959">
        <v>1</v>
      </c>
      <c r="D12" s="2959">
        <v>401</v>
      </c>
      <c r="E12" s="2960">
        <v>92.78</v>
      </c>
      <c r="F12" s="2959"/>
      <c r="I12" s="2965" t="s">
        <v>3086</v>
      </c>
      <c r="J12" s="2965" t="s">
        <v>3087</v>
      </c>
      <c r="K12" t="s">
        <v>3257</v>
      </c>
    </row>
    <row r="13" spans="1:11">
      <c r="A13" s="2959" t="s">
        <v>3253</v>
      </c>
      <c r="B13" s="2959" t="s">
        <v>3256</v>
      </c>
      <c r="C13" s="2959">
        <v>1</v>
      </c>
      <c r="D13" s="2959">
        <v>402</v>
      </c>
      <c r="E13" s="2960">
        <v>107.7</v>
      </c>
      <c r="F13" s="2959" t="s">
        <v>3255</v>
      </c>
      <c r="H13" s="3003">
        <v>1</v>
      </c>
      <c r="I13" s="2961" t="s">
        <v>3256</v>
      </c>
      <c r="J13" s="2975">
        <v>7685.7499999999927</v>
      </c>
      <c r="K13" s="2963">
        <v>79</v>
      </c>
    </row>
    <row r="14" spans="1:11">
      <c r="A14" s="2959" t="s">
        <v>3253</v>
      </c>
      <c r="B14" s="2959" t="s">
        <v>3256</v>
      </c>
      <c r="C14" s="2959">
        <v>1</v>
      </c>
      <c r="D14" s="2959">
        <v>403</v>
      </c>
      <c r="E14" s="2960">
        <v>92.78</v>
      </c>
      <c r="F14" s="2959"/>
      <c r="H14" s="3003">
        <v>1</v>
      </c>
      <c r="I14" s="2961" t="s">
        <v>3258</v>
      </c>
      <c r="J14" s="2962">
        <v>9926.4599999999991</v>
      </c>
      <c r="K14" s="2963">
        <v>107</v>
      </c>
    </row>
    <row r="15" spans="1:11">
      <c r="A15" s="2959" t="s">
        <v>3253</v>
      </c>
      <c r="B15" s="2959" t="s">
        <v>3256</v>
      </c>
      <c r="C15" s="2959">
        <v>1</v>
      </c>
      <c r="D15" s="2959">
        <v>501</v>
      </c>
      <c r="E15" s="2960">
        <v>92.78</v>
      </c>
      <c r="F15" s="2959"/>
      <c r="H15" s="3003">
        <v>1</v>
      </c>
      <c r="I15" s="2961" t="s">
        <v>3259</v>
      </c>
      <c r="J15" s="2962">
        <v>9926.4599999999991</v>
      </c>
      <c r="K15" s="2963">
        <v>107</v>
      </c>
    </row>
    <row r="16" spans="1:11">
      <c r="A16" s="2959" t="s">
        <v>3253</v>
      </c>
      <c r="B16" s="2959" t="s">
        <v>3256</v>
      </c>
      <c r="C16" s="2959">
        <v>1</v>
      </c>
      <c r="D16" s="2959">
        <v>502</v>
      </c>
      <c r="E16" s="2960">
        <v>107.7</v>
      </c>
      <c r="F16" s="2959" t="s">
        <v>3255</v>
      </c>
      <c r="H16" s="3004">
        <v>1</v>
      </c>
      <c r="I16" s="2961" t="s">
        <v>3260</v>
      </c>
      <c r="J16" s="2962">
        <v>11022.050000000012</v>
      </c>
      <c r="K16" s="2963">
        <v>119</v>
      </c>
    </row>
    <row r="17" spans="1:14">
      <c r="A17" s="2959" t="s">
        <v>3253</v>
      </c>
      <c r="B17" s="2959" t="s">
        <v>3256</v>
      </c>
      <c r="C17" s="2959">
        <v>1</v>
      </c>
      <c r="D17" s="2959">
        <v>503</v>
      </c>
      <c r="E17" s="2960">
        <v>92.78</v>
      </c>
      <c r="F17" s="2959"/>
      <c r="H17" s="3003">
        <v>1</v>
      </c>
      <c r="I17" s="2961" t="s">
        <v>3261</v>
      </c>
      <c r="J17" s="2962">
        <v>11040</v>
      </c>
      <c r="K17" s="2963">
        <v>120</v>
      </c>
    </row>
    <row r="18" spans="1:14">
      <c r="A18" s="2959" t="s">
        <v>3253</v>
      </c>
      <c r="B18" s="2959" t="s">
        <v>3256</v>
      </c>
      <c r="C18" s="2959">
        <v>1</v>
      </c>
      <c r="D18" s="2959">
        <v>601</v>
      </c>
      <c r="E18" s="2960">
        <v>92.78</v>
      </c>
      <c r="F18" s="2959"/>
      <c r="H18" s="3003">
        <v>1</v>
      </c>
      <c r="I18" s="2961" t="s">
        <v>3262</v>
      </c>
      <c r="J18" s="2962">
        <v>6303.96</v>
      </c>
      <c r="K18" s="2963">
        <v>54</v>
      </c>
    </row>
    <row r="19" spans="1:14">
      <c r="A19" s="2959" t="s">
        <v>3253</v>
      </c>
      <c r="B19" s="2959" t="s">
        <v>3256</v>
      </c>
      <c r="C19" s="2959">
        <v>1</v>
      </c>
      <c r="D19" s="2959">
        <v>602</v>
      </c>
      <c r="E19" s="2960">
        <v>107.7</v>
      </c>
      <c r="F19" s="2959" t="s">
        <v>3255</v>
      </c>
      <c r="I19" s="2961" t="s">
        <v>3263</v>
      </c>
      <c r="J19" s="2962">
        <v>6469.5600000000013</v>
      </c>
      <c r="K19" s="2963">
        <v>72</v>
      </c>
    </row>
    <row r="20" spans="1:14">
      <c r="A20" s="2959" t="s">
        <v>3253</v>
      </c>
      <c r="B20" s="2959" t="s">
        <v>3256</v>
      </c>
      <c r="C20" s="2959">
        <v>1</v>
      </c>
      <c r="D20" s="2959">
        <v>603</v>
      </c>
      <c r="E20" s="2960">
        <v>92.78</v>
      </c>
      <c r="F20" s="2959"/>
      <c r="I20" s="2979" t="s">
        <v>3264</v>
      </c>
      <c r="J20" s="2980">
        <v>5784.869999999999</v>
      </c>
      <c r="K20" s="2981">
        <v>36</v>
      </c>
    </row>
    <row r="21" spans="1:14">
      <c r="A21" s="2959" t="s">
        <v>3253</v>
      </c>
      <c r="B21" s="2959" t="s">
        <v>3256</v>
      </c>
      <c r="C21" s="2959">
        <v>1</v>
      </c>
      <c r="D21" s="2959">
        <v>701</v>
      </c>
      <c r="E21" s="2960">
        <v>92.78</v>
      </c>
      <c r="F21" s="2959"/>
      <c r="I21" s="2979" t="s">
        <v>3265</v>
      </c>
      <c r="J21" s="2980">
        <v>2997.74</v>
      </c>
      <c r="K21" s="2981">
        <v>12</v>
      </c>
    </row>
    <row r="22" spans="1:14">
      <c r="A22" s="2959" t="s">
        <v>3253</v>
      </c>
      <c r="B22" s="2959" t="s">
        <v>3256</v>
      </c>
      <c r="C22" s="2959">
        <v>1</v>
      </c>
      <c r="D22" s="2959">
        <v>702</v>
      </c>
      <c r="E22" s="2960">
        <v>107.7</v>
      </c>
      <c r="F22" s="2959" t="s">
        <v>3255</v>
      </c>
      <c r="I22" s="2979" t="s">
        <v>3266</v>
      </c>
      <c r="J22" s="2980">
        <v>2879.28</v>
      </c>
      <c r="K22" s="2981">
        <v>24</v>
      </c>
    </row>
    <row r="23" spans="1:14">
      <c r="A23" s="2959" t="s">
        <v>3253</v>
      </c>
      <c r="B23" s="2959" t="s">
        <v>3256</v>
      </c>
      <c r="C23" s="2959">
        <v>1</v>
      </c>
      <c r="D23" s="2959">
        <v>703</v>
      </c>
      <c r="E23" s="2960">
        <v>92.78</v>
      </c>
      <c r="F23" s="2959"/>
      <c r="H23" s="3003">
        <v>1</v>
      </c>
      <c r="I23" s="2961" t="s">
        <v>3267</v>
      </c>
      <c r="J23" s="2962">
        <v>6303.96</v>
      </c>
      <c r="K23" s="2963">
        <v>54</v>
      </c>
    </row>
    <row r="24" spans="1:14">
      <c r="A24" s="2959" t="s">
        <v>3253</v>
      </c>
      <c r="B24" s="2959" t="s">
        <v>3256</v>
      </c>
      <c r="C24" s="2959">
        <v>1</v>
      </c>
      <c r="D24" s="2959">
        <v>801</v>
      </c>
      <c r="E24" s="2960">
        <v>92.78</v>
      </c>
      <c r="F24" s="2959"/>
      <c r="H24" s="3003">
        <v>1</v>
      </c>
      <c r="I24" s="2961" t="s">
        <v>3268</v>
      </c>
      <c r="J24" s="2975">
        <v>12929.739999999989</v>
      </c>
      <c r="K24" s="2963">
        <v>133</v>
      </c>
      <c r="L24">
        <f>GETPIVOTDATA("求和项:预测面积",$J$12,"幢号","2#")+GETPIVOTDATA("求和项:预测面积",$J$12,"幢号","3#")</f>
        <v>25821.32</v>
      </c>
      <c r="M24" t="s">
        <v>3269</v>
      </c>
    </row>
    <row r="25" spans="1:14">
      <c r="A25" s="2959" t="s">
        <v>3253</v>
      </c>
      <c r="B25" s="2959" t="s">
        <v>3256</v>
      </c>
      <c r="C25" s="2959">
        <v>1</v>
      </c>
      <c r="D25" s="2959">
        <v>802</v>
      </c>
      <c r="E25" s="2960">
        <v>107.7</v>
      </c>
      <c r="F25" s="2959" t="s">
        <v>3255</v>
      </c>
      <c r="I25" s="2961" t="s">
        <v>3270</v>
      </c>
      <c r="J25" s="2962">
        <v>9945.1800000000039</v>
      </c>
      <c r="K25" s="2963">
        <v>108</v>
      </c>
    </row>
    <row r="26" spans="1:14">
      <c r="A26" s="2959" t="s">
        <v>3253</v>
      </c>
      <c r="B26" s="2959" t="s">
        <v>3256</v>
      </c>
      <c r="C26" s="2959">
        <v>1</v>
      </c>
      <c r="D26" s="2959">
        <v>803</v>
      </c>
      <c r="E26" s="2960">
        <v>92.78</v>
      </c>
      <c r="F26" s="2959"/>
      <c r="H26" s="3003">
        <v>1</v>
      </c>
      <c r="I26" s="2961" t="s">
        <v>3271</v>
      </c>
      <c r="J26" s="2962">
        <v>9926.4599999999991</v>
      </c>
      <c r="K26" s="2963">
        <v>107</v>
      </c>
    </row>
    <row r="27" spans="1:14">
      <c r="A27" s="2959" t="s">
        <v>3253</v>
      </c>
      <c r="B27" s="2959" t="s">
        <v>3256</v>
      </c>
      <c r="C27" s="2959">
        <v>1</v>
      </c>
      <c r="D27" s="2959">
        <v>901</v>
      </c>
      <c r="E27" s="2960">
        <v>92.78</v>
      </c>
      <c r="F27" s="2959"/>
      <c r="I27" s="2979" t="s">
        <v>3272</v>
      </c>
      <c r="J27" s="2980">
        <v>6672.0800000000027</v>
      </c>
      <c r="K27" s="2981">
        <v>48</v>
      </c>
      <c r="N27" t="s">
        <v>3273</v>
      </c>
    </row>
    <row r="28" spans="1:14">
      <c r="A28" s="2959" t="s">
        <v>3253</v>
      </c>
      <c r="B28" s="2959" t="s">
        <v>3256</v>
      </c>
      <c r="C28" s="2959">
        <v>1</v>
      </c>
      <c r="D28" s="2959">
        <v>902</v>
      </c>
      <c r="E28" s="2960">
        <v>107.7</v>
      </c>
      <c r="F28" s="2959" t="s">
        <v>3255</v>
      </c>
      <c r="H28" s="3004">
        <v>1</v>
      </c>
      <c r="I28" s="2961" t="s">
        <v>3274</v>
      </c>
      <c r="J28" s="2962">
        <v>9945.1800000000039</v>
      </c>
      <c r="K28" s="2963">
        <v>108</v>
      </c>
      <c r="N28" t="s">
        <v>3275</v>
      </c>
    </row>
    <row r="29" spans="1:14">
      <c r="A29" s="2959" t="s">
        <v>3253</v>
      </c>
      <c r="B29" s="2959" t="s">
        <v>3256</v>
      </c>
      <c r="C29" s="2959">
        <v>1</v>
      </c>
      <c r="D29" s="2959">
        <v>903</v>
      </c>
      <c r="E29" s="2960">
        <v>92.78</v>
      </c>
      <c r="F29" s="2959"/>
      <c r="H29" s="3003">
        <v>1</v>
      </c>
      <c r="I29" s="2961" t="s">
        <v>3276</v>
      </c>
      <c r="J29" s="2975">
        <v>12891.580000000011</v>
      </c>
      <c r="K29" s="2963">
        <v>132</v>
      </c>
      <c r="N29" t="s">
        <v>3277</v>
      </c>
    </row>
    <row r="30" spans="1:14">
      <c r="A30" s="2959" t="s">
        <v>3253</v>
      </c>
      <c r="B30" s="2959" t="s">
        <v>3256</v>
      </c>
      <c r="C30" s="2959">
        <v>1</v>
      </c>
      <c r="D30" s="2959">
        <v>1001</v>
      </c>
      <c r="E30" s="2960">
        <v>92.78</v>
      </c>
      <c r="F30" s="2959"/>
      <c r="H30" s="3003">
        <v>1</v>
      </c>
      <c r="I30" s="2961" t="s">
        <v>3278</v>
      </c>
      <c r="J30" s="2975">
        <v>10577.240000000003</v>
      </c>
      <c r="K30" s="2963">
        <v>89</v>
      </c>
    </row>
    <row r="31" spans="1:14">
      <c r="A31" s="2959" t="s">
        <v>3253</v>
      </c>
      <c r="B31" s="2959" t="s">
        <v>3256</v>
      </c>
      <c r="C31" s="2959">
        <v>1</v>
      </c>
      <c r="D31" s="2959">
        <v>1002</v>
      </c>
      <c r="E31" s="2960">
        <v>107.7</v>
      </c>
      <c r="F31" s="2959" t="s">
        <v>3255</v>
      </c>
      <c r="H31" s="3003">
        <v>1</v>
      </c>
      <c r="I31" s="2961" t="s">
        <v>3279</v>
      </c>
      <c r="J31" s="2975">
        <v>10595.699999999997</v>
      </c>
      <c r="K31" s="2963">
        <v>90</v>
      </c>
      <c r="L31">
        <f>GETPIVOTDATA("求和项:预测面积",$J$12,"幢号","5#")+GETPIVOTDATA("求和项:预测面积",$J$12,"幢号","8#")+GETPIVOTDATA("求和项:预测面积",$J$12,"幢号","9#")</f>
        <v>32194.990000000013</v>
      </c>
      <c r="M31" t="s">
        <v>3280</v>
      </c>
    </row>
    <row r="32" spans="1:14">
      <c r="A32" s="2959" t="s">
        <v>3253</v>
      </c>
      <c r="B32" s="2959" t="s">
        <v>3256</v>
      </c>
      <c r="C32" s="2959">
        <v>1</v>
      </c>
      <c r="D32" s="2959">
        <v>1003</v>
      </c>
      <c r="E32" s="2960">
        <v>92.78</v>
      </c>
      <c r="F32" s="2959"/>
      <c r="H32" s="3003">
        <v>1</v>
      </c>
      <c r="I32" s="2961" t="s">
        <v>3281</v>
      </c>
      <c r="J32" s="2975">
        <v>9579.9599999999882</v>
      </c>
      <c r="K32" s="2963">
        <v>104</v>
      </c>
      <c r="L32">
        <f>GETPIVOTDATA("求和项:预测面积",$J$12,"幢号","6#")+GETPIVOTDATA("求和项:预测面积",$J$12,"幢号","7#")</f>
        <v>19141.689999999988</v>
      </c>
      <c r="M32" t="s">
        <v>3282</v>
      </c>
    </row>
    <row r="33" spans="1:12">
      <c r="A33" s="2959" t="s">
        <v>3253</v>
      </c>
      <c r="B33" s="2959" t="s">
        <v>3256</v>
      </c>
      <c r="C33" s="2959">
        <v>1</v>
      </c>
      <c r="D33" s="2959">
        <v>1101</v>
      </c>
      <c r="E33" s="2960">
        <v>92.78</v>
      </c>
      <c r="F33" s="2959"/>
      <c r="H33" s="3003">
        <v>1</v>
      </c>
      <c r="I33" s="2961" t="s">
        <v>3283</v>
      </c>
      <c r="J33" s="2975">
        <v>9561.7300000000014</v>
      </c>
      <c r="K33" s="2963">
        <v>103</v>
      </c>
    </row>
    <row r="34" spans="1:12">
      <c r="A34" s="2959" t="s">
        <v>3253</v>
      </c>
      <c r="B34" s="2959" t="s">
        <v>3256</v>
      </c>
      <c r="C34" s="2959">
        <v>1</v>
      </c>
      <c r="D34" s="2959">
        <v>1102</v>
      </c>
      <c r="E34" s="2960">
        <v>107.7</v>
      </c>
      <c r="F34" s="2959" t="s">
        <v>3255</v>
      </c>
      <c r="H34" s="3003">
        <v>1</v>
      </c>
      <c r="I34" s="2961" t="s">
        <v>3284</v>
      </c>
      <c r="J34" s="2975">
        <v>10577.240000000003</v>
      </c>
      <c r="K34" s="2963">
        <v>89</v>
      </c>
    </row>
    <row r="35" spans="1:12">
      <c r="A35" s="2959" t="s">
        <v>3253</v>
      </c>
      <c r="B35" s="2959" t="s">
        <v>3256</v>
      </c>
      <c r="C35" s="2959">
        <v>1</v>
      </c>
      <c r="D35" s="2959">
        <v>1103</v>
      </c>
      <c r="E35" s="2960">
        <v>92.78</v>
      </c>
      <c r="F35" s="2959"/>
      <c r="H35" s="3004">
        <v>1</v>
      </c>
      <c r="I35" s="2961" t="s">
        <v>3285</v>
      </c>
      <c r="J35" s="2975">
        <v>11022.050000000012</v>
      </c>
      <c r="K35" s="2963">
        <v>119</v>
      </c>
    </row>
    <row r="36" spans="1:12">
      <c r="A36" s="2959" t="s">
        <v>3253</v>
      </c>
      <c r="B36" s="2959" t="s">
        <v>3256</v>
      </c>
      <c r="C36" s="2959">
        <v>1</v>
      </c>
      <c r="D36" s="2959">
        <v>1201</v>
      </c>
      <c r="E36" s="2960">
        <v>92.78</v>
      </c>
      <c r="F36" s="2959"/>
      <c r="I36" s="2961" t="s">
        <v>3286</v>
      </c>
      <c r="J36" s="2962"/>
      <c r="K36" s="2963"/>
    </row>
    <row r="37" spans="1:12">
      <c r="A37" s="2959" t="s">
        <v>3253</v>
      </c>
      <c r="B37" s="2959" t="s">
        <v>3256</v>
      </c>
      <c r="C37" s="2959">
        <v>1</v>
      </c>
      <c r="D37" s="2959">
        <v>1202</v>
      </c>
      <c r="E37" s="2960">
        <v>107.7</v>
      </c>
      <c r="F37" s="2959" t="s">
        <v>3255</v>
      </c>
      <c r="I37" t="s">
        <v>3097</v>
      </c>
      <c r="J37" s="2962">
        <v>204564.23000000115</v>
      </c>
      <c r="K37" s="2964">
        <v>2014</v>
      </c>
    </row>
    <row r="38" spans="1:12">
      <c r="A38" s="2959" t="s">
        <v>3253</v>
      </c>
      <c r="B38" s="2959" t="s">
        <v>3256</v>
      </c>
      <c r="C38" s="2959">
        <v>1</v>
      </c>
      <c r="D38" s="2959">
        <v>1203</v>
      </c>
      <c r="E38" s="2960">
        <v>92.78</v>
      </c>
      <c r="F38" s="2959"/>
      <c r="I38" s="3342" t="s">
        <v>3568</v>
      </c>
      <c r="J38" s="3343">
        <f>E81+E214</f>
        <v>61.760000000000005</v>
      </c>
    </row>
    <row r="39" spans="1:12">
      <c r="A39" s="2959" t="s">
        <v>3253</v>
      </c>
      <c r="B39" s="2959" t="s">
        <v>3256</v>
      </c>
      <c r="C39" s="2959">
        <v>1</v>
      </c>
      <c r="D39" s="2959">
        <v>1301</v>
      </c>
      <c r="E39" s="2960">
        <v>92.78</v>
      </c>
      <c r="F39" s="2959"/>
      <c r="H39" s="2997"/>
      <c r="I39" s="3344" t="s">
        <v>3569</v>
      </c>
      <c r="J39" s="3345">
        <f>GETPIVOTDATA("求和项:预测面积",$I$12)-J38</f>
        <v>204502.47000000114</v>
      </c>
      <c r="K39" s="2997"/>
      <c r="L39" s="2997"/>
    </row>
    <row r="40" spans="1:12">
      <c r="A40" s="2959" t="s">
        <v>3253</v>
      </c>
      <c r="B40" s="2959" t="s">
        <v>3256</v>
      </c>
      <c r="C40" s="2959">
        <v>1</v>
      </c>
      <c r="D40" s="2959">
        <v>1302</v>
      </c>
      <c r="E40" s="2960">
        <v>107.7</v>
      </c>
      <c r="F40" s="2959" t="s">
        <v>3255</v>
      </c>
      <c r="H40" s="2997"/>
      <c r="I40" s="2997" t="s">
        <v>3287</v>
      </c>
      <c r="J40" s="3345">
        <f>J39-30751.3-J41</f>
        <v>155417.20000000115</v>
      </c>
      <c r="K40" s="3355"/>
      <c r="L40" s="2997"/>
    </row>
    <row r="41" spans="1:12">
      <c r="A41" s="2959" t="s">
        <v>3253</v>
      </c>
      <c r="B41" s="2959" t="s">
        <v>3256</v>
      </c>
      <c r="C41" s="2959">
        <v>1</v>
      </c>
      <c r="D41" s="2959">
        <v>1303</v>
      </c>
      <c r="E41" s="2960">
        <v>92.78</v>
      </c>
      <c r="F41" s="2959"/>
      <c r="H41" s="2997"/>
      <c r="I41" s="2997" t="s">
        <v>3288</v>
      </c>
      <c r="J41" s="2997">
        <f>GETPIVOTDATA("求和项:预测面积",$J$12,"幢号","16#")+GETPIVOTDATA("求和项:预测面积",$J$12,"幢号","17#")+GETPIVOTDATA("求和项:预测面积",$J$12,"幢号","18#")+GETPIVOTDATA("求和项:预测面积",$J$12,"幢号","22#")</f>
        <v>18333.97</v>
      </c>
      <c r="K41" s="3355" t="s">
        <v>3578</v>
      </c>
      <c r="L41" s="2997">
        <f>已售待售及未售清单!K1992</f>
        <v>30751.3</v>
      </c>
    </row>
    <row r="42" spans="1:12">
      <c r="A42" s="2959" t="s">
        <v>3253</v>
      </c>
      <c r="B42" s="2959" t="s">
        <v>3256</v>
      </c>
      <c r="C42" s="2959">
        <v>1</v>
      </c>
      <c r="D42" s="2959">
        <v>1401</v>
      </c>
      <c r="E42" s="2960">
        <v>92.78</v>
      </c>
      <c r="F42" s="2959"/>
      <c r="H42" s="2997"/>
      <c r="I42" s="3355" t="s">
        <v>3576</v>
      </c>
      <c r="J42" s="3356">
        <v>12384.289999999997</v>
      </c>
      <c r="K42" s="3355" t="s">
        <v>5605</v>
      </c>
      <c r="L42" s="3345">
        <f>J40+J41+J42</f>
        <v>186135.46000000116</v>
      </c>
    </row>
    <row r="43" spans="1:12">
      <c r="A43" s="2959" t="s">
        <v>3253</v>
      </c>
      <c r="B43" s="2959" t="s">
        <v>3256</v>
      </c>
      <c r="C43" s="2959">
        <v>1</v>
      </c>
      <c r="D43" s="2959">
        <v>1402</v>
      </c>
      <c r="E43" s="2960">
        <v>107.7</v>
      </c>
      <c r="F43" s="2959" t="s">
        <v>3255</v>
      </c>
    </row>
    <row r="44" spans="1:12">
      <c r="A44" s="2959" t="s">
        <v>3253</v>
      </c>
      <c r="B44" s="2959" t="s">
        <v>3256</v>
      </c>
      <c r="C44" s="2959">
        <v>1</v>
      </c>
      <c r="D44" s="2959">
        <v>1403</v>
      </c>
      <c r="E44" s="2960">
        <v>92.78</v>
      </c>
      <c r="F44" s="2959"/>
    </row>
    <row r="45" spans="1:12">
      <c r="A45" s="2959" t="s">
        <v>3253</v>
      </c>
      <c r="B45" s="2959" t="s">
        <v>3256</v>
      </c>
      <c r="C45" s="2959">
        <v>1</v>
      </c>
      <c r="D45" s="2959">
        <v>1501</v>
      </c>
      <c r="E45" s="2960">
        <v>92.78</v>
      </c>
      <c r="F45" s="2959"/>
    </row>
    <row r="46" spans="1:12">
      <c r="A46" s="2959" t="s">
        <v>3253</v>
      </c>
      <c r="B46" s="2959" t="s">
        <v>3256</v>
      </c>
      <c r="C46" s="2959">
        <v>1</v>
      </c>
      <c r="D46" s="2959">
        <v>1502</v>
      </c>
      <c r="E46" s="2960">
        <v>107.7</v>
      </c>
      <c r="F46" s="2959" t="s">
        <v>3255</v>
      </c>
    </row>
    <row r="47" spans="1:12">
      <c r="A47" s="2959" t="s">
        <v>3253</v>
      </c>
      <c r="B47" s="2959" t="s">
        <v>3256</v>
      </c>
      <c r="C47" s="2959">
        <v>1</v>
      </c>
      <c r="D47" s="2959">
        <v>1503</v>
      </c>
      <c r="E47" s="2960">
        <v>92.78</v>
      </c>
      <c r="F47" s="2959"/>
    </row>
    <row r="48" spans="1:12">
      <c r="A48" s="2959" t="s">
        <v>3253</v>
      </c>
      <c r="B48" s="2959" t="s">
        <v>3256</v>
      </c>
      <c r="C48" s="2959">
        <v>1</v>
      </c>
      <c r="D48" s="2959">
        <v>1601</v>
      </c>
      <c r="E48" s="2960">
        <v>92.78</v>
      </c>
      <c r="F48" s="2959"/>
    </row>
    <row r="49" spans="1:6">
      <c r="A49" s="2959" t="s">
        <v>3253</v>
      </c>
      <c r="B49" s="2959" t="s">
        <v>3256</v>
      </c>
      <c r="C49" s="2959">
        <v>1</v>
      </c>
      <c r="D49" s="2959">
        <v>1602</v>
      </c>
      <c r="E49" s="2960">
        <v>107.7</v>
      </c>
      <c r="F49" s="2959" t="s">
        <v>3255</v>
      </c>
    </row>
    <row r="50" spans="1:6">
      <c r="A50" s="2959" t="s">
        <v>3253</v>
      </c>
      <c r="B50" s="2959" t="s">
        <v>3256</v>
      </c>
      <c r="C50" s="2959">
        <v>1</v>
      </c>
      <c r="D50" s="2959">
        <v>1603</v>
      </c>
      <c r="E50" s="2960">
        <v>92.78</v>
      </c>
      <c r="F50" s="2959" t="str">
        <f>IF(E50=107.7,跃层,"")</f>
        <v/>
      </c>
    </row>
    <row r="51" spans="1:6">
      <c r="A51" s="2959" t="s">
        <v>3253</v>
      </c>
      <c r="B51" s="2959" t="s">
        <v>3256</v>
      </c>
      <c r="C51" s="2959">
        <v>1</v>
      </c>
      <c r="D51" s="2959">
        <v>1701</v>
      </c>
      <c r="E51" s="2960">
        <v>92.78</v>
      </c>
      <c r="F51" s="2959" t="str">
        <f>IF(E51=107.7,跃层,"")</f>
        <v/>
      </c>
    </row>
    <row r="52" spans="1:6">
      <c r="A52" s="2959" t="s">
        <v>3253</v>
      </c>
      <c r="B52" s="2959" t="s">
        <v>3256</v>
      </c>
      <c r="C52" s="2959">
        <v>1</v>
      </c>
      <c r="D52" s="2959">
        <v>1702</v>
      </c>
      <c r="E52" s="2960">
        <v>107.7</v>
      </c>
      <c r="F52" s="2959" t="str">
        <f t="shared" ref="F52:F80" si="0">IF(E52=107.7,"跃层","")</f>
        <v>跃层</v>
      </c>
    </row>
    <row r="53" spans="1:6">
      <c r="A53" s="2959" t="s">
        <v>3253</v>
      </c>
      <c r="B53" s="2959" t="s">
        <v>3256</v>
      </c>
      <c r="C53" s="2959">
        <v>1</v>
      </c>
      <c r="D53" s="2959">
        <v>1703</v>
      </c>
      <c r="E53" s="2960">
        <v>92.78</v>
      </c>
      <c r="F53" s="2959" t="str">
        <f t="shared" si="0"/>
        <v/>
      </c>
    </row>
    <row r="54" spans="1:6">
      <c r="A54" s="2959" t="s">
        <v>3253</v>
      </c>
      <c r="B54" s="2959" t="s">
        <v>3256</v>
      </c>
      <c r="C54" s="2959">
        <v>1</v>
      </c>
      <c r="D54" s="2959">
        <v>1801</v>
      </c>
      <c r="E54" s="2960">
        <v>92.78</v>
      </c>
      <c r="F54" s="2959" t="str">
        <f t="shared" si="0"/>
        <v/>
      </c>
    </row>
    <row r="55" spans="1:6">
      <c r="A55" s="2959" t="s">
        <v>3253</v>
      </c>
      <c r="B55" s="2959" t="s">
        <v>3256</v>
      </c>
      <c r="C55" s="2959">
        <v>1</v>
      </c>
      <c r="D55" s="2959">
        <v>1802</v>
      </c>
      <c r="E55" s="2960">
        <v>107.7</v>
      </c>
      <c r="F55" s="2959" t="str">
        <f t="shared" si="0"/>
        <v>跃层</v>
      </c>
    </row>
    <row r="56" spans="1:6">
      <c r="A56" s="2959" t="s">
        <v>3253</v>
      </c>
      <c r="B56" s="2959" t="s">
        <v>3256</v>
      </c>
      <c r="C56" s="2959">
        <v>1</v>
      </c>
      <c r="D56" s="2959">
        <v>1803</v>
      </c>
      <c r="E56" s="2960">
        <v>92.78</v>
      </c>
      <c r="F56" s="2959" t="str">
        <f t="shared" si="0"/>
        <v/>
      </c>
    </row>
    <row r="57" spans="1:6">
      <c r="A57" s="2959" t="s">
        <v>3253</v>
      </c>
      <c r="B57" s="2959" t="s">
        <v>3256</v>
      </c>
      <c r="C57" s="2959">
        <v>1</v>
      </c>
      <c r="D57" s="2959">
        <v>1901</v>
      </c>
      <c r="E57" s="2960">
        <v>92.78</v>
      </c>
      <c r="F57" s="2959" t="str">
        <f t="shared" si="0"/>
        <v/>
      </c>
    </row>
    <row r="58" spans="1:6">
      <c r="A58" s="2959" t="s">
        <v>3253</v>
      </c>
      <c r="B58" s="2959" t="s">
        <v>3256</v>
      </c>
      <c r="C58" s="2959">
        <v>1</v>
      </c>
      <c r="D58" s="2959">
        <v>1902</v>
      </c>
      <c r="E58" s="2960">
        <v>107.7</v>
      </c>
      <c r="F58" s="2959" t="str">
        <f t="shared" si="0"/>
        <v>跃层</v>
      </c>
    </row>
    <row r="59" spans="1:6">
      <c r="A59" s="2959" t="s">
        <v>3253</v>
      </c>
      <c r="B59" s="2959" t="s">
        <v>3256</v>
      </c>
      <c r="C59" s="2959">
        <v>1</v>
      </c>
      <c r="D59" s="2959">
        <v>1903</v>
      </c>
      <c r="E59" s="2960">
        <v>92.78</v>
      </c>
      <c r="F59" s="2959" t="str">
        <f t="shared" si="0"/>
        <v/>
      </c>
    </row>
    <row r="60" spans="1:6">
      <c r="A60" s="2959" t="s">
        <v>3253</v>
      </c>
      <c r="B60" s="2959" t="s">
        <v>3256</v>
      </c>
      <c r="C60" s="2959">
        <v>1</v>
      </c>
      <c r="D60" s="2959">
        <v>2001</v>
      </c>
      <c r="E60" s="2960">
        <v>92.78</v>
      </c>
      <c r="F60" s="2959" t="str">
        <f t="shared" si="0"/>
        <v/>
      </c>
    </row>
    <row r="61" spans="1:6">
      <c r="A61" s="2959" t="s">
        <v>3253</v>
      </c>
      <c r="B61" s="2959" t="s">
        <v>3256</v>
      </c>
      <c r="C61" s="2959">
        <v>1</v>
      </c>
      <c r="D61" s="2959">
        <v>2002</v>
      </c>
      <c r="E61" s="2960">
        <v>107.7</v>
      </c>
      <c r="F61" s="2959" t="str">
        <f t="shared" si="0"/>
        <v>跃层</v>
      </c>
    </row>
    <row r="62" spans="1:6">
      <c r="A62" s="2959" t="s">
        <v>3253</v>
      </c>
      <c r="B62" s="2959" t="s">
        <v>3256</v>
      </c>
      <c r="C62" s="2959">
        <v>1</v>
      </c>
      <c r="D62" s="2959">
        <v>2003</v>
      </c>
      <c r="E62" s="2960">
        <v>92.78</v>
      </c>
      <c r="F62" s="2959" t="str">
        <f t="shared" si="0"/>
        <v/>
      </c>
    </row>
    <row r="63" spans="1:6">
      <c r="A63" s="2959" t="s">
        <v>3253</v>
      </c>
      <c r="B63" s="2959" t="s">
        <v>3256</v>
      </c>
      <c r="C63" s="2959">
        <v>1</v>
      </c>
      <c r="D63" s="2959">
        <v>2101</v>
      </c>
      <c r="E63" s="2960">
        <v>92.78</v>
      </c>
      <c r="F63" s="2959" t="str">
        <f t="shared" si="0"/>
        <v/>
      </c>
    </row>
    <row r="64" spans="1:6">
      <c r="A64" s="2959" t="s">
        <v>3253</v>
      </c>
      <c r="B64" s="2959" t="s">
        <v>3256</v>
      </c>
      <c r="C64" s="2959">
        <v>1</v>
      </c>
      <c r="D64" s="2959">
        <v>2102</v>
      </c>
      <c r="E64" s="2960">
        <v>107.7</v>
      </c>
      <c r="F64" s="2959" t="str">
        <f t="shared" si="0"/>
        <v>跃层</v>
      </c>
    </row>
    <row r="65" spans="1:6">
      <c r="A65" s="2959" t="s">
        <v>3253</v>
      </c>
      <c r="B65" s="2959" t="s">
        <v>3256</v>
      </c>
      <c r="C65" s="2959">
        <v>1</v>
      </c>
      <c r="D65" s="2959">
        <v>2103</v>
      </c>
      <c r="E65" s="2960">
        <v>92.78</v>
      </c>
      <c r="F65" s="2959" t="str">
        <f t="shared" si="0"/>
        <v/>
      </c>
    </row>
    <row r="66" spans="1:6">
      <c r="A66" s="2959" t="s">
        <v>3253</v>
      </c>
      <c r="B66" s="2959" t="s">
        <v>3256</v>
      </c>
      <c r="C66" s="2959">
        <v>1</v>
      </c>
      <c r="D66" s="2959">
        <v>2201</v>
      </c>
      <c r="E66" s="2960">
        <v>92.78</v>
      </c>
      <c r="F66" s="2959" t="str">
        <f t="shared" si="0"/>
        <v/>
      </c>
    </row>
    <row r="67" spans="1:6">
      <c r="A67" s="2959" t="s">
        <v>3253</v>
      </c>
      <c r="B67" s="2959" t="s">
        <v>3256</v>
      </c>
      <c r="C67" s="2959">
        <v>1</v>
      </c>
      <c r="D67" s="2959">
        <v>2202</v>
      </c>
      <c r="E67" s="2960">
        <v>107.7</v>
      </c>
      <c r="F67" s="2959" t="str">
        <f t="shared" si="0"/>
        <v>跃层</v>
      </c>
    </row>
    <row r="68" spans="1:6">
      <c r="A68" s="2959" t="s">
        <v>3253</v>
      </c>
      <c r="B68" s="2959" t="s">
        <v>3256</v>
      </c>
      <c r="C68" s="2959">
        <v>1</v>
      </c>
      <c r="D68" s="2959">
        <v>2203</v>
      </c>
      <c r="E68" s="2960">
        <v>92.78</v>
      </c>
      <c r="F68" s="2959" t="str">
        <f t="shared" si="0"/>
        <v/>
      </c>
    </row>
    <row r="69" spans="1:6">
      <c r="A69" s="2959" t="s">
        <v>3253</v>
      </c>
      <c r="B69" s="2959" t="s">
        <v>3256</v>
      </c>
      <c r="C69" s="2959">
        <v>1</v>
      </c>
      <c r="D69" s="2959">
        <v>2301</v>
      </c>
      <c r="E69" s="2960">
        <v>92.78</v>
      </c>
      <c r="F69" s="2959" t="str">
        <f t="shared" si="0"/>
        <v/>
      </c>
    </row>
    <row r="70" spans="1:6">
      <c r="A70" s="2959" t="s">
        <v>3253</v>
      </c>
      <c r="B70" s="2959" t="s">
        <v>3256</v>
      </c>
      <c r="C70" s="2959">
        <v>1</v>
      </c>
      <c r="D70" s="2959">
        <v>2302</v>
      </c>
      <c r="E70" s="2960">
        <v>107.7</v>
      </c>
      <c r="F70" s="2959" t="str">
        <f t="shared" si="0"/>
        <v>跃层</v>
      </c>
    </row>
    <row r="71" spans="1:6">
      <c r="A71" s="2959" t="s">
        <v>3253</v>
      </c>
      <c r="B71" s="2959" t="s">
        <v>3256</v>
      </c>
      <c r="C71" s="2959">
        <v>1</v>
      </c>
      <c r="D71" s="2959">
        <v>2303</v>
      </c>
      <c r="E71" s="2960">
        <v>92.78</v>
      </c>
      <c r="F71" s="2959" t="str">
        <f t="shared" si="0"/>
        <v/>
      </c>
    </row>
    <row r="72" spans="1:6">
      <c r="A72" s="2959" t="s">
        <v>3253</v>
      </c>
      <c r="B72" s="2959" t="s">
        <v>3256</v>
      </c>
      <c r="C72" s="2959">
        <v>1</v>
      </c>
      <c r="D72" s="2959">
        <v>2401</v>
      </c>
      <c r="E72" s="2960">
        <v>92.78</v>
      </c>
      <c r="F72" s="2959" t="str">
        <f t="shared" si="0"/>
        <v/>
      </c>
    </row>
    <row r="73" spans="1:6">
      <c r="A73" s="2959" t="s">
        <v>3253</v>
      </c>
      <c r="B73" s="2959" t="s">
        <v>3256</v>
      </c>
      <c r="C73" s="2959">
        <v>1</v>
      </c>
      <c r="D73" s="2959">
        <v>2402</v>
      </c>
      <c r="E73" s="2960">
        <v>107.7</v>
      </c>
      <c r="F73" s="2959" t="str">
        <f t="shared" si="0"/>
        <v>跃层</v>
      </c>
    </row>
    <row r="74" spans="1:6">
      <c r="A74" s="2959" t="s">
        <v>3253</v>
      </c>
      <c r="B74" s="2959" t="s">
        <v>3256</v>
      </c>
      <c r="C74" s="2959">
        <v>1</v>
      </c>
      <c r="D74" s="2959">
        <v>2403</v>
      </c>
      <c r="E74" s="2960">
        <v>92.78</v>
      </c>
      <c r="F74" s="2959" t="str">
        <f t="shared" si="0"/>
        <v/>
      </c>
    </row>
    <row r="75" spans="1:6">
      <c r="A75" s="2959" t="s">
        <v>3253</v>
      </c>
      <c r="B75" s="2959" t="s">
        <v>3256</v>
      </c>
      <c r="C75" s="2959">
        <v>1</v>
      </c>
      <c r="D75" s="2959">
        <v>2501</v>
      </c>
      <c r="E75" s="2960">
        <v>92.78</v>
      </c>
      <c r="F75" s="2959" t="str">
        <f t="shared" si="0"/>
        <v/>
      </c>
    </row>
    <row r="76" spans="1:6">
      <c r="A76" s="2959" t="s">
        <v>3253</v>
      </c>
      <c r="B76" s="2959" t="s">
        <v>3256</v>
      </c>
      <c r="C76" s="2959">
        <v>1</v>
      </c>
      <c r="D76" s="2959">
        <v>2502</v>
      </c>
      <c r="E76" s="2960">
        <v>107.7</v>
      </c>
      <c r="F76" s="2959" t="str">
        <f t="shared" si="0"/>
        <v>跃层</v>
      </c>
    </row>
    <row r="77" spans="1:6">
      <c r="A77" s="2959" t="s">
        <v>3253</v>
      </c>
      <c r="B77" s="2959" t="s">
        <v>3256</v>
      </c>
      <c r="C77" s="2959">
        <v>1</v>
      </c>
      <c r="D77" s="2959">
        <v>2503</v>
      </c>
      <c r="E77" s="2960">
        <v>92.78</v>
      </c>
      <c r="F77" s="2959" t="str">
        <f t="shared" si="0"/>
        <v/>
      </c>
    </row>
    <row r="78" spans="1:6">
      <c r="A78" s="2959" t="s">
        <v>3253</v>
      </c>
      <c r="B78" s="2959" t="s">
        <v>3256</v>
      </c>
      <c r="C78" s="2959">
        <v>1</v>
      </c>
      <c r="D78" s="2959">
        <v>2601</v>
      </c>
      <c r="E78" s="2960">
        <v>92.78</v>
      </c>
      <c r="F78" s="2959" t="str">
        <f t="shared" si="0"/>
        <v/>
      </c>
    </row>
    <row r="79" spans="1:6">
      <c r="A79" s="2959" t="s">
        <v>3253</v>
      </c>
      <c r="B79" s="2959" t="s">
        <v>3256</v>
      </c>
      <c r="C79" s="2959">
        <v>1</v>
      </c>
      <c r="D79" s="2959">
        <v>2602</v>
      </c>
      <c r="E79" s="2960">
        <v>107.7</v>
      </c>
      <c r="F79" s="2959" t="str">
        <f t="shared" si="0"/>
        <v>跃层</v>
      </c>
    </row>
    <row r="80" spans="1:6">
      <c r="A80" s="2959" t="s">
        <v>3253</v>
      </c>
      <c r="B80" s="2959" t="s">
        <v>3256</v>
      </c>
      <c r="C80" s="2959">
        <v>1</v>
      </c>
      <c r="D80" s="2959">
        <v>2603</v>
      </c>
      <c r="E80" s="2960">
        <v>92.78</v>
      </c>
      <c r="F80" s="2959" t="str">
        <f t="shared" si="0"/>
        <v/>
      </c>
    </row>
    <row r="81" spans="1:6" s="3341" customFormat="1">
      <c r="A81" s="3339" t="s">
        <v>3253</v>
      </c>
      <c r="B81" s="3339" t="s">
        <v>3289</v>
      </c>
      <c r="C81" s="3339">
        <v>1</v>
      </c>
      <c r="D81" s="3339" t="s">
        <v>3290</v>
      </c>
      <c r="E81" s="3340">
        <v>40.6</v>
      </c>
      <c r="F81" s="3339" t="s">
        <v>3291</v>
      </c>
    </row>
    <row r="82" spans="1:6">
      <c r="A82" s="2959" t="s">
        <v>3253</v>
      </c>
      <c r="B82" s="2959" t="s">
        <v>3289</v>
      </c>
      <c r="C82" s="2959">
        <v>1</v>
      </c>
      <c r="D82" s="2959">
        <v>101</v>
      </c>
      <c r="E82" s="2960">
        <v>90.48</v>
      </c>
      <c r="F82" s="2959"/>
    </row>
    <row r="83" spans="1:6">
      <c r="A83" s="2959" t="s">
        <v>3253</v>
      </c>
      <c r="B83" s="2959" t="s">
        <v>3268</v>
      </c>
      <c r="C83" s="2959">
        <v>1</v>
      </c>
      <c r="D83" s="2959">
        <v>102</v>
      </c>
      <c r="E83" s="2960">
        <v>89.08</v>
      </c>
      <c r="F83" s="2959"/>
    </row>
    <row r="84" spans="1:6">
      <c r="A84" s="2959" t="s">
        <v>3253</v>
      </c>
      <c r="B84" s="2959" t="s">
        <v>3268</v>
      </c>
      <c r="C84" s="2959">
        <v>1</v>
      </c>
      <c r="D84" s="2959">
        <v>103</v>
      </c>
      <c r="E84" s="2960">
        <v>89.08</v>
      </c>
      <c r="F84" s="2959"/>
    </row>
    <row r="85" spans="1:6">
      <c r="A85" s="2959" t="s">
        <v>3253</v>
      </c>
      <c r="B85" s="2959" t="s">
        <v>3268</v>
      </c>
      <c r="C85" s="2959">
        <v>1</v>
      </c>
      <c r="D85" s="2959">
        <v>104</v>
      </c>
      <c r="E85" s="2960">
        <v>121.94</v>
      </c>
      <c r="F85" s="2959"/>
    </row>
    <row r="86" spans="1:6">
      <c r="A86" s="2959" t="s">
        <v>3253</v>
      </c>
      <c r="B86" s="2959" t="s">
        <v>3268</v>
      </c>
      <c r="C86" s="2959">
        <v>1</v>
      </c>
      <c r="D86" s="2959">
        <v>201</v>
      </c>
      <c r="E86" s="2960">
        <v>90.48</v>
      </c>
      <c r="F86" s="2959"/>
    </row>
    <row r="87" spans="1:6">
      <c r="A87" s="2959" t="s">
        <v>3253</v>
      </c>
      <c r="B87" s="2959" t="s">
        <v>3268</v>
      </c>
      <c r="C87" s="2959">
        <v>1</v>
      </c>
      <c r="D87" s="2959">
        <v>202</v>
      </c>
      <c r="E87" s="2960">
        <v>89.08</v>
      </c>
      <c r="F87" s="2959"/>
    </row>
    <row r="88" spans="1:6">
      <c r="A88" s="2959" t="s">
        <v>3253</v>
      </c>
      <c r="B88" s="2959" t="s">
        <v>3268</v>
      </c>
      <c r="C88" s="2959">
        <v>1</v>
      </c>
      <c r="D88" s="2959">
        <v>203</v>
      </c>
      <c r="E88" s="2960">
        <v>89.08</v>
      </c>
      <c r="F88" s="2959"/>
    </row>
    <row r="89" spans="1:6">
      <c r="A89" s="2959" t="s">
        <v>3253</v>
      </c>
      <c r="B89" s="2959" t="s">
        <v>3268</v>
      </c>
      <c r="C89" s="2959">
        <v>1</v>
      </c>
      <c r="D89" s="2959">
        <v>204</v>
      </c>
      <c r="E89" s="2960">
        <v>121.94</v>
      </c>
      <c r="F89" s="2959"/>
    </row>
    <row r="90" spans="1:6">
      <c r="A90" s="2959" t="s">
        <v>3253</v>
      </c>
      <c r="B90" s="2959" t="s">
        <v>3268</v>
      </c>
      <c r="C90" s="2959">
        <v>1</v>
      </c>
      <c r="D90" s="2959">
        <v>301</v>
      </c>
      <c r="E90" s="2960">
        <v>90.48</v>
      </c>
      <c r="F90" s="2959"/>
    </row>
    <row r="91" spans="1:6">
      <c r="A91" s="2959" t="s">
        <v>3253</v>
      </c>
      <c r="B91" s="2959" t="s">
        <v>3268</v>
      </c>
      <c r="C91" s="2959">
        <v>1</v>
      </c>
      <c r="D91" s="2959">
        <v>302</v>
      </c>
      <c r="E91" s="2960">
        <v>89.08</v>
      </c>
      <c r="F91" s="2959"/>
    </row>
    <row r="92" spans="1:6">
      <c r="A92" s="2959" t="s">
        <v>3253</v>
      </c>
      <c r="B92" s="2959" t="s">
        <v>3268</v>
      </c>
      <c r="C92" s="2959">
        <v>1</v>
      </c>
      <c r="D92" s="2959">
        <v>303</v>
      </c>
      <c r="E92" s="2960">
        <v>89.08</v>
      </c>
      <c r="F92" s="2959"/>
    </row>
    <row r="93" spans="1:6">
      <c r="A93" s="2959" t="s">
        <v>3253</v>
      </c>
      <c r="B93" s="2959" t="s">
        <v>3268</v>
      </c>
      <c r="C93" s="2959">
        <v>1</v>
      </c>
      <c r="D93" s="2959">
        <v>304</v>
      </c>
      <c r="E93" s="2960">
        <v>121.94</v>
      </c>
      <c r="F93" s="2959"/>
    </row>
    <row r="94" spans="1:6">
      <c r="A94" s="2959" t="s">
        <v>3253</v>
      </c>
      <c r="B94" s="2959" t="s">
        <v>3268</v>
      </c>
      <c r="C94" s="2959">
        <v>1</v>
      </c>
      <c r="D94" s="2959">
        <v>401</v>
      </c>
      <c r="E94" s="2960">
        <v>90.48</v>
      </c>
      <c r="F94" s="2959"/>
    </row>
    <row r="95" spans="1:6">
      <c r="A95" s="2959" t="s">
        <v>3253</v>
      </c>
      <c r="B95" s="2959" t="s">
        <v>3268</v>
      </c>
      <c r="C95" s="2959">
        <v>1</v>
      </c>
      <c r="D95" s="2959">
        <v>402</v>
      </c>
      <c r="E95" s="2960">
        <v>89.08</v>
      </c>
      <c r="F95" s="2959"/>
    </row>
    <row r="96" spans="1:6">
      <c r="A96" s="2959" t="s">
        <v>3253</v>
      </c>
      <c r="B96" s="2959" t="s">
        <v>3268</v>
      </c>
      <c r="C96" s="2959">
        <v>1</v>
      </c>
      <c r="D96" s="2959">
        <v>403</v>
      </c>
      <c r="E96" s="2960">
        <v>89.08</v>
      </c>
      <c r="F96" s="2959"/>
    </row>
    <row r="97" spans="1:6">
      <c r="A97" s="2959" t="s">
        <v>3253</v>
      </c>
      <c r="B97" s="2959" t="s">
        <v>3268</v>
      </c>
      <c r="C97" s="2959">
        <v>1</v>
      </c>
      <c r="D97" s="2959">
        <v>404</v>
      </c>
      <c r="E97" s="2960">
        <v>121.94</v>
      </c>
      <c r="F97" s="2959"/>
    </row>
    <row r="98" spans="1:6">
      <c r="A98" s="2959" t="s">
        <v>3253</v>
      </c>
      <c r="B98" s="2959" t="s">
        <v>3268</v>
      </c>
      <c r="C98" s="2959">
        <v>1</v>
      </c>
      <c r="D98" s="2959">
        <v>501</v>
      </c>
      <c r="E98" s="2960">
        <v>90.48</v>
      </c>
      <c r="F98" s="2959"/>
    </row>
    <row r="99" spans="1:6">
      <c r="A99" s="2959" t="s">
        <v>3253</v>
      </c>
      <c r="B99" s="2959" t="s">
        <v>3268</v>
      </c>
      <c r="C99" s="2959">
        <v>1</v>
      </c>
      <c r="D99" s="2959">
        <v>502</v>
      </c>
      <c r="E99" s="2960">
        <v>89.08</v>
      </c>
      <c r="F99" s="2959"/>
    </row>
    <row r="100" spans="1:6">
      <c r="A100" s="2959" t="s">
        <v>3253</v>
      </c>
      <c r="B100" s="2959" t="s">
        <v>3268</v>
      </c>
      <c r="C100" s="2959">
        <v>1</v>
      </c>
      <c r="D100" s="2959">
        <v>503</v>
      </c>
      <c r="E100" s="2960">
        <v>89.08</v>
      </c>
      <c r="F100" s="2959"/>
    </row>
    <row r="101" spans="1:6">
      <c r="A101" s="2959" t="s">
        <v>3253</v>
      </c>
      <c r="B101" s="2959" t="s">
        <v>3268</v>
      </c>
      <c r="C101" s="2959">
        <v>1</v>
      </c>
      <c r="D101" s="2959">
        <v>504</v>
      </c>
      <c r="E101" s="2960">
        <v>121.94</v>
      </c>
      <c r="F101" s="2959"/>
    </row>
    <row r="102" spans="1:6">
      <c r="A102" s="2959" t="s">
        <v>3253</v>
      </c>
      <c r="B102" s="2959" t="s">
        <v>3268</v>
      </c>
      <c r="C102" s="2959">
        <v>1</v>
      </c>
      <c r="D102" s="2959">
        <v>601</v>
      </c>
      <c r="E102" s="2960">
        <v>90.48</v>
      </c>
      <c r="F102" s="2959"/>
    </row>
    <row r="103" spans="1:6">
      <c r="A103" s="2959" t="s">
        <v>3253</v>
      </c>
      <c r="B103" s="2959" t="s">
        <v>3268</v>
      </c>
      <c r="C103" s="2959">
        <v>1</v>
      </c>
      <c r="D103" s="2959">
        <v>602</v>
      </c>
      <c r="E103" s="2960">
        <v>89.08</v>
      </c>
      <c r="F103" s="2959"/>
    </row>
    <row r="104" spans="1:6">
      <c r="A104" s="2959" t="s">
        <v>3253</v>
      </c>
      <c r="B104" s="2959" t="s">
        <v>3268</v>
      </c>
      <c r="C104" s="2959">
        <v>1</v>
      </c>
      <c r="D104" s="2959">
        <v>603</v>
      </c>
      <c r="E104" s="2960">
        <v>89.08</v>
      </c>
      <c r="F104" s="2959"/>
    </row>
    <row r="105" spans="1:6">
      <c r="A105" s="2959" t="s">
        <v>3253</v>
      </c>
      <c r="B105" s="2959" t="s">
        <v>3268</v>
      </c>
      <c r="C105" s="2959">
        <v>1</v>
      </c>
      <c r="D105" s="2959">
        <v>604</v>
      </c>
      <c r="E105" s="2960">
        <v>121.94</v>
      </c>
      <c r="F105" s="2959"/>
    </row>
    <row r="106" spans="1:6">
      <c r="A106" s="2959" t="s">
        <v>3253</v>
      </c>
      <c r="B106" s="2959" t="s">
        <v>3268</v>
      </c>
      <c r="C106" s="2959">
        <v>1</v>
      </c>
      <c r="D106" s="2959">
        <v>701</v>
      </c>
      <c r="E106" s="2960">
        <v>90.48</v>
      </c>
      <c r="F106" s="2959"/>
    </row>
    <row r="107" spans="1:6">
      <c r="A107" s="2959" t="s">
        <v>3253</v>
      </c>
      <c r="B107" s="2959" t="s">
        <v>3268</v>
      </c>
      <c r="C107" s="2959">
        <v>1</v>
      </c>
      <c r="D107" s="2959">
        <v>702</v>
      </c>
      <c r="E107" s="2960">
        <v>89.08</v>
      </c>
      <c r="F107" s="2959"/>
    </row>
    <row r="108" spans="1:6">
      <c r="A108" s="2959" t="s">
        <v>3253</v>
      </c>
      <c r="B108" s="2959" t="s">
        <v>3268</v>
      </c>
      <c r="C108" s="2959">
        <v>1</v>
      </c>
      <c r="D108" s="2959">
        <v>703</v>
      </c>
      <c r="E108" s="2960">
        <v>89.08</v>
      </c>
      <c r="F108" s="2959"/>
    </row>
    <row r="109" spans="1:6">
      <c r="A109" s="2959" t="s">
        <v>3253</v>
      </c>
      <c r="B109" s="2959" t="s">
        <v>3268</v>
      </c>
      <c r="C109" s="2959">
        <v>1</v>
      </c>
      <c r="D109" s="2959">
        <v>704</v>
      </c>
      <c r="E109" s="2960">
        <v>121.94</v>
      </c>
      <c r="F109" s="2959"/>
    </row>
    <row r="110" spans="1:6">
      <c r="A110" s="2959" t="s">
        <v>3253</v>
      </c>
      <c r="B110" s="2959" t="s">
        <v>3268</v>
      </c>
      <c r="C110" s="2959">
        <v>1</v>
      </c>
      <c r="D110" s="2959">
        <v>801</v>
      </c>
      <c r="E110" s="2960">
        <v>90.48</v>
      </c>
      <c r="F110" s="2959"/>
    </row>
    <row r="111" spans="1:6">
      <c r="A111" s="2959" t="s">
        <v>3253</v>
      </c>
      <c r="B111" s="2959" t="s">
        <v>3268</v>
      </c>
      <c r="C111" s="2959">
        <v>1</v>
      </c>
      <c r="D111" s="2959">
        <v>802</v>
      </c>
      <c r="E111" s="2960">
        <v>89.08</v>
      </c>
      <c r="F111" s="2959"/>
    </row>
    <row r="112" spans="1:6">
      <c r="A112" s="2959" t="s">
        <v>3253</v>
      </c>
      <c r="B112" s="2959" t="s">
        <v>3268</v>
      </c>
      <c r="C112" s="2959">
        <v>1</v>
      </c>
      <c r="D112" s="2959">
        <v>803</v>
      </c>
      <c r="E112" s="2960">
        <v>89.08</v>
      </c>
      <c r="F112" s="2959"/>
    </row>
    <row r="113" spans="1:6">
      <c r="A113" s="2959" t="s">
        <v>3253</v>
      </c>
      <c r="B113" s="2959" t="s">
        <v>3268</v>
      </c>
      <c r="C113" s="2959">
        <v>1</v>
      </c>
      <c r="D113" s="2959">
        <v>804</v>
      </c>
      <c r="E113" s="2960">
        <v>121.94</v>
      </c>
      <c r="F113" s="2959"/>
    </row>
    <row r="114" spans="1:6">
      <c r="A114" s="2959" t="s">
        <v>3253</v>
      </c>
      <c r="B114" s="2959" t="s">
        <v>3268</v>
      </c>
      <c r="C114" s="2959">
        <v>1</v>
      </c>
      <c r="D114" s="2959">
        <v>901</v>
      </c>
      <c r="E114" s="2960">
        <v>90.48</v>
      </c>
      <c r="F114" s="2959"/>
    </row>
    <row r="115" spans="1:6">
      <c r="A115" s="2959" t="s">
        <v>3253</v>
      </c>
      <c r="B115" s="2959" t="s">
        <v>3268</v>
      </c>
      <c r="C115" s="2959">
        <v>1</v>
      </c>
      <c r="D115" s="2959">
        <v>902</v>
      </c>
      <c r="E115" s="2960">
        <v>89.08</v>
      </c>
      <c r="F115" s="2959"/>
    </row>
    <row r="116" spans="1:6">
      <c r="A116" s="2959" t="s">
        <v>3253</v>
      </c>
      <c r="B116" s="2959" t="s">
        <v>3268</v>
      </c>
      <c r="C116" s="2959">
        <v>1</v>
      </c>
      <c r="D116" s="2959">
        <v>903</v>
      </c>
      <c r="E116" s="2960">
        <v>89.08</v>
      </c>
      <c r="F116" s="2959"/>
    </row>
    <row r="117" spans="1:6">
      <c r="A117" s="2959" t="s">
        <v>3253</v>
      </c>
      <c r="B117" s="2959" t="s">
        <v>3268</v>
      </c>
      <c r="C117" s="2959">
        <v>1</v>
      </c>
      <c r="D117" s="2959">
        <v>904</v>
      </c>
      <c r="E117" s="2960">
        <v>121.94</v>
      </c>
      <c r="F117" s="2959"/>
    </row>
    <row r="118" spans="1:6">
      <c r="A118" s="2959" t="s">
        <v>3253</v>
      </c>
      <c r="B118" s="2959" t="s">
        <v>3268</v>
      </c>
      <c r="C118" s="2959">
        <v>1</v>
      </c>
      <c r="D118" s="2959">
        <v>1001</v>
      </c>
      <c r="E118" s="2960">
        <v>90.48</v>
      </c>
      <c r="F118" s="2959"/>
    </row>
    <row r="119" spans="1:6">
      <c r="A119" s="2959" t="s">
        <v>3253</v>
      </c>
      <c r="B119" s="2959" t="s">
        <v>3268</v>
      </c>
      <c r="C119" s="2959">
        <v>1</v>
      </c>
      <c r="D119" s="2959">
        <v>1002</v>
      </c>
      <c r="E119" s="2960">
        <v>89.08</v>
      </c>
      <c r="F119" s="2959"/>
    </row>
    <row r="120" spans="1:6">
      <c r="A120" s="2959" t="s">
        <v>3253</v>
      </c>
      <c r="B120" s="2959" t="s">
        <v>3268</v>
      </c>
      <c r="C120" s="2959">
        <v>1</v>
      </c>
      <c r="D120" s="2959">
        <v>1003</v>
      </c>
      <c r="E120" s="2960">
        <v>89.08</v>
      </c>
      <c r="F120" s="2959"/>
    </row>
    <row r="121" spans="1:6">
      <c r="A121" s="2959" t="s">
        <v>3253</v>
      </c>
      <c r="B121" s="2959" t="s">
        <v>3268</v>
      </c>
      <c r="C121" s="2959">
        <v>1</v>
      </c>
      <c r="D121" s="2959">
        <v>1004</v>
      </c>
      <c r="E121" s="2960">
        <v>121.94</v>
      </c>
      <c r="F121" s="2959"/>
    </row>
    <row r="122" spans="1:6">
      <c r="A122" s="2959" t="s">
        <v>3253</v>
      </c>
      <c r="B122" s="2959" t="s">
        <v>3268</v>
      </c>
      <c r="C122" s="2959">
        <v>1</v>
      </c>
      <c r="D122" s="2959">
        <v>1101</v>
      </c>
      <c r="E122" s="2960">
        <v>90.48</v>
      </c>
      <c r="F122" s="2959"/>
    </row>
    <row r="123" spans="1:6">
      <c r="A123" s="2959" t="s">
        <v>3253</v>
      </c>
      <c r="B123" s="2959" t="s">
        <v>3268</v>
      </c>
      <c r="C123" s="2959">
        <v>1</v>
      </c>
      <c r="D123" s="2959">
        <v>1102</v>
      </c>
      <c r="E123" s="2960">
        <v>89.08</v>
      </c>
      <c r="F123" s="2959"/>
    </row>
    <row r="124" spans="1:6">
      <c r="A124" s="2959" t="s">
        <v>3253</v>
      </c>
      <c r="B124" s="2959" t="s">
        <v>3268</v>
      </c>
      <c r="C124" s="2959">
        <v>1</v>
      </c>
      <c r="D124" s="2959">
        <v>1103</v>
      </c>
      <c r="E124" s="2960">
        <v>89.08</v>
      </c>
      <c r="F124" s="2959"/>
    </row>
    <row r="125" spans="1:6">
      <c r="A125" s="2959" t="s">
        <v>3253</v>
      </c>
      <c r="B125" s="2959" t="s">
        <v>3268</v>
      </c>
      <c r="C125" s="2959">
        <v>1</v>
      </c>
      <c r="D125" s="2959">
        <v>1104</v>
      </c>
      <c r="E125" s="2960">
        <v>121.94</v>
      </c>
      <c r="F125" s="2959"/>
    </row>
    <row r="126" spans="1:6">
      <c r="A126" s="2959" t="s">
        <v>3253</v>
      </c>
      <c r="B126" s="2959" t="s">
        <v>3268</v>
      </c>
      <c r="C126" s="2959">
        <v>1</v>
      </c>
      <c r="D126" s="2959">
        <v>1201</v>
      </c>
      <c r="E126" s="2960">
        <v>90.48</v>
      </c>
      <c r="F126" s="2959"/>
    </row>
    <row r="127" spans="1:6">
      <c r="A127" s="2959" t="s">
        <v>3253</v>
      </c>
      <c r="B127" s="2959" t="s">
        <v>3268</v>
      </c>
      <c r="C127" s="2959">
        <v>1</v>
      </c>
      <c r="D127" s="2959">
        <v>1202</v>
      </c>
      <c r="E127" s="2960">
        <v>89.08</v>
      </c>
      <c r="F127" s="2959"/>
    </row>
    <row r="128" spans="1:6">
      <c r="A128" s="2959" t="s">
        <v>3253</v>
      </c>
      <c r="B128" s="2959" t="s">
        <v>3268</v>
      </c>
      <c r="C128" s="2959">
        <v>1</v>
      </c>
      <c r="D128" s="2959">
        <v>1203</v>
      </c>
      <c r="E128" s="2960">
        <v>89.08</v>
      </c>
      <c r="F128" s="2959"/>
    </row>
    <row r="129" spans="1:6">
      <c r="A129" s="2959" t="s">
        <v>3253</v>
      </c>
      <c r="B129" s="2959" t="s">
        <v>3268</v>
      </c>
      <c r="C129" s="2959">
        <v>1</v>
      </c>
      <c r="D129" s="2959">
        <v>1204</v>
      </c>
      <c r="E129" s="2960">
        <v>121.94</v>
      </c>
      <c r="F129" s="2959"/>
    </row>
    <row r="130" spans="1:6">
      <c r="A130" s="2959" t="s">
        <v>3253</v>
      </c>
      <c r="B130" s="2959" t="s">
        <v>3268</v>
      </c>
      <c r="C130" s="2959">
        <v>1</v>
      </c>
      <c r="D130" s="2959">
        <v>1301</v>
      </c>
      <c r="E130" s="2960">
        <v>90.48</v>
      </c>
      <c r="F130" s="2959"/>
    </row>
    <row r="131" spans="1:6">
      <c r="A131" s="2959" t="s">
        <v>3253</v>
      </c>
      <c r="B131" s="2959" t="s">
        <v>3268</v>
      </c>
      <c r="C131" s="2959">
        <v>1</v>
      </c>
      <c r="D131" s="2959">
        <v>1302</v>
      </c>
      <c r="E131" s="2960">
        <v>89.08</v>
      </c>
      <c r="F131" s="2959"/>
    </row>
    <row r="132" spans="1:6">
      <c r="A132" s="2959" t="s">
        <v>3253</v>
      </c>
      <c r="B132" s="2959" t="s">
        <v>3268</v>
      </c>
      <c r="C132" s="2959">
        <v>1</v>
      </c>
      <c r="D132" s="2959">
        <v>1303</v>
      </c>
      <c r="E132" s="2960">
        <v>89.08</v>
      </c>
      <c r="F132" s="2959"/>
    </row>
    <row r="133" spans="1:6">
      <c r="A133" s="2959" t="s">
        <v>3253</v>
      </c>
      <c r="B133" s="2959" t="s">
        <v>3268</v>
      </c>
      <c r="C133" s="2959">
        <v>1</v>
      </c>
      <c r="D133" s="2959">
        <v>1304</v>
      </c>
      <c r="E133" s="2960">
        <v>121.94</v>
      </c>
      <c r="F133" s="2959"/>
    </row>
    <row r="134" spans="1:6">
      <c r="A134" s="2959" t="s">
        <v>3253</v>
      </c>
      <c r="B134" s="2959" t="s">
        <v>3268</v>
      </c>
      <c r="C134" s="2959">
        <v>1</v>
      </c>
      <c r="D134" s="2959">
        <v>1401</v>
      </c>
      <c r="E134" s="2960">
        <v>90.48</v>
      </c>
      <c r="F134" s="2959"/>
    </row>
    <row r="135" spans="1:6">
      <c r="A135" s="2959" t="s">
        <v>3253</v>
      </c>
      <c r="B135" s="2959" t="s">
        <v>3268</v>
      </c>
      <c r="C135" s="2959">
        <v>1</v>
      </c>
      <c r="D135" s="2959">
        <v>1402</v>
      </c>
      <c r="E135" s="2960">
        <v>89.08</v>
      </c>
      <c r="F135" s="2959"/>
    </row>
    <row r="136" spans="1:6">
      <c r="A136" s="2959" t="s">
        <v>3253</v>
      </c>
      <c r="B136" s="2959" t="s">
        <v>3268</v>
      </c>
      <c r="C136" s="2959">
        <v>1</v>
      </c>
      <c r="D136" s="2959">
        <v>1403</v>
      </c>
      <c r="E136" s="2960">
        <v>89.08</v>
      </c>
      <c r="F136" s="2959"/>
    </row>
    <row r="137" spans="1:6">
      <c r="A137" s="2959" t="s">
        <v>3253</v>
      </c>
      <c r="B137" s="2959" t="s">
        <v>3268</v>
      </c>
      <c r="C137" s="2959">
        <v>1</v>
      </c>
      <c r="D137" s="2959">
        <v>1404</v>
      </c>
      <c r="E137" s="2960">
        <v>121.94</v>
      </c>
      <c r="F137" s="2959"/>
    </row>
    <row r="138" spans="1:6">
      <c r="A138" s="2959" t="s">
        <v>3253</v>
      </c>
      <c r="B138" s="2959" t="s">
        <v>3268</v>
      </c>
      <c r="C138" s="2959">
        <v>1</v>
      </c>
      <c r="D138" s="2959">
        <v>1501</v>
      </c>
      <c r="E138" s="2960">
        <v>90.48</v>
      </c>
      <c r="F138" s="2959"/>
    </row>
    <row r="139" spans="1:6">
      <c r="A139" s="2959" t="s">
        <v>3253</v>
      </c>
      <c r="B139" s="2959" t="s">
        <v>3268</v>
      </c>
      <c r="C139" s="2959">
        <v>1</v>
      </c>
      <c r="D139" s="2959">
        <v>1502</v>
      </c>
      <c r="E139" s="2960">
        <v>89.08</v>
      </c>
      <c r="F139" s="2959"/>
    </row>
    <row r="140" spans="1:6">
      <c r="A140" s="2959" t="s">
        <v>3253</v>
      </c>
      <c r="B140" s="2959" t="s">
        <v>3268</v>
      </c>
      <c r="C140" s="2959">
        <v>1</v>
      </c>
      <c r="D140" s="2959">
        <v>1503</v>
      </c>
      <c r="E140" s="2960">
        <v>89.08</v>
      </c>
      <c r="F140" s="2959"/>
    </row>
    <row r="141" spans="1:6">
      <c r="A141" s="2959" t="s">
        <v>3253</v>
      </c>
      <c r="B141" s="2959" t="s">
        <v>3268</v>
      </c>
      <c r="C141" s="2959">
        <v>1</v>
      </c>
      <c r="D141" s="2959">
        <v>1504</v>
      </c>
      <c r="E141" s="2960">
        <v>121.94</v>
      </c>
      <c r="F141" s="2959"/>
    </row>
    <row r="142" spans="1:6">
      <c r="A142" s="2959" t="s">
        <v>3253</v>
      </c>
      <c r="B142" s="2959" t="s">
        <v>3268</v>
      </c>
      <c r="C142" s="2959">
        <v>1</v>
      </c>
      <c r="D142" s="2959">
        <v>1601</v>
      </c>
      <c r="E142" s="2960">
        <v>90.48</v>
      </c>
      <c r="F142" s="2959"/>
    </row>
    <row r="143" spans="1:6">
      <c r="A143" s="2959" t="s">
        <v>3253</v>
      </c>
      <c r="B143" s="2959" t="s">
        <v>3268</v>
      </c>
      <c r="C143" s="2959">
        <v>1</v>
      </c>
      <c r="D143" s="2959">
        <v>1602</v>
      </c>
      <c r="E143" s="2960">
        <v>89.08</v>
      </c>
      <c r="F143" s="2959"/>
    </row>
    <row r="144" spans="1:6">
      <c r="A144" s="2959" t="s">
        <v>3253</v>
      </c>
      <c r="B144" s="2959" t="s">
        <v>3268</v>
      </c>
      <c r="C144" s="2959">
        <v>1</v>
      </c>
      <c r="D144" s="2959">
        <v>1603</v>
      </c>
      <c r="E144" s="2960">
        <v>89.08</v>
      </c>
      <c r="F144" s="2959"/>
    </row>
    <row r="145" spans="1:6">
      <c r="A145" s="2959" t="s">
        <v>3253</v>
      </c>
      <c r="B145" s="2959" t="s">
        <v>3268</v>
      </c>
      <c r="C145" s="2959">
        <v>1</v>
      </c>
      <c r="D145" s="2959">
        <v>1604</v>
      </c>
      <c r="E145" s="2960">
        <v>121.94</v>
      </c>
      <c r="F145" s="2959"/>
    </row>
    <row r="146" spans="1:6">
      <c r="A146" s="2959" t="s">
        <v>3253</v>
      </c>
      <c r="B146" s="2959" t="s">
        <v>3268</v>
      </c>
      <c r="C146" s="2959">
        <v>1</v>
      </c>
      <c r="D146" s="2959">
        <v>1701</v>
      </c>
      <c r="E146" s="2960">
        <v>90.48</v>
      </c>
      <c r="F146" s="2959"/>
    </row>
    <row r="147" spans="1:6">
      <c r="A147" s="2959" t="s">
        <v>3253</v>
      </c>
      <c r="B147" s="2959" t="s">
        <v>3268</v>
      </c>
      <c r="C147" s="2959">
        <v>1</v>
      </c>
      <c r="D147" s="2959">
        <v>1702</v>
      </c>
      <c r="E147" s="2960">
        <v>89.08</v>
      </c>
      <c r="F147" s="2959"/>
    </row>
    <row r="148" spans="1:6">
      <c r="A148" s="2959" t="s">
        <v>3253</v>
      </c>
      <c r="B148" s="2959" t="s">
        <v>3268</v>
      </c>
      <c r="C148" s="2959">
        <v>1</v>
      </c>
      <c r="D148" s="2959">
        <v>1703</v>
      </c>
      <c r="E148" s="2960">
        <v>89.08</v>
      </c>
      <c r="F148" s="2959"/>
    </row>
    <row r="149" spans="1:6">
      <c r="A149" s="2959" t="s">
        <v>3253</v>
      </c>
      <c r="B149" s="2959" t="s">
        <v>3268</v>
      </c>
      <c r="C149" s="2959">
        <v>1</v>
      </c>
      <c r="D149" s="2959">
        <v>1704</v>
      </c>
      <c r="E149" s="2960">
        <v>121.94</v>
      </c>
      <c r="F149" s="2959"/>
    </row>
    <row r="150" spans="1:6">
      <c r="A150" s="2959" t="s">
        <v>3253</v>
      </c>
      <c r="B150" s="2959" t="s">
        <v>3268</v>
      </c>
      <c r="C150" s="2959">
        <v>1</v>
      </c>
      <c r="D150" s="2959">
        <v>1801</v>
      </c>
      <c r="E150" s="2960">
        <v>90.48</v>
      </c>
      <c r="F150" s="2959"/>
    </row>
    <row r="151" spans="1:6">
      <c r="A151" s="2959" t="s">
        <v>3253</v>
      </c>
      <c r="B151" s="2959" t="s">
        <v>3268</v>
      </c>
      <c r="C151" s="2959">
        <v>1</v>
      </c>
      <c r="D151" s="2959">
        <v>1802</v>
      </c>
      <c r="E151" s="2960">
        <v>89.08</v>
      </c>
      <c r="F151" s="2959"/>
    </row>
    <row r="152" spans="1:6">
      <c r="A152" s="2959" t="s">
        <v>3253</v>
      </c>
      <c r="B152" s="2959" t="s">
        <v>3268</v>
      </c>
      <c r="C152" s="2959">
        <v>1</v>
      </c>
      <c r="D152" s="2959">
        <v>1803</v>
      </c>
      <c r="E152" s="2960">
        <v>89.08</v>
      </c>
      <c r="F152" s="2959"/>
    </row>
    <row r="153" spans="1:6">
      <c r="A153" s="2959" t="s">
        <v>3253</v>
      </c>
      <c r="B153" s="2959" t="s">
        <v>3268</v>
      </c>
      <c r="C153" s="2959">
        <v>1</v>
      </c>
      <c r="D153" s="2959">
        <v>1804</v>
      </c>
      <c r="E153" s="2960">
        <v>121.94</v>
      </c>
      <c r="F153" s="2959"/>
    </row>
    <row r="154" spans="1:6">
      <c r="A154" s="2959" t="s">
        <v>3253</v>
      </c>
      <c r="B154" s="2959" t="s">
        <v>3268</v>
      </c>
      <c r="C154" s="2959">
        <v>1</v>
      </c>
      <c r="D154" s="2959">
        <v>1901</v>
      </c>
      <c r="E154" s="2960">
        <v>90.48</v>
      </c>
      <c r="F154" s="2959"/>
    </row>
    <row r="155" spans="1:6">
      <c r="A155" s="2959" t="s">
        <v>3253</v>
      </c>
      <c r="B155" s="2959" t="s">
        <v>3268</v>
      </c>
      <c r="C155" s="2959">
        <v>1</v>
      </c>
      <c r="D155" s="2959">
        <v>1902</v>
      </c>
      <c r="E155" s="2960">
        <v>89.08</v>
      </c>
      <c r="F155" s="2959"/>
    </row>
    <row r="156" spans="1:6">
      <c r="A156" s="2959" t="s">
        <v>3253</v>
      </c>
      <c r="B156" s="2959" t="s">
        <v>3268</v>
      </c>
      <c r="C156" s="2959">
        <v>1</v>
      </c>
      <c r="D156" s="2959">
        <v>1903</v>
      </c>
      <c r="E156" s="2960">
        <v>89.08</v>
      </c>
      <c r="F156" s="2959"/>
    </row>
    <row r="157" spans="1:6">
      <c r="A157" s="2959" t="s">
        <v>3253</v>
      </c>
      <c r="B157" s="2959" t="s">
        <v>3268</v>
      </c>
      <c r="C157" s="2959">
        <v>1</v>
      </c>
      <c r="D157" s="2959">
        <v>1904</v>
      </c>
      <c r="E157" s="2960">
        <v>121.94</v>
      </c>
      <c r="F157" s="2959"/>
    </row>
    <row r="158" spans="1:6">
      <c r="A158" s="2959" t="s">
        <v>3253</v>
      </c>
      <c r="B158" s="2959" t="s">
        <v>3268</v>
      </c>
      <c r="C158" s="2959">
        <v>1</v>
      </c>
      <c r="D158" s="2959">
        <v>2001</v>
      </c>
      <c r="E158" s="2960">
        <v>90.48</v>
      </c>
      <c r="F158" s="2959"/>
    </row>
    <row r="159" spans="1:6">
      <c r="A159" s="2959" t="s">
        <v>3253</v>
      </c>
      <c r="B159" s="2959" t="s">
        <v>3268</v>
      </c>
      <c r="C159" s="2959">
        <v>1</v>
      </c>
      <c r="D159" s="2959">
        <v>2002</v>
      </c>
      <c r="E159" s="2960">
        <v>89.08</v>
      </c>
      <c r="F159" s="2959"/>
    </row>
    <row r="160" spans="1:6">
      <c r="A160" s="2959" t="s">
        <v>3253</v>
      </c>
      <c r="B160" s="2959" t="s">
        <v>3268</v>
      </c>
      <c r="C160" s="2959">
        <v>1</v>
      </c>
      <c r="D160" s="2959">
        <v>2003</v>
      </c>
      <c r="E160" s="2960">
        <v>89.08</v>
      </c>
      <c r="F160" s="2959"/>
    </row>
    <row r="161" spans="1:6">
      <c r="A161" s="2959" t="s">
        <v>3253</v>
      </c>
      <c r="B161" s="2959" t="s">
        <v>3268</v>
      </c>
      <c r="C161" s="2959">
        <v>1</v>
      </c>
      <c r="D161" s="2959">
        <v>2004</v>
      </c>
      <c r="E161" s="2960">
        <v>121.94</v>
      </c>
      <c r="F161" s="2959"/>
    </row>
    <row r="162" spans="1:6">
      <c r="A162" s="2959" t="s">
        <v>3253</v>
      </c>
      <c r="B162" s="2959" t="s">
        <v>3268</v>
      </c>
      <c r="C162" s="2959">
        <v>1</v>
      </c>
      <c r="D162" s="2959">
        <v>2101</v>
      </c>
      <c r="E162" s="2960">
        <v>90.48</v>
      </c>
      <c r="F162" s="2959"/>
    </row>
    <row r="163" spans="1:6">
      <c r="A163" s="2959" t="s">
        <v>3253</v>
      </c>
      <c r="B163" s="2959" t="s">
        <v>3268</v>
      </c>
      <c r="C163" s="2959">
        <v>1</v>
      </c>
      <c r="D163" s="2959">
        <v>2102</v>
      </c>
      <c r="E163" s="2960">
        <v>89.08</v>
      </c>
      <c r="F163" s="2959"/>
    </row>
    <row r="164" spans="1:6">
      <c r="A164" s="2959" t="s">
        <v>3253</v>
      </c>
      <c r="B164" s="2959" t="s">
        <v>3268</v>
      </c>
      <c r="C164" s="2959">
        <v>1</v>
      </c>
      <c r="D164" s="2959">
        <v>2103</v>
      </c>
      <c r="E164" s="2960">
        <v>89.08</v>
      </c>
      <c r="F164" s="2959"/>
    </row>
    <row r="165" spans="1:6">
      <c r="A165" s="2959" t="s">
        <v>3253</v>
      </c>
      <c r="B165" s="2959" t="s">
        <v>3268</v>
      </c>
      <c r="C165" s="2959">
        <v>1</v>
      </c>
      <c r="D165" s="2959">
        <v>2104</v>
      </c>
      <c r="E165" s="2960">
        <v>121.94</v>
      </c>
      <c r="F165" s="2959"/>
    </row>
    <row r="166" spans="1:6">
      <c r="A166" s="2959" t="s">
        <v>3253</v>
      </c>
      <c r="B166" s="2959" t="s">
        <v>3268</v>
      </c>
      <c r="C166" s="2959">
        <v>1</v>
      </c>
      <c r="D166" s="2959">
        <v>2201</v>
      </c>
      <c r="E166" s="2960">
        <v>90.48</v>
      </c>
      <c r="F166" s="2959"/>
    </row>
    <row r="167" spans="1:6">
      <c r="A167" s="2959" t="s">
        <v>3253</v>
      </c>
      <c r="B167" s="2959" t="s">
        <v>3268</v>
      </c>
      <c r="C167" s="2959">
        <v>1</v>
      </c>
      <c r="D167" s="2959">
        <v>2202</v>
      </c>
      <c r="E167" s="2960">
        <v>89.08</v>
      </c>
      <c r="F167" s="2959"/>
    </row>
    <row r="168" spans="1:6">
      <c r="A168" s="2959" t="s">
        <v>3253</v>
      </c>
      <c r="B168" s="2959" t="s">
        <v>3268</v>
      </c>
      <c r="C168" s="2959">
        <v>1</v>
      </c>
      <c r="D168" s="2959">
        <v>2203</v>
      </c>
      <c r="E168" s="2960">
        <v>89.08</v>
      </c>
      <c r="F168" s="2959"/>
    </row>
    <row r="169" spans="1:6">
      <c r="A169" s="2959" t="s">
        <v>3253</v>
      </c>
      <c r="B169" s="2959" t="s">
        <v>3268</v>
      </c>
      <c r="C169" s="2959">
        <v>1</v>
      </c>
      <c r="D169" s="2959">
        <v>2204</v>
      </c>
      <c r="E169" s="2960">
        <v>121.94</v>
      </c>
      <c r="F169" s="2959"/>
    </row>
    <row r="170" spans="1:6">
      <c r="A170" s="2959" t="s">
        <v>3253</v>
      </c>
      <c r="B170" s="2959" t="s">
        <v>3268</v>
      </c>
      <c r="C170" s="2959">
        <v>1</v>
      </c>
      <c r="D170" s="2959">
        <v>2301</v>
      </c>
      <c r="E170" s="2960">
        <v>90.48</v>
      </c>
      <c r="F170" s="2959"/>
    </row>
    <row r="171" spans="1:6">
      <c r="A171" s="2959" t="s">
        <v>3253</v>
      </c>
      <c r="B171" s="2959" t="s">
        <v>3268</v>
      </c>
      <c r="C171" s="2959">
        <v>1</v>
      </c>
      <c r="D171" s="2959">
        <v>2302</v>
      </c>
      <c r="E171" s="2960">
        <v>89.08</v>
      </c>
      <c r="F171" s="2959"/>
    </row>
    <row r="172" spans="1:6">
      <c r="A172" s="2959" t="s">
        <v>3253</v>
      </c>
      <c r="B172" s="2959" t="s">
        <v>3268</v>
      </c>
      <c r="C172" s="2959">
        <v>1</v>
      </c>
      <c r="D172" s="2959">
        <v>2303</v>
      </c>
      <c r="E172" s="2960">
        <v>89.08</v>
      </c>
      <c r="F172" s="2959"/>
    </row>
    <row r="173" spans="1:6">
      <c r="A173" s="2959" t="s">
        <v>3253</v>
      </c>
      <c r="B173" s="2959" t="s">
        <v>3268</v>
      </c>
      <c r="C173" s="2959">
        <v>1</v>
      </c>
      <c r="D173" s="2959">
        <v>2304</v>
      </c>
      <c r="E173" s="2960">
        <v>121.94</v>
      </c>
      <c r="F173" s="2959"/>
    </row>
    <row r="174" spans="1:6">
      <c r="A174" s="2959" t="s">
        <v>3253</v>
      </c>
      <c r="B174" s="2959" t="s">
        <v>3268</v>
      </c>
      <c r="C174" s="2959">
        <v>1</v>
      </c>
      <c r="D174" s="2959">
        <v>2401</v>
      </c>
      <c r="E174" s="2960">
        <v>90.48</v>
      </c>
      <c r="F174" s="2959"/>
    </row>
    <row r="175" spans="1:6">
      <c r="A175" s="2959" t="s">
        <v>3253</v>
      </c>
      <c r="B175" s="2959" t="s">
        <v>3268</v>
      </c>
      <c r="C175" s="2959">
        <v>1</v>
      </c>
      <c r="D175" s="2959">
        <v>2402</v>
      </c>
      <c r="E175" s="2960">
        <v>89.08</v>
      </c>
      <c r="F175" s="2959"/>
    </row>
    <row r="176" spans="1:6">
      <c r="A176" s="2959" t="s">
        <v>3253</v>
      </c>
      <c r="B176" s="2959" t="s">
        <v>3268</v>
      </c>
      <c r="C176" s="2959">
        <v>1</v>
      </c>
      <c r="D176" s="2959">
        <v>2403</v>
      </c>
      <c r="E176" s="2960">
        <v>89.08</v>
      </c>
      <c r="F176" s="2959"/>
    </row>
    <row r="177" spans="1:6">
      <c r="A177" s="2959" t="s">
        <v>3253</v>
      </c>
      <c r="B177" s="2959" t="s">
        <v>3268</v>
      </c>
      <c r="C177" s="2959">
        <v>1</v>
      </c>
      <c r="D177" s="2959">
        <v>2404</v>
      </c>
      <c r="E177" s="2960">
        <v>121.94</v>
      </c>
      <c r="F177" s="2959"/>
    </row>
    <row r="178" spans="1:6">
      <c r="A178" s="2959" t="s">
        <v>3253</v>
      </c>
      <c r="B178" s="2959" t="s">
        <v>3268</v>
      </c>
      <c r="C178" s="2959">
        <v>1</v>
      </c>
      <c r="D178" s="2959">
        <v>2501</v>
      </c>
      <c r="E178" s="2960">
        <v>90.48</v>
      </c>
      <c r="F178" s="2959"/>
    </row>
    <row r="179" spans="1:6">
      <c r="A179" s="2959" t="s">
        <v>3253</v>
      </c>
      <c r="B179" s="2959" t="s">
        <v>3268</v>
      </c>
      <c r="C179" s="2959">
        <v>1</v>
      </c>
      <c r="D179" s="2959">
        <v>2502</v>
      </c>
      <c r="E179" s="2960">
        <v>89.08</v>
      </c>
      <c r="F179" s="2959"/>
    </row>
    <row r="180" spans="1:6">
      <c r="A180" s="2959" t="s">
        <v>3253</v>
      </c>
      <c r="B180" s="2959" t="s">
        <v>3268</v>
      </c>
      <c r="C180" s="2959">
        <v>1</v>
      </c>
      <c r="D180" s="2959">
        <v>2503</v>
      </c>
      <c r="E180" s="2960">
        <v>89.08</v>
      </c>
      <c r="F180" s="2959"/>
    </row>
    <row r="181" spans="1:6">
      <c r="A181" s="2959" t="s">
        <v>3253</v>
      </c>
      <c r="B181" s="2959" t="s">
        <v>3268</v>
      </c>
      <c r="C181" s="2959">
        <v>1</v>
      </c>
      <c r="D181" s="2959">
        <v>2504</v>
      </c>
      <c r="E181" s="2960">
        <v>121.94</v>
      </c>
      <c r="F181" s="2959"/>
    </row>
    <row r="182" spans="1:6">
      <c r="A182" s="2959" t="s">
        <v>3253</v>
      </c>
      <c r="B182" s="2959" t="s">
        <v>3268</v>
      </c>
      <c r="C182" s="2959">
        <v>1</v>
      </c>
      <c r="D182" s="2959">
        <v>2601</v>
      </c>
      <c r="E182" s="2960">
        <v>90.48</v>
      </c>
      <c r="F182" s="2959"/>
    </row>
    <row r="183" spans="1:6">
      <c r="A183" s="2959" t="s">
        <v>3253</v>
      </c>
      <c r="B183" s="2959" t="s">
        <v>3268</v>
      </c>
      <c r="C183" s="2959">
        <v>1</v>
      </c>
      <c r="D183" s="2959">
        <v>2602</v>
      </c>
      <c r="E183" s="2960">
        <v>89.08</v>
      </c>
      <c r="F183" s="2959"/>
    </row>
    <row r="184" spans="1:6">
      <c r="A184" s="2959" t="s">
        <v>3253</v>
      </c>
      <c r="B184" s="2959" t="s">
        <v>3268</v>
      </c>
      <c r="C184" s="2959">
        <v>1</v>
      </c>
      <c r="D184" s="2959">
        <v>2603</v>
      </c>
      <c r="E184" s="2960">
        <v>89.08</v>
      </c>
      <c r="F184" s="2959"/>
    </row>
    <row r="185" spans="1:6">
      <c r="A185" s="2959" t="s">
        <v>3253</v>
      </c>
      <c r="B185" s="2959" t="s">
        <v>3268</v>
      </c>
      <c r="C185" s="2959">
        <v>1</v>
      </c>
      <c r="D185" s="2959">
        <v>2604</v>
      </c>
      <c r="E185" s="2960">
        <v>121.94</v>
      </c>
      <c r="F185" s="2959"/>
    </row>
    <row r="186" spans="1:6">
      <c r="A186" s="2959" t="s">
        <v>3253</v>
      </c>
      <c r="B186" s="2959" t="s">
        <v>3268</v>
      </c>
      <c r="C186" s="2959">
        <v>1</v>
      </c>
      <c r="D186" s="2959">
        <v>2701</v>
      </c>
      <c r="E186" s="2960">
        <v>90.48</v>
      </c>
      <c r="F186" s="2959"/>
    </row>
    <row r="187" spans="1:6">
      <c r="A187" s="2959" t="s">
        <v>3253</v>
      </c>
      <c r="B187" s="2959" t="s">
        <v>3268</v>
      </c>
      <c r="C187" s="2959">
        <v>1</v>
      </c>
      <c r="D187" s="2959">
        <v>2702</v>
      </c>
      <c r="E187" s="2960">
        <v>89.08</v>
      </c>
      <c r="F187" s="2959"/>
    </row>
    <row r="188" spans="1:6">
      <c r="A188" s="2959" t="s">
        <v>3253</v>
      </c>
      <c r="B188" s="2959" t="s">
        <v>3268</v>
      </c>
      <c r="C188" s="2959">
        <v>1</v>
      </c>
      <c r="D188" s="2959">
        <v>2703</v>
      </c>
      <c r="E188" s="2960">
        <v>89.08</v>
      </c>
      <c r="F188" s="2959"/>
    </row>
    <row r="189" spans="1:6">
      <c r="A189" s="2959" t="s">
        <v>3253</v>
      </c>
      <c r="B189" s="2959" t="s">
        <v>3268</v>
      </c>
      <c r="C189" s="2959">
        <v>1</v>
      </c>
      <c r="D189" s="2959">
        <v>2704</v>
      </c>
      <c r="E189" s="2960">
        <v>121.94</v>
      </c>
      <c r="F189" s="2959"/>
    </row>
    <row r="190" spans="1:6">
      <c r="A190" s="2959" t="s">
        <v>3253</v>
      </c>
      <c r="B190" s="2959" t="s">
        <v>3268</v>
      </c>
      <c r="C190" s="2959">
        <v>1</v>
      </c>
      <c r="D190" s="2959">
        <v>2801</v>
      </c>
      <c r="E190" s="2960">
        <v>90.48</v>
      </c>
      <c r="F190" s="2959"/>
    </row>
    <row r="191" spans="1:6">
      <c r="A191" s="2959" t="s">
        <v>3253</v>
      </c>
      <c r="B191" s="2959" t="s">
        <v>3268</v>
      </c>
      <c r="C191" s="2959">
        <v>1</v>
      </c>
      <c r="D191" s="2959">
        <v>2802</v>
      </c>
      <c r="E191" s="2960">
        <v>89.08</v>
      </c>
      <c r="F191" s="2959"/>
    </row>
    <row r="192" spans="1:6">
      <c r="A192" s="2959" t="s">
        <v>3253</v>
      </c>
      <c r="B192" s="2959" t="s">
        <v>3268</v>
      </c>
      <c r="C192" s="2959">
        <v>1</v>
      </c>
      <c r="D192" s="2959">
        <v>2803</v>
      </c>
      <c r="E192" s="2960">
        <v>89.08</v>
      </c>
      <c r="F192" s="2959"/>
    </row>
    <row r="193" spans="1:6">
      <c r="A193" s="2959" t="s">
        <v>3253</v>
      </c>
      <c r="B193" s="2959" t="s">
        <v>3268</v>
      </c>
      <c r="C193" s="2959">
        <v>1</v>
      </c>
      <c r="D193" s="2959">
        <v>2804</v>
      </c>
      <c r="E193" s="2960">
        <v>121.94</v>
      </c>
      <c r="F193" s="2959"/>
    </row>
    <row r="194" spans="1:6">
      <c r="A194" s="2959" t="s">
        <v>3253</v>
      </c>
      <c r="B194" s="2959" t="s">
        <v>3268</v>
      </c>
      <c r="C194" s="2959">
        <v>1</v>
      </c>
      <c r="D194" s="2959">
        <v>2901</v>
      </c>
      <c r="E194" s="2960">
        <v>90.48</v>
      </c>
      <c r="F194" s="2959"/>
    </row>
    <row r="195" spans="1:6">
      <c r="A195" s="2959" t="s">
        <v>3253</v>
      </c>
      <c r="B195" s="2959" t="s">
        <v>3268</v>
      </c>
      <c r="C195" s="2959">
        <v>1</v>
      </c>
      <c r="D195" s="2959">
        <v>2902</v>
      </c>
      <c r="E195" s="2960">
        <v>89.08</v>
      </c>
      <c r="F195" s="2959"/>
    </row>
    <row r="196" spans="1:6">
      <c r="A196" s="2959" t="s">
        <v>3253</v>
      </c>
      <c r="B196" s="2959" t="s">
        <v>3268</v>
      </c>
      <c r="C196" s="2959">
        <v>1</v>
      </c>
      <c r="D196" s="2959">
        <v>2903</v>
      </c>
      <c r="E196" s="2960">
        <v>89.08</v>
      </c>
      <c r="F196" s="2959"/>
    </row>
    <row r="197" spans="1:6">
      <c r="A197" s="2959" t="s">
        <v>3253</v>
      </c>
      <c r="B197" s="2959" t="s">
        <v>3268</v>
      </c>
      <c r="C197" s="2959">
        <v>1</v>
      </c>
      <c r="D197" s="2959">
        <v>2904</v>
      </c>
      <c r="E197" s="2960">
        <v>121.94</v>
      </c>
      <c r="F197" s="2959"/>
    </row>
    <row r="198" spans="1:6">
      <c r="A198" s="2959" t="s">
        <v>3253</v>
      </c>
      <c r="B198" s="2959" t="s">
        <v>3268</v>
      </c>
      <c r="C198" s="2959">
        <v>1</v>
      </c>
      <c r="D198" s="2959">
        <v>3001</v>
      </c>
      <c r="E198" s="2960">
        <v>90.48</v>
      </c>
      <c r="F198" s="2959"/>
    </row>
    <row r="199" spans="1:6">
      <c r="A199" s="2959" t="s">
        <v>3253</v>
      </c>
      <c r="B199" s="2959" t="s">
        <v>3268</v>
      </c>
      <c r="C199" s="2959">
        <v>1</v>
      </c>
      <c r="D199" s="2959">
        <v>3002</v>
      </c>
      <c r="E199" s="2960">
        <v>89.08</v>
      </c>
      <c r="F199" s="2959"/>
    </row>
    <row r="200" spans="1:6">
      <c r="A200" s="2959" t="s">
        <v>3253</v>
      </c>
      <c r="B200" s="2959" t="s">
        <v>3268</v>
      </c>
      <c r="C200" s="2959">
        <v>1</v>
      </c>
      <c r="D200" s="2959">
        <v>3003</v>
      </c>
      <c r="E200" s="2960">
        <v>89.08</v>
      </c>
      <c r="F200" s="2959"/>
    </row>
    <row r="201" spans="1:6">
      <c r="A201" s="2959" t="s">
        <v>3253</v>
      </c>
      <c r="B201" s="2959" t="s">
        <v>3268</v>
      </c>
      <c r="C201" s="2959">
        <v>1</v>
      </c>
      <c r="D201" s="2959">
        <v>3004</v>
      </c>
      <c r="E201" s="2960">
        <v>121.94</v>
      </c>
      <c r="F201" s="2959"/>
    </row>
    <row r="202" spans="1:6">
      <c r="A202" s="2959" t="s">
        <v>3253</v>
      </c>
      <c r="B202" s="2959" t="s">
        <v>3268</v>
      </c>
      <c r="C202" s="2959">
        <v>1</v>
      </c>
      <c r="D202" s="2959">
        <v>3101</v>
      </c>
      <c r="E202" s="2960">
        <v>90.48</v>
      </c>
      <c r="F202" s="2959"/>
    </row>
    <row r="203" spans="1:6">
      <c r="A203" s="2959" t="s">
        <v>3253</v>
      </c>
      <c r="B203" s="2959" t="s">
        <v>3268</v>
      </c>
      <c r="C203" s="2959">
        <v>1</v>
      </c>
      <c r="D203" s="2959">
        <v>3102</v>
      </c>
      <c r="E203" s="2960">
        <v>89.08</v>
      </c>
      <c r="F203" s="2959"/>
    </row>
    <row r="204" spans="1:6">
      <c r="A204" s="2959" t="s">
        <v>3253</v>
      </c>
      <c r="B204" s="2959" t="s">
        <v>3268</v>
      </c>
      <c r="C204" s="2959">
        <v>1</v>
      </c>
      <c r="D204" s="2959">
        <v>3103</v>
      </c>
      <c r="E204" s="2960">
        <v>89.08</v>
      </c>
      <c r="F204" s="2959"/>
    </row>
    <row r="205" spans="1:6">
      <c r="A205" s="2959" t="s">
        <v>3253</v>
      </c>
      <c r="B205" s="2959" t="s">
        <v>3268</v>
      </c>
      <c r="C205" s="2959">
        <v>1</v>
      </c>
      <c r="D205" s="2959">
        <v>3104</v>
      </c>
      <c r="E205" s="2960">
        <v>121.94</v>
      </c>
      <c r="F205" s="2959"/>
    </row>
    <row r="206" spans="1:6">
      <c r="A206" s="2959" t="s">
        <v>3253</v>
      </c>
      <c r="B206" s="2959" t="s">
        <v>3268</v>
      </c>
      <c r="C206" s="2959">
        <v>1</v>
      </c>
      <c r="D206" s="2959">
        <v>3201</v>
      </c>
      <c r="E206" s="2960">
        <v>90.48</v>
      </c>
      <c r="F206" s="2959"/>
    </row>
    <row r="207" spans="1:6">
      <c r="A207" s="2959" t="s">
        <v>3253</v>
      </c>
      <c r="B207" s="2959" t="s">
        <v>3268</v>
      </c>
      <c r="C207" s="2959">
        <v>1</v>
      </c>
      <c r="D207" s="2959">
        <v>3202</v>
      </c>
      <c r="E207" s="2960">
        <v>89.08</v>
      </c>
      <c r="F207" s="2959"/>
    </row>
    <row r="208" spans="1:6">
      <c r="A208" s="2959" t="s">
        <v>3253</v>
      </c>
      <c r="B208" s="2959" t="s">
        <v>3268</v>
      </c>
      <c r="C208" s="2959">
        <v>1</v>
      </c>
      <c r="D208" s="2959">
        <v>3203</v>
      </c>
      <c r="E208" s="2960">
        <v>89.08</v>
      </c>
      <c r="F208" s="2959"/>
    </row>
    <row r="209" spans="1:6">
      <c r="A209" s="2959" t="s">
        <v>3253</v>
      </c>
      <c r="B209" s="2959" t="s">
        <v>3268</v>
      </c>
      <c r="C209" s="2959">
        <v>1</v>
      </c>
      <c r="D209" s="2959">
        <v>3204</v>
      </c>
      <c r="E209" s="2960">
        <v>121.94</v>
      </c>
      <c r="F209" s="2959"/>
    </row>
    <row r="210" spans="1:6">
      <c r="A210" s="2959" t="s">
        <v>3253</v>
      </c>
      <c r="B210" s="2959" t="s">
        <v>3268</v>
      </c>
      <c r="C210" s="2959">
        <v>1</v>
      </c>
      <c r="D210" s="2959">
        <v>3301</v>
      </c>
      <c r="E210" s="2960">
        <v>90.48</v>
      </c>
      <c r="F210" s="2959"/>
    </row>
    <row r="211" spans="1:6">
      <c r="A211" s="2959" t="s">
        <v>3253</v>
      </c>
      <c r="B211" s="2959" t="s">
        <v>3268</v>
      </c>
      <c r="C211" s="2959">
        <v>1</v>
      </c>
      <c r="D211" s="2959">
        <v>3302</v>
      </c>
      <c r="E211" s="2960">
        <v>89.08</v>
      </c>
      <c r="F211" s="2959"/>
    </row>
    <row r="212" spans="1:6">
      <c r="A212" s="2959" t="s">
        <v>3253</v>
      </c>
      <c r="B212" s="2959" t="s">
        <v>3268</v>
      </c>
      <c r="C212" s="2959">
        <v>1</v>
      </c>
      <c r="D212" s="2959">
        <v>3303</v>
      </c>
      <c r="E212" s="2960">
        <v>89.08</v>
      </c>
      <c r="F212" s="2959"/>
    </row>
    <row r="213" spans="1:6">
      <c r="A213" s="2959" t="s">
        <v>3253</v>
      </c>
      <c r="B213" s="2959" t="s">
        <v>3268</v>
      </c>
      <c r="C213" s="2959">
        <v>1</v>
      </c>
      <c r="D213" s="2959">
        <v>3304</v>
      </c>
      <c r="E213" s="2960">
        <v>121.94</v>
      </c>
      <c r="F213" s="2959"/>
    </row>
    <row r="214" spans="1:6" s="3341" customFormat="1">
      <c r="A214" s="3339" t="s">
        <v>3253</v>
      </c>
      <c r="B214" s="3339" t="s">
        <v>3292</v>
      </c>
      <c r="C214" s="3339">
        <v>1</v>
      </c>
      <c r="D214" s="3339" t="s">
        <v>3290</v>
      </c>
      <c r="E214" s="3340">
        <v>21.16</v>
      </c>
      <c r="F214" s="3339" t="s">
        <v>3291</v>
      </c>
    </row>
    <row r="215" spans="1:6">
      <c r="A215" s="2959" t="s">
        <v>3253</v>
      </c>
      <c r="B215" s="2959" t="s">
        <v>3292</v>
      </c>
      <c r="C215" s="2959">
        <v>1</v>
      </c>
      <c r="D215" s="2959">
        <v>101</v>
      </c>
      <c r="E215" s="2960">
        <v>134.1</v>
      </c>
      <c r="F215" s="2959"/>
    </row>
    <row r="216" spans="1:6">
      <c r="A216" s="2959" t="s">
        <v>3253</v>
      </c>
      <c r="B216" s="2959" t="s">
        <v>3276</v>
      </c>
      <c r="C216" s="2959">
        <v>1</v>
      </c>
      <c r="D216" s="2959">
        <v>102</v>
      </c>
      <c r="E216" s="2960">
        <v>89.02</v>
      </c>
      <c r="F216" s="2959"/>
    </row>
    <row r="217" spans="1:6">
      <c r="A217" s="2959" t="s">
        <v>3253</v>
      </c>
      <c r="B217" s="2959" t="s">
        <v>3276</v>
      </c>
      <c r="C217" s="2959">
        <v>1</v>
      </c>
      <c r="D217" s="2959">
        <v>103</v>
      </c>
      <c r="E217" s="2960">
        <v>121.86</v>
      </c>
      <c r="F217" s="2959"/>
    </row>
    <row r="218" spans="1:6">
      <c r="A218" s="2959" t="s">
        <v>3253</v>
      </c>
      <c r="B218" s="2959" t="s">
        <v>3276</v>
      </c>
      <c r="C218" s="2959">
        <v>1</v>
      </c>
      <c r="D218" s="2959">
        <v>201</v>
      </c>
      <c r="E218" s="2960">
        <v>90.42</v>
      </c>
      <c r="F218" s="2959"/>
    </row>
    <row r="219" spans="1:6">
      <c r="A219" s="2959" t="s">
        <v>3253</v>
      </c>
      <c r="B219" s="2959" t="s">
        <v>3276</v>
      </c>
      <c r="C219" s="2959">
        <v>1</v>
      </c>
      <c r="D219" s="2959">
        <v>202</v>
      </c>
      <c r="E219" s="2960">
        <v>89.02</v>
      </c>
      <c r="F219" s="2959"/>
    </row>
    <row r="220" spans="1:6">
      <c r="A220" s="2959" t="s">
        <v>3253</v>
      </c>
      <c r="B220" s="2959" t="s">
        <v>3276</v>
      </c>
      <c r="C220" s="2959">
        <v>1</v>
      </c>
      <c r="D220" s="2959">
        <v>203</v>
      </c>
      <c r="E220" s="2960">
        <v>89.02</v>
      </c>
      <c r="F220" s="2959"/>
    </row>
    <row r="221" spans="1:6">
      <c r="A221" s="2959" t="s">
        <v>3253</v>
      </c>
      <c r="B221" s="2959" t="s">
        <v>3276</v>
      </c>
      <c r="C221" s="2959">
        <v>1</v>
      </c>
      <c r="D221" s="2959">
        <v>204</v>
      </c>
      <c r="E221" s="2960">
        <v>122.96</v>
      </c>
      <c r="F221" s="2959"/>
    </row>
    <row r="222" spans="1:6">
      <c r="A222" s="2959" t="s">
        <v>3253</v>
      </c>
      <c r="B222" s="2959" t="s">
        <v>3276</v>
      </c>
      <c r="C222" s="2959">
        <v>1</v>
      </c>
      <c r="D222" s="2959">
        <v>301</v>
      </c>
      <c r="E222" s="2960">
        <v>90.42</v>
      </c>
      <c r="F222" s="2959"/>
    </row>
    <row r="223" spans="1:6">
      <c r="A223" s="2959" t="s">
        <v>3253</v>
      </c>
      <c r="B223" s="2959" t="s">
        <v>3276</v>
      </c>
      <c r="C223" s="2959">
        <v>1</v>
      </c>
      <c r="D223" s="2959">
        <v>302</v>
      </c>
      <c r="E223" s="2960">
        <v>89.02</v>
      </c>
      <c r="F223" s="2959"/>
    </row>
    <row r="224" spans="1:6">
      <c r="A224" s="2959" t="s">
        <v>3253</v>
      </c>
      <c r="B224" s="2959" t="s">
        <v>3276</v>
      </c>
      <c r="C224" s="2959">
        <v>1</v>
      </c>
      <c r="D224" s="2959">
        <v>303</v>
      </c>
      <c r="E224" s="2960">
        <v>89.02</v>
      </c>
      <c r="F224" s="2959"/>
    </row>
    <row r="225" spans="1:6">
      <c r="A225" s="2959" t="s">
        <v>3253</v>
      </c>
      <c r="B225" s="2959" t="s">
        <v>3276</v>
      </c>
      <c r="C225" s="2959">
        <v>1</v>
      </c>
      <c r="D225" s="2959">
        <v>304</v>
      </c>
      <c r="E225" s="2960">
        <v>122.96</v>
      </c>
      <c r="F225" s="2959"/>
    </row>
    <row r="226" spans="1:6">
      <c r="A226" s="2959" t="s">
        <v>3253</v>
      </c>
      <c r="B226" s="2959" t="s">
        <v>3276</v>
      </c>
      <c r="C226" s="2959">
        <v>1</v>
      </c>
      <c r="D226" s="2959">
        <v>401</v>
      </c>
      <c r="E226" s="2960">
        <v>90.42</v>
      </c>
      <c r="F226" s="2959"/>
    </row>
    <row r="227" spans="1:6">
      <c r="A227" s="2959" t="s">
        <v>3253</v>
      </c>
      <c r="B227" s="2959" t="s">
        <v>3276</v>
      </c>
      <c r="C227" s="2959">
        <v>1</v>
      </c>
      <c r="D227" s="2959">
        <v>402</v>
      </c>
      <c r="E227" s="2960">
        <v>89.02</v>
      </c>
      <c r="F227" s="2959"/>
    </row>
    <row r="228" spans="1:6">
      <c r="A228" s="2959" t="s">
        <v>3253</v>
      </c>
      <c r="B228" s="2959" t="s">
        <v>3276</v>
      </c>
      <c r="C228" s="2959">
        <v>1</v>
      </c>
      <c r="D228" s="2959">
        <v>403</v>
      </c>
      <c r="E228" s="2960">
        <v>89.02</v>
      </c>
      <c r="F228" s="2959"/>
    </row>
    <row r="229" spans="1:6">
      <c r="A229" s="2959" t="s">
        <v>3253</v>
      </c>
      <c r="B229" s="2959" t="s">
        <v>3276</v>
      </c>
      <c r="C229" s="2959">
        <v>1</v>
      </c>
      <c r="D229" s="2959">
        <v>404</v>
      </c>
      <c r="E229" s="2960">
        <v>122.96</v>
      </c>
      <c r="F229" s="2959"/>
    </row>
    <row r="230" spans="1:6">
      <c r="A230" s="2959" t="s">
        <v>3253</v>
      </c>
      <c r="B230" s="2959" t="s">
        <v>3276</v>
      </c>
      <c r="C230" s="2959">
        <v>1</v>
      </c>
      <c r="D230" s="2959">
        <v>501</v>
      </c>
      <c r="E230" s="2960">
        <v>90.42</v>
      </c>
      <c r="F230" s="2959"/>
    </row>
    <row r="231" spans="1:6">
      <c r="A231" s="2959" t="s">
        <v>3253</v>
      </c>
      <c r="B231" s="2959" t="s">
        <v>3276</v>
      </c>
      <c r="C231" s="2959">
        <v>1</v>
      </c>
      <c r="D231" s="2959">
        <v>502</v>
      </c>
      <c r="E231" s="2960">
        <v>89.02</v>
      </c>
      <c r="F231" s="2959"/>
    </row>
    <row r="232" spans="1:6">
      <c r="A232" s="2959" t="s">
        <v>3253</v>
      </c>
      <c r="B232" s="2959" t="s">
        <v>3276</v>
      </c>
      <c r="C232" s="2959">
        <v>1</v>
      </c>
      <c r="D232" s="2959">
        <v>503</v>
      </c>
      <c r="E232" s="2960">
        <v>89.02</v>
      </c>
      <c r="F232" s="2959"/>
    </row>
    <row r="233" spans="1:6">
      <c r="A233" s="2959" t="s">
        <v>3253</v>
      </c>
      <c r="B233" s="2959" t="s">
        <v>3276</v>
      </c>
      <c r="C233" s="2959">
        <v>1</v>
      </c>
      <c r="D233" s="2959">
        <v>504</v>
      </c>
      <c r="E233" s="2960">
        <v>122.96</v>
      </c>
      <c r="F233" s="2959"/>
    </row>
    <row r="234" spans="1:6">
      <c r="A234" s="2959" t="s">
        <v>3253</v>
      </c>
      <c r="B234" s="2959" t="s">
        <v>3276</v>
      </c>
      <c r="C234" s="2959">
        <v>1</v>
      </c>
      <c r="D234" s="2959">
        <v>601</v>
      </c>
      <c r="E234" s="2960">
        <v>90.42</v>
      </c>
      <c r="F234" s="2959"/>
    </row>
    <row r="235" spans="1:6">
      <c r="A235" s="2959" t="s">
        <v>3253</v>
      </c>
      <c r="B235" s="2959" t="s">
        <v>3276</v>
      </c>
      <c r="C235" s="2959">
        <v>1</v>
      </c>
      <c r="D235" s="2959">
        <v>602</v>
      </c>
      <c r="E235" s="2960">
        <v>89.02</v>
      </c>
      <c r="F235" s="2959"/>
    </row>
    <row r="236" spans="1:6">
      <c r="A236" s="2959" t="s">
        <v>3253</v>
      </c>
      <c r="B236" s="2959" t="s">
        <v>3276</v>
      </c>
      <c r="C236" s="2959">
        <v>1</v>
      </c>
      <c r="D236" s="2959">
        <v>603</v>
      </c>
      <c r="E236" s="2960">
        <v>89.02</v>
      </c>
      <c r="F236" s="2959"/>
    </row>
    <row r="237" spans="1:6">
      <c r="A237" s="2959" t="s">
        <v>3253</v>
      </c>
      <c r="B237" s="2959" t="s">
        <v>3276</v>
      </c>
      <c r="C237" s="2959">
        <v>1</v>
      </c>
      <c r="D237" s="2959">
        <v>604</v>
      </c>
      <c r="E237" s="2960">
        <v>122.96</v>
      </c>
      <c r="F237" s="2959"/>
    </row>
    <row r="238" spans="1:6">
      <c r="A238" s="2959" t="s">
        <v>3253</v>
      </c>
      <c r="B238" s="2959" t="s">
        <v>3276</v>
      </c>
      <c r="C238" s="2959">
        <v>1</v>
      </c>
      <c r="D238" s="2959">
        <v>701</v>
      </c>
      <c r="E238" s="2960">
        <v>90.42</v>
      </c>
      <c r="F238" s="2959"/>
    </row>
    <row r="239" spans="1:6">
      <c r="A239" s="2959" t="s">
        <v>3253</v>
      </c>
      <c r="B239" s="2959" t="s">
        <v>3276</v>
      </c>
      <c r="C239" s="2959">
        <v>1</v>
      </c>
      <c r="D239" s="2959">
        <v>702</v>
      </c>
      <c r="E239" s="2960">
        <v>89.02</v>
      </c>
      <c r="F239" s="2959"/>
    </row>
    <row r="240" spans="1:6">
      <c r="A240" s="2959" t="s">
        <v>3253</v>
      </c>
      <c r="B240" s="2959" t="s">
        <v>3276</v>
      </c>
      <c r="C240" s="2959">
        <v>1</v>
      </c>
      <c r="D240" s="2959">
        <v>703</v>
      </c>
      <c r="E240" s="2960">
        <v>89.02</v>
      </c>
      <c r="F240" s="2959"/>
    </row>
    <row r="241" spans="1:6">
      <c r="A241" s="2959" t="s">
        <v>3253</v>
      </c>
      <c r="B241" s="2959" t="s">
        <v>3276</v>
      </c>
      <c r="C241" s="2959">
        <v>1</v>
      </c>
      <c r="D241" s="2959">
        <v>704</v>
      </c>
      <c r="E241" s="2960">
        <v>122.96</v>
      </c>
      <c r="F241" s="2959"/>
    </row>
    <row r="242" spans="1:6">
      <c r="A242" s="2959" t="s">
        <v>3253</v>
      </c>
      <c r="B242" s="2959" t="s">
        <v>3276</v>
      </c>
      <c r="C242" s="2959">
        <v>1</v>
      </c>
      <c r="D242" s="2959">
        <v>801</v>
      </c>
      <c r="E242" s="2960">
        <v>90.42</v>
      </c>
      <c r="F242" s="2959"/>
    </row>
    <row r="243" spans="1:6">
      <c r="A243" s="2959" t="s">
        <v>3253</v>
      </c>
      <c r="B243" s="2959" t="s">
        <v>3276</v>
      </c>
      <c r="C243" s="2959">
        <v>1</v>
      </c>
      <c r="D243" s="2959">
        <v>802</v>
      </c>
      <c r="E243" s="2960">
        <v>89.02</v>
      </c>
      <c r="F243" s="2959"/>
    </row>
    <row r="244" spans="1:6">
      <c r="A244" s="2959" t="s">
        <v>3253</v>
      </c>
      <c r="B244" s="2959" t="s">
        <v>3276</v>
      </c>
      <c r="C244" s="2959">
        <v>1</v>
      </c>
      <c r="D244" s="2959">
        <v>803</v>
      </c>
      <c r="E244" s="2960">
        <v>89.02</v>
      </c>
      <c r="F244" s="2959"/>
    </row>
    <row r="245" spans="1:6">
      <c r="A245" s="2959" t="s">
        <v>3253</v>
      </c>
      <c r="B245" s="2959" t="s">
        <v>3276</v>
      </c>
      <c r="C245" s="2959">
        <v>1</v>
      </c>
      <c r="D245" s="2959">
        <v>804</v>
      </c>
      <c r="E245" s="2960">
        <v>122.96</v>
      </c>
      <c r="F245" s="2959"/>
    </row>
    <row r="246" spans="1:6">
      <c r="A246" s="2959" t="s">
        <v>3253</v>
      </c>
      <c r="B246" s="2959" t="s">
        <v>3276</v>
      </c>
      <c r="C246" s="2959">
        <v>1</v>
      </c>
      <c r="D246" s="2959">
        <v>901</v>
      </c>
      <c r="E246" s="2960">
        <v>90.42</v>
      </c>
      <c r="F246" s="2959"/>
    </row>
    <row r="247" spans="1:6">
      <c r="A247" s="2959" t="s">
        <v>3253</v>
      </c>
      <c r="B247" s="2959" t="s">
        <v>3276</v>
      </c>
      <c r="C247" s="2959">
        <v>1</v>
      </c>
      <c r="D247" s="2959">
        <v>902</v>
      </c>
      <c r="E247" s="2960">
        <v>89.02</v>
      </c>
      <c r="F247" s="2959"/>
    </row>
    <row r="248" spans="1:6">
      <c r="A248" s="2959" t="s">
        <v>3253</v>
      </c>
      <c r="B248" s="2959" t="s">
        <v>3276</v>
      </c>
      <c r="C248" s="2959">
        <v>1</v>
      </c>
      <c r="D248" s="2959">
        <v>903</v>
      </c>
      <c r="E248" s="2960">
        <v>89.02</v>
      </c>
      <c r="F248" s="2959"/>
    </row>
    <row r="249" spans="1:6">
      <c r="A249" s="2959" t="s">
        <v>3253</v>
      </c>
      <c r="B249" s="2959" t="s">
        <v>3276</v>
      </c>
      <c r="C249" s="2959">
        <v>1</v>
      </c>
      <c r="D249" s="2959">
        <v>904</v>
      </c>
      <c r="E249" s="2960">
        <v>122.96</v>
      </c>
      <c r="F249" s="2959"/>
    </row>
    <row r="250" spans="1:6">
      <c r="A250" s="2959" t="s">
        <v>3253</v>
      </c>
      <c r="B250" s="2959" t="s">
        <v>3276</v>
      </c>
      <c r="C250" s="2959">
        <v>1</v>
      </c>
      <c r="D250" s="2959">
        <v>1001</v>
      </c>
      <c r="E250" s="2960">
        <v>90.42</v>
      </c>
      <c r="F250" s="2959"/>
    </row>
    <row r="251" spans="1:6">
      <c r="A251" s="2959" t="s">
        <v>3253</v>
      </c>
      <c r="B251" s="2959" t="s">
        <v>3276</v>
      </c>
      <c r="C251" s="2959">
        <v>1</v>
      </c>
      <c r="D251" s="2959">
        <v>1002</v>
      </c>
      <c r="E251" s="2960">
        <v>89.02</v>
      </c>
      <c r="F251" s="2959"/>
    </row>
    <row r="252" spans="1:6">
      <c r="A252" s="2959" t="s">
        <v>3253</v>
      </c>
      <c r="B252" s="2959" t="s">
        <v>3276</v>
      </c>
      <c r="C252" s="2959">
        <v>1</v>
      </c>
      <c r="D252" s="2959">
        <v>1003</v>
      </c>
      <c r="E252" s="2960">
        <v>89.02</v>
      </c>
      <c r="F252" s="2959"/>
    </row>
    <row r="253" spans="1:6">
      <c r="A253" s="2959" t="s">
        <v>3253</v>
      </c>
      <c r="B253" s="2959" t="s">
        <v>3276</v>
      </c>
      <c r="C253" s="2959">
        <v>1</v>
      </c>
      <c r="D253" s="2959">
        <v>1004</v>
      </c>
      <c r="E253" s="2960">
        <v>122.96</v>
      </c>
      <c r="F253" s="2959"/>
    </row>
    <row r="254" spans="1:6">
      <c r="A254" s="2959" t="s">
        <v>3253</v>
      </c>
      <c r="B254" s="2959" t="s">
        <v>3276</v>
      </c>
      <c r="C254" s="2959">
        <v>1</v>
      </c>
      <c r="D254" s="2959">
        <v>1101</v>
      </c>
      <c r="E254" s="2960">
        <v>90.42</v>
      </c>
      <c r="F254" s="2959"/>
    </row>
    <row r="255" spans="1:6">
      <c r="A255" s="2959" t="s">
        <v>3253</v>
      </c>
      <c r="B255" s="2959" t="s">
        <v>3276</v>
      </c>
      <c r="C255" s="2959">
        <v>1</v>
      </c>
      <c r="D255" s="2959">
        <v>1102</v>
      </c>
      <c r="E255" s="2960">
        <v>89.02</v>
      </c>
      <c r="F255" s="2959"/>
    </row>
    <row r="256" spans="1:6">
      <c r="A256" s="2959" t="s">
        <v>3253</v>
      </c>
      <c r="B256" s="2959" t="s">
        <v>3276</v>
      </c>
      <c r="C256" s="2959">
        <v>1</v>
      </c>
      <c r="D256" s="2959">
        <v>1103</v>
      </c>
      <c r="E256" s="2960">
        <v>89.02</v>
      </c>
      <c r="F256" s="2959"/>
    </row>
    <row r="257" spans="1:6">
      <c r="A257" s="2959" t="s">
        <v>3253</v>
      </c>
      <c r="B257" s="2959" t="s">
        <v>3276</v>
      </c>
      <c r="C257" s="2959">
        <v>1</v>
      </c>
      <c r="D257" s="2959">
        <v>1104</v>
      </c>
      <c r="E257" s="2960">
        <v>122.96</v>
      </c>
      <c r="F257" s="2959"/>
    </row>
    <row r="258" spans="1:6">
      <c r="A258" s="2959" t="s">
        <v>3253</v>
      </c>
      <c r="B258" s="2959" t="s">
        <v>3276</v>
      </c>
      <c r="C258" s="2959">
        <v>1</v>
      </c>
      <c r="D258" s="2959">
        <v>1201</v>
      </c>
      <c r="E258" s="2960">
        <v>90.42</v>
      </c>
      <c r="F258" s="2959"/>
    </row>
    <row r="259" spans="1:6">
      <c r="A259" s="2959" t="s">
        <v>3253</v>
      </c>
      <c r="B259" s="2959" t="s">
        <v>3276</v>
      </c>
      <c r="C259" s="2959">
        <v>1</v>
      </c>
      <c r="D259" s="2959">
        <v>1202</v>
      </c>
      <c r="E259" s="2960">
        <v>89.02</v>
      </c>
      <c r="F259" s="2959"/>
    </row>
    <row r="260" spans="1:6">
      <c r="A260" s="2959" t="s">
        <v>3253</v>
      </c>
      <c r="B260" s="2959" t="s">
        <v>3276</v>
      </c>
      <c r="C260" s="2959">
        <v>1</v>
      </c>
      <c r="D260" s="2959">
        <v>1203</v>
      </c>
      <c r="E260" s="2960">
        <v>89.02</v>
      </c>
      <c r="F260" s="2959"/>
    </row>
    <row r="261" spans="1:6">
      <c r="A261" s="2959" t="s">
        <v>3253</v>
      </c>
      <c r="B261" s="2959" t="s">
        <v>3276</v>
      </c>
      <c r="C261" s="2959">
        <v>1</v>
      </c>
      <c r="D261" s="2959">
        <v>1204</v>
      </c>
      <c r="E261" s="2960">
        <v>122.96</v>
      </c>
      <c r="F261" s="2959"/>
    </row>
    <row r="262" spans="1:6">
      <c r="A262" s="2959" t="s">
        <v>3253</v>
      </c>
      <c r="B262" s="2959" t="s">
        <v>3276</v>
      </c>
      <c r="C262" s="2959">
        <v>1</v>
      </c>
      <c r="D262" s="2959">
        <v>1301</v>
      </c>
      <c r="E262" s="2960">
        <v>90.42</v>
      </c>
      <c r="F262" s="2959"/>
    </row>
    <row r="263" spans="1:6">
      <c r="A263" s="2959" t="s">
        <v>3253</v>
      </c>
      <c r="B263" s="2959" t="s">
        <v>3276</v>
      </c>
      <c r="C263" s="2959">
        <v>1</v>
      </c>
      <c r="D263" s="2959">
        <v>1302</v>
      </c>
      <c r="E263" s="2960">
        <v>89.02</v>
      </c>
      <c r="F263" s="2959"/>
    </row>
    <row r="264" spans="1:6">
      <c r="A264" s="2959" t="s">
        <v>3253</v>
      </c>
      <c r="B264" s="2959" t="s">
        <v>3276</v>
      </c>
      <c r="C264" s="2959">
        <v>1</v>
      </c>
      <c r="D264" s="2959">
        <v>1303</v>
      </c>
      <c r="E264" s="2960">
        <v>89.02</v>
      </c>
      <c r="F264" s="2959"/>
    </row>
    <row r="265" spans="1:6">
      <c r="A265" s="2959" t="s">
        <v>3253</v>
      </c>
      <c r="B265" s="2959" t="s">
        <v>3276</v>
      </c>
      <c r="C265" s="2959">
        <v>1</v>
      </c>
      <c r="D265" s="2959">
        <v>1304</v>
      </c>
      <c r="E265" s="2960">
        <v>122.96</v>
      </c>
      <c r="F265" s="2959"/>
    </row>
    <row r="266" spans="1:6">
      <c r="A266" s="2959" t="s">
        <v>3253</v>
      </c>
      <c r="B266" s="2959" t="s">
        <v>3276</v>
      </c>
      <c r="C266" s="2959">
        <v>1</v>
      </c>
      <c r="D266" s="2959">
        <v>1401</v>
      </c>
      <c r="E266" s="2960">
        <v>90.42</v>
      </c>
      <c r="F266" s="2959"/>
    </row>
    <row r="267" spans="1:6">
      <c r="A267" s="2959" t="s">
        <v>3253</v>
      </c>
      <c r="B267" s="2959" t="s">
        <v>3276</v>
      </c>
      <c r="C267" s="2959">
        <v>1</v>
      </c>
      <c r="D267" s="2959">
        <v>1402</v>
      </c>
      <c r="E267" s="2960">
        <v>89.02</v>
      </c>
      <c r="F267" s="2959"/>
    </row>
    <row r="268" spans="1:6">
      <c r="A268" s="2959" t="s">
        <v>3253</v>
      </c>
      <c r="B268" s="2959" t="s">
        <v>3276</v>
      </c>
      <c r="C268" s="2959">
        <v>1</v>
      </c>
      <c r="D268" s="2959">
        <v>1403</v>
      </c>
      <c r="E268" s="2960">
        <v>89.02</v>
      </c>
      <c r="F268" s="2959"/>
    </row>
    <row r="269" spans="1:6">
      <c r="A269" s="2959" t="s">
        <v>3253</v>
      </c>
      <c r="B269" s="2959" t="s">
        <v>3276</v>
      </c>
      <c r="C269" s="2959">
        <v>1</v>
      </c>
      <c r="D269" s="2959">
        <v>1404</v>
      </c>
      <c r="E269" s="2960">
        <v>122.96</v>
      </c>
      <c r="F269" s="2959"/>
    </row>
    <row r="270" spans="1:6">
      <c r="A270" s="2959" t="s">
        <v>3253</v>
      </c>
      <c r="B270" s="2959" t="s">
        <v>3276</v>
      </c>
      <c r="C270" s="2959">
        <v>1</v>
      </c>
      <c r="D270" s="2959">
        <v>1501</v>
      </c>
      <c r="E270" s="2960">
        <v>90.42</v>
      </c>
      <c r="F270" s="2959"/>
    </row>
    <row r="271" spans="1:6">
      <c r="A271" s="2959" t="s">
        <v>3253</v>
      </c>
      <c r="B271" s="2959" t="s">
        <v>3276</v>
      </c>
      <c r="C271" s="2959">
        <v>1</v>
      </c>
      <c r="D271" s="2959">
        <v>1502</v>
      </c>
      <c r="E271" s="2960">
        <v>89.02</v>
      </c>
      <c r="F271" s="2959"/>
    </row>
    <row r="272" spans="1:6">
      <c r="A272" s="2959" t="s">
        <v>3253</v>
      </c>
      <c r="B272" s="2959" t="s">
        <v>3276</v>
      </c>
      <c r="C272" s="2959">
        <v>1</v>
      </c>
      <c r="D272" s="2959">
        <v>1503</v>
      </c>
      <c r="E272" s="2960">
        <v>89.02</v>
      </c>
      <c r="F272" s="2959"/>
    </row>
    <row r="273" spans="1:6">
      <c r="A273" s="2959" t="s">
        <v>3253</v>
      </c>
      <c r="B273" s="2959" t="s">
        <v>3276</v>
      </c>
      <c r="C273" s="2959">
        <v>1</v>
      </c>
      <c r="D273" s="2959">
        <v>1504</v>
      </c>
      <c r="E273" s="2960">
        <v>122.96</v>
      </c>
      <c r="F273" s="2959"/>
    </row>
    <row r="274" spans="1:6">
      <c r="A274" s="2959" t="s">
        <v>3253</v>
      </c>
      <c r="B274" s="2959" t="s">
        <v>3276</v>
      </c>
      <c r="C274" s="2959">
        <v>1</v>
      </c>
      <c r="D274" s="2959">
        <v>1601</v>
      </c>
      <c r="E274" s="2960">
        <v>90.42</v>
      </c>
      <c r="F274" s="2959"/>
    </row>
    <row r="275" spans="1:6">
      <c r="A275" s="2959" t="s">
        <v>3253</v>
      </c>
      <c r="B275" s="2959" t="s">
        <v>3276</v>
      </c>
      <c r="C275" s="2959">
        <v>1</v>
      </c>
      <c r="D275" s="2959">
        <v>1602</v>
      </c>
      <c r="E275" s="2960">
        <v>89.02</v>
      </c>
      <c r="F275" s="2959"/>
    </row>
    <row r="276" spans="1:6">
      <c r="A276" s="2959" t="s">
        <v>3253</v>
      </c>
      <c r="B276" s="2959" t="s">
        <v>3276</v>
      </c>
      <c r="C276" s="2959">
        <v>1</v>
      </c>
      <c r="D276" s="2959">
        <v>1603</v>
      </c>
      <c r="E276" s="2960">
        <v>89.02</v>
      </c>
      <c r="F276" s="2959"/>
    </row>
    <row r="277" spans="1:6">
      <c r="A277" s="2959" t="s">
        <v>3253</v>
      </c>
      <c r="B277" s="2959" t="s">
        <v>3276</v>
      </c>
      <c r="C277" s="2959">
        <v>1</v>
      </c>
      <c r="D277" s="2959">
        <v>1604</v>
      </c>
      <c r="E277" s="2960">
        <v>122.96</v>
      </c>
      <c r="F277" s="2959"/>
    </row>
    <row r="278" spans="1:6">
      <c r="A278" s="2959" t="s">
        <v>3253</v>
      </c>
      <c r="B278" s="2959" t="s">
        <v>3276</v>
      </c>
      <c r="C278" s="2959">
        <v>1</v>
      </c>
      <c r="D278" s="2959">
        <v>1701</v>
      </c>
      <c r="E278" s="2960">
        <v>90.42</v>
      </c>
      <c r="F278" s="2959"/>
    </row>
    <row r="279" spans="1:6">
      <c r="A279" s="2959" t="s">
        <v>3253</v>
      </c>
      <c r="B279" s="2959" t="s">
        <v>3276</v>
      </c>
      <c r="C279" s="2959">
        <v>1</v>
      </c>
      <c r="D279" s="2959">
        <v>1702</v>
      </c>
      <c r="E279" s="2960">
        <v>89.02</v>
      </c>
      <c r="F279" s="2959"/>
    </row>
    <row r="280" spans="1:6">
      <c r="A280" s="2959" t="s">
        <v>3253</v>
      </c>
      <c r="B280" s="2959" t="s">
        <v>3276</v>
      </c>
      <c r="C280" s="2959">
        <v>1</v>
      </c>
      <c r="D280" s="2959">
        <v>1703</v>
      </c>
      <c r="E280" s="2960">
        <v>89.02</v>
      </c>
      <c r="F280" s="2959"/>
    </row>
    <row r="281" spans="1:6">
      <c r="A281" s="2959" t="s">
        <v>3253</v>
      </c>
      <c r="B281" s="2959" t="s">
        <v>3276</v>
      </c>
      <c r="C281" s="2959">
        <v>1</v>
      </c>
      <c r="D281" s="2959">
        <v>1704</v>
      </c>
      <c r="E281" s="2960">
        <v>122.96</v>
      </c>
      <c r="F281" s="2959"/>
    </row>
    <row r="282" spans="1:6">
      <c r="A282" s="2959" t="s">
        <v>3253</v>
      </c>
      <c r="B282" s="2959" t="s">
        <v>3276</v>
      </c>
      <c r="C282" s="2959">
        <v>1</v>
      </c>
      <c r="D282" s="2959">
        <v>1801</v>
      </c>
      <c r="E282" s="2960">
        <v>90.42</v>
      </c>
      <c r="F282" s="2959"/>
    </row>
    <row r="283" spans="1:6">
      <c r="A283" s="2959" t="s">
        <v>3253</v>
      </c>
      <c r="B283" s="2959" t="s">
        <v>3276</v>
      </c>
      <c r="C283" s="2959">
        <v>1</v>
      </c>
      <c r="D283" s="2959">
        <v>1802</v>
      </c>
      <c r="E283" s="2960">
        <v>89.02</v>
      </c>
      <c r="F283" s="2959"/>
    </row>
    <row r="284" spans="1:6">
      <c r="A284" s="2959" t="s">
        <v>3253</v>
      </c>
      <c r="B284" s="2959" t="s">
        <v>3276</v>
      </c>
      <c r="C284" s="2959">
        <v>1</v>
      </c>
      <c r="D284" s="2959">
        <v>1803</v>
      </c>
      <c r="E284" s="2960">
        <v>89.02</v>
      </c>
      <c r="F284" s="2959"/>
    </row>
    <row r="285" spans="1:6">
      <c r="A285" s="2959" t="s">
        <v>3253</v>
      </c>
      <c r="B285" s="2959" t="s">
        <v>3276</v>
      </c>
      <c r="C285" s="2959">
        <v>1</v>
      </c>
      <c r="D285" s="2959">
        <v>1804</v>
      </c>
      <c r="E285" s="2960">
        <v>122.96</v>
      </c>
      <c r="F285" s="2959"/>
    </row>
    <row r="286" spans="1:6">
      <c r="A286" s="2959" t="s">
        <v>3253</v>
      </c>
      <c r="B286" s="2959" t="s">
        <v>3276</v>
      </c>
      <c r="C286" s="2959">
        <v>1</v>
      </c>
      <c r="D286" s="2959">
        <v>1901</v>
      </c>
      <c r="E286" s="2960">
        <v>90.42</v>
      </c>
      <c r="F286" s="2959"/>
    </row>
    <row r="287" spans="1:6">
      <c r="A287" s="2959" t="s">
        <v>3253</v>
      </c>
      <c r="B287" s="2959" t="s">
        <v>3276</v>
      </c>
      <c r="C287" s="2959">
        <v>1</v>
      </c>
      <c r="D287" s="2959">
        <v>1902</v>
      </c>
      <c r="E287" s="2960">
        <v>89.02</v>
      </c>
      <c r="F287" s="2959"/>
    </row>
    <row r="288" spans="1:6">
      <c r="A288" s="2959" t="s">
        <v>3253</v>
      </c>
      <c r="B288" s="2959" t="s">
        <v>3276</v>
      </c>
      <c r="C288" s="2959">
        <v>1</v>
      </c>
      <c r="D288" s="2959">
        <v>1903</v>
      </c>
      <c r="E288" s="2960">
        <v>89.02</v>
      </c>
      <c r="F288" s="2959"/>
    </row>
    <row r="289" spans="1:6">
      <c r="A289" s="2959" t="s">
        <v>3253</v>
      </c>
      <c r="B289" s="2959" t="s">
        <v>3276</v>
      </c>
      <c r="C289" s="2959">
        <v>1</v>
      </c>
      <c r="D289" s="2959">
        <v>1904</v>
      </c>
      <c r="E289" s="2960">
        <v>122.96</v>
      </c>
      <c r="F289" s="2959"/>
    </row>
    <row r="290" spans="1:6">
      <c r="A290" s="2959" t="s">
        <v>3253</v>
      </c>
      <c r="B290" s="2959" t="s">
        <v>3276</v>
      </c>
      <c r="C290" s="2959">
        <v>1</v>
      </c>
      <c r="D290" s="2959">
        <v>2001</v>
      </c>
      <c r="E290" s="2960">
        <v>90.42</v>
      </c>
      <c r="F290" s="2959"/>
    </row>
    <row r="291" spans="1:6">
      <c r="A291" s="2959" t="s">
        <v>3253</v>
      </c>
      <c r="B291" s="2959" t="s">
        <v>3276</v>
      </c>
      <c r="C291" s="2959">
        <v>1</v>
      </c>
      <c r="D291" s="2959">
        <v>2002</v>
      </c>
      <c r="E291" s="2960">
        <v>89.02</v>
      </c>
      <c r="F291" s="2959"/>
    </row>
    <row r="292" spans="1:6">
      <c r="A292" s="2959" t="s">
        <v>3253</v>
      </c>
      <c r="B292" s="2959" t="s">
        <v>3276</v>
      </c>
      <c r="C292" s="2959">
        <v>1</v>
      </c>
      <c r="D292" s="2959">
        <v>2003</v>
      </c>
      <c r="E292" s="2960">
        <v>89.02</v>
      </c>
      <c r="F292" s="2959"/>
    </row>
    <row r="293" spans="1:6">
      <c r="A293" s="2959" t="s">
        <v>3253</v>
      </c>
      <c r="B293" s="2959" t="s">
        <v>3276</v>
      </c>
      <c r="C293" s="2959">
        <v>1</v>
      </c>
      <c r="D293" s="2959">
        <v>2004</v>
      </c>
      <c r="E293" s="2960">
        <v>122.96</v>
      </c>
      <c r="F293" s="2959"/>
    </row>
    <row r="294" spans="1:6">
      <c r="A294" s="2959" t="s">
        <v>3253</v>
      </c>
      <c r="B294" s="2959" t="s">
        <v>3276</v>
      </c>
      <c r="C294" s="2959">
        <v>1</v>
      </c>
      <c r="D294" s="2959">
        <v>2101</v>
      </c>
      <c r="E294" s="2960">
        <v>90.42</v>
      </c>
      <c r="F294" s="2959"/>
    </row>
    <row r="295" spans="1:6">
      <c r="A295" s="2959" t="s">
        <v>3253</v>
      </c>
      <c r="B295" s="2959" t="s">
        <v>3276</v>
      </c>
      <c r="C295" s="2959">
        <v>1</v>
      </c>
      <c r="D295" s="2959">
        <v>2102</v>
      </c>
      <c r="E295" s="2960">
        <v>89.02</v>
      </c>
      <c r="F295" s="2959"/>
    </row>
    <row r="296" spans="1:6">
      <c r="A296" s="2959" t="s">
        <v>3253</v>
      </c>
      <c r="B296" s="2959" t="s">
        <v>3276</v>
      </c>
      <c r="C296" s="2959">
        <v>1</v>
      </c>
      <c r="D296" s="2959">
        <v>2103</v>
      </c>
      <c r="E296" s="2960">
        <v>89.02</v>
      </c>
      <c r="F296" s="2959"/>
    </row>
    <row r="297" spans="1:6">
      <c r="A297" s="2959" t="s">
        <v>3253</v>
      </c>
      <c r="B297" s="2959" t="s">
        <v>3276</v>
      </c>
      <c r="C297" s="2959">
        <v>1</v>
      </c>
      <c r="D297" s="2959">
        <v>2104</v>
      </c>
      <c r="E297" s="2960">
        <v>122.96</v>
      </c>
      <c r="F297" s="2959"/>
    </row>
    <row r="298" spans="1:6">
      <c r="A298" s="2959" t="s">
        <v>3253</v>
      </c>
      <c r="B298" s="2959" t="s">
        <v>3276</v>
      </c>
      <c r="C298" s="2959">
        <v>1</v>
      </c>
      <c r="D298" s="2959">
        <v>2201</v>
      </c>
      <c r="E298" s="2960">
        <v>90.42</v>
      </c>
      <c r="F298" s="2959"/>
    </row>
    <row r="299" spans="1:6">
      <c r="A299" s="2959" t="s">
        <v>3253</v>
      </c>
      <c r="B299" s="2959" t="s">
        <v>3276</v>
      </c>
      <c r="C299" s="2959">
        <v>1</v>
      </c>
      <c r="D299" s="2959">
        <v>2202</v>
      </c>
      <c r="E299" s="2960">
        <v>89.02</v>
      </c>
      <c r="F299" s="2959"/>
    </row>
    <row r="300" spans="1:6">
      <c r="A300" s="2959" t="s">
        <v>3253</v>
      </c>
      <c r="B300" s="2959" t="s">
        <v>3276</v>
      </c>
      <c r="C300" s="2959">
        <v>1</v>
      </c>
      <c r="D300" s="2959">
        <v>2203</v>
      </c>
      <c r="E300" s="2960">
        <v>89.02</v>
      </c>
      <c r="F300" s="2959"/>
    </row>
    <row r="301" spans="1:6">
      <c r="A301" s="2959" t="s">
        <v>3253</v>
      </c>
      <c r="B301" s="2959" t="s">
        <v>3276</v>
      </c>
      <c r="C301" s="2959">
        <v>1</v>
      </c>
      <c r="D301" s="2959">
        <v>2204</v>
      </c>
      <c r="E301" s="2960">
        <v>122.96</v>
      </c>
      <c r="F301" s="2959"/>
    </row>
    <row r="302" spans="1:6">
      <c r="A302" s="2959" t="s">
        <v>3253</v>
      </c>
      <c r="B302" s="2959" t="s">
        <v>3276</v>
      </c>
      <c r="C302" s="2959">
        <v>1</v>
      </c>
      <c r="D302" s="2959">
        <v>2301</v>
      </c>
      <c r="E302" s="2960">
        <v>90.42</v>
      </c>
      <c r="F302" s="2959"/>
    </row>
    <row r="303" spans="1:6">
      <c r="A303" s="2959" t="s">
        <v>3253</v>
      </c>
      <c r="B303" s="2959" t="s">
        <v>3276</v>
      </c>
      <c r="C303" s="2959">
        <v>1</v>
      </c>
      <c r="D303" s="2959">
        <v>2302</v>
      </c>
      <c r="E303" s="2960">
        <v>89.02</v>
      </c>
      <c r="F303" s="2959"/>
    </row>
    <row r="304" spans="1:6">
      <c r="A304" s="2959" t="s">
        <v>3253</v>
      </c>
      <c r="B304" s="2959" t="s">
        <v>3276</v>
      </c>
      <c r="C304" s="2959">
        <v>1</v>
      </c>
      <c r="D304" s="2959">
        <v>2303</v>
      </c>
      <c r="E304" s="2960">
        <v>89.02</v>
      </c>
      <c r="F304" s="2959"/>
    </row>
    <row r="305" spans="1:6">
      <c r="A305" s="2959" t="s">
        <v>3253</v>
      </c>
      <c r="B305" s="2959" t="s">
        <v>3276</v>
      </c>
      <c r="C305" s="2959">
        <v>1</v>
      </c>
      <c r="D305" s="2959">
        <v>2304</v>
      </c>
      <c r="E305" s="2960">
        <v>122.96</v>
      </c>
      <c r="F305" s="2959"/>
    </row>
    <row r="306" spans="1:6">
      <c r="A306" s="2959" t="s">
        <v>3253</v>
      </c>
      <c r="B306" s="2959" t="s">
        <v>3276</v>
      </c>
      <c r="C306" s="2959">
        <v>1</v>
      </c>
      <c r="D306" s="2959">
        <v>2401</v>
      </c>
      <c r="E306" s="2960">
        <v>90.42</v>
      </c>
      <c r="F306" s="2959"/>
    </row>
    <row r="307" spans="1:6">
      <c r="A307" s="2959" t="s">
        <v>3253</v>
      </c>
      <c r="B307" s="2959" t="s">
        <v>3276</v>
      </c>
      <c r="C307" s="2959">
        <v>1</v>
      </c>
      <c r="D307" s="2959">
        <v>2402</v>
      </c>
      <c r="E307" s="2960">
        <v>89.02</v>
      </c>
      <c r="F307" s="2959"/>
    </row>
    <row r="308" spans="1:6">
      <c r="A308" s="2959" t="s">
        <v>3253</v>
      </c>
      <c r="B308" s="2959" t="s">
        <v>3276</v>
      </c>
      <c r="C308" s="2959">
        <v>1</v>
      </c>
      <c r="D308" s="2959">
        <v>2403</v>
      </c>
      <c r="E308" s="2960">
        <v>89.02</v>
      </c>
      <c r="F308" s="2959"/>
    </row>
    <row r="309" spans="1:6">
      <c r="A309" s="2959" t="s">
        <v>3253</v>
      </c>
      <c r="B309" s="2959" t="s">
        <v>3276</v>
      </c>
      <c r="C309" s="2959">
        <v>1</v>
      </c>
      <c r="D309" s="2959">
        <v>2404</v>
      </c>
      <c r="E309" s="2960">
        <v>122.96</v>
      </c>
      <c r="F309" s="2959"/>
    </row>
    <row r="310" spans="1:6">
      <c r="A310" s="2959" t="s">
        <v>3253</v>
      </c>
      <c r="B310" s="2959" t="s">
        <v>3276</v>
      </c>
      <c r="C310" s="2959">
        <v>1</v>
      </c>
      <c r="D310" s="2959">
        <v>2501</v>
      </c>
      <c r="E310" s="2960">
        <v>90.42</v>
      </c>
      <c r="F310" s="2959"/>
    </row>
    <row r="311" spans="1:6">
      <c r="A311" s="2959" t="s">
        <v>3253</v>
      </c>
      <c r="B311" s="2959" t="s">
        <v>3276</v>
      </c>
      <c r="C311" s="2959">
        <v>1</v>
      </c>
      <c r="D311" s="2959">
        <v>2502</v>
      </c>
      <c r="E311" s="2960">
        <v>89.02</v>
      </c>
      <c r="F311" s="2959"/>
    </row>
    <row r="312" spans="1:6">
      <c r="A312" s="2959" t="s">
        <v>3253</v>
      </c>
      <c r="B312" s="2959" t="s">
        <v>3276</v>
      </c>
      <c r="C312" s="2959">
        <v>1</v>
      </c>
      <c r="D312" s="2959">
        <v>2503</v>
      </c>
      <c r="E312" s="2960">
        <v>89.02</v>
      </c>
      <c r="F312" s="2959"/>
    </row>
    <row r="313" spans="1:6">
      <c r="A313" s="2959" t="s">
        <v>3253</v>
      </c>
      <c r="B313" s="2959" t="s">
        <v>3276</v>
      </c>
      <c r="C313" s="2959">
        <v>1</v>
      </c>
      <c r="D313" s="2959">
        <v>2504</v>
      </c>
      <c r="E313" s="2960">
        <v>122.96</v>
      </c>
      <c r="F313" s="2959"/>
    </row>
    <row r="314" spans="1:6">
      <c r="A314" s="2959" t="s">
        <v>3253</v>
      </c>
      <c r="B314" s="2959" t="s">
        <v>3276</v>
      </c>
      <c r="C314" s="2959">
        <v>1</v>
      </c>
      <c r="D314" s="2959">
        <v>2601</v>
      </c>
      <c r="E314" s="2960">
        <v>90.42</v>
      </c>
      <c r="F314" s="2959"/>
    </row>
    <row r="315" spans="1:6">
      <c r="A315" s="2959" t="s">
        <v>3253</v>
      </c>
      <c r="B315" s="2959" t="s">
        <v>3276</v>
      </c>
      <c r="C315" s="2959">
        <v>1</v>
      </c>
      <c r="D315" s="2959">
        <v>2602</v>
      </c>
      <c r="E315" s="2960">
        <v>89.02</v>
      </c>
      <c r="F315" s="2959"/>
    </row>
    <row r="316" spans="1:6">
      <c r="A316" s="2959" t="s">
        <v>3253</v>
      </c>
      <c r="B316" s="2959" t="s">
        <v>3276</v>
      </c>
      <c r="C316" s="2959">
        <v>1</v>
      </c>
      <c r="D316" s="2959">
        <v>2603</v>
      </c>
      <c r="E316" s="2960">
        <v>89.02</v>
      </c>
      <c r="F316" s="2959"/>
    </row>
    <row r="317" spans="1:6">
      <c r="A317" s="2959" t="s">
        <v>3253</v>
      </c>
      <c r="B317" s="2959" t="s">
        <v>3276</v>
      </c>
      <c r="C317" s="2959">
        <v>1</v>
      </c>
      <c r="D317" s="2959">
        <v>2604</v>
      </c>
      <c r="E317" s="2960">
        <v>122.96</v>
      </c>
      <c r="F317" s="2959"/>
    </row>
    <row r="318" spans="1:6">
      <c r="A318" s="2959" t="s">
        <v>3253</v>
      </c>
      <c r="B318" s="2959" t="s">
        <v>3276</v>
      </c>
      <c r="C318" s="2959">
        <v>1</v>
      </c>
      <c r="D318" s="2959">
        <v>2701</v>
      </c>
      <c r="E318" s="2960">
        <v>90.42</v>
      </c>
      <c r="F318" s="2959"/>
    </row>
    <row r="319" spans="1:6">
      <c r="A319" s="2959" t="s">
        <v>3253</v>
      </c>
      <c r="B319" s="2959" t="s">
        <v>3276</v>
      </c>
      <c r="C319" s="2959">
        <v>1</v>
      </c>
      <c r="D319" s="2959">
        <v>2702</v>
      </c>
      <c r="E319" s="2960">
        <v>89.02</v>
      </c>
      <c r="F319" s="2959"/>
    </row>
    <row r="320" spans="1:6">
      <c r="A320" s="2959" t="s">
        <v>3253</v>
      </c>
      <c r="B320" s="2959" t="s">
        <v>3276</v>
      </c>
      <c r="C320" s="2959">
        <v>1</v>
      </c>
      <c r="D320" s="2959">
        <v>2703</v>
      </c>
      <c r="E320" s="2960">
        <v>89.02</v>
      </c>
      <c r="F320" s="2959"/>
    </row>
    <row r="321" spans="1:6">
      <c r="A321" s="2959" t="s">
        <v>3253</v>
      </c>
      <c r="B321" s="2959" t="s">
        <v>3276</v>
      </c>
      <c r="C321" s="2959">
        <v>1</v>
      </c>
      <c r="D321" s="2959">
        <v>2704</v>
      </c>
      <c r="E321" s="2960">
        <v>122.96</v>
      </c>
      <c r="F321" s="2959"/>
    </row>
    <row r="322" spans="1:6">
      <c r="A322" s="2959" t="s">
        <v>3253</v>
      </c>
      <c r="B322" s="2959" t="s">
        <v>3276</v>
      </c>
      <c r="C322" s="2959">
        <v>1</v>
      </c>
      <c r="D322" s="2959">
        <v>2801</v>
      </c>
      <c r="E322" s="2960">
        <v>90.42</v>
      </c>
      <c r="F322" s="2959"/>
    </row>
    <row r="323" spans="1:6">
      <c r="A323" s="2959" t="s">
        <v>3253</v>
      </c>
      <c r="B323" s="2959" t="s">
        <v>3276</v>
      </c>
      <c r="C323" s="2959">
        <v>1</v>
      </c>
      <c r="D323" s="2959">
        <v>2802</v>
      </c>
      <c r="E323" s="2960">
        <v>89.02</v>
      </c>
      <c r="F323" s="2959"/>
    </row>
    <row r="324" spans="1:6">
      <c r="A324" s="2959" t="s">
        <v>3253</v>
      </c>
      <c r="B324" s="2959" t="s">
        <v>3276</v>
      </c>
      <c r="C324" s="2959">
        <v>1</v>
      </c>
      <c r="D324" s="2959">
        <v>2803</v>
      </c>
      <c r="E324" s="2960">
        <v>89.02</v>
      </c>
      <c r="F324" s="2959"/>
    </row>
    <row r="325" spans="1:6">
      <c r="A325" s="2959" t="s">
        <v>3253</v>
      </c>
      <c r="B325" s="2959" t="s">
        <v>3276</v>
      </c>
      <c r="C325" s="2959">
        <v>1</v>
      </c>
      <c r="D325" s="2959">
        <v>2804</v>
      </c>
      <c r="E325" s="2960">
        <v>122.96</v>
      </c>
      <c r="F325" s="2959"/>
    </row>
    <row r="326" spans="1:6">
      <c r="A326" s="2959" t="s">
        <v>3253</v>
      </c>
      <c r="B326" s="2959" t="s">
        <v>3276</v>
      </c>
      <c r="C326" s="2959">
        <v>1</v>
      </c>
      <c r="D326" s="2959">
        <v>2901</v>
      </c>
      <c r="E326" s="2960">
        <v>90.42</v>
      </c>
      <c r="F326" s="2959"/>
    </row>
    <row r="327" spans="1:6">
      <c r="A327" s="2959" t="s">
        <v>3253</v>
      </c>
      <c r="B327" s="2959" t="s">
        <v>3276</v>
      </c>
      <c r="C327" s="2959">
        <v>1</v>
      </c>
      <c r="D327" s="2959">
        <v>2902</v>
      </c>
      <c r="E327" s="2960">
        <v>89.02</v>
      </c>
      <c r="F327" s="2959"/>
    </row>
    <row r="328" spans="1:6">
      <c r="A328" s="2959" t="s">
        <v>3253</v>
      </c>
      <c r="B328" s="2959" t="s">
        <v>3276</v>
      </c>
      <c r="C328" s="2959">
        <v>1</v>
      </c>
      <c r="D328" s="2959">
        <v>2903</v>
      </c>
      <c r="E328" s="2960">
        <v>89.02</v>
      </c>
      <c r="F328" s="2959"/>
    </row>
    <row r="329" spans="1:6">
      <c r="A329" s="2959" t="s">
        <v>3253</v>
      </c>
      <c r="B329" s="2959" t="s">
        <v>3276</v>
      </c>
      <c r="C329" s="2959">
        <v>1</v>
      </c>
      <c r="D329" s="2959">
        <v>2904</v>
      </c>
      <c r="E329" s="2960">
        <v>122.96</v>
      </c>
      <c r="F329" s="2959"/>
    </row>
    <row r="330" spans="1:6">
      <c r="A330" s="2959" t="s">
        <v>3253</v>
      </c>
      <c r="B330" s="2959" t="s">
        <v>3276</v>
      </c>
      <c r="C330" s="2959">
        <v>1</v>
      </c>
      <c r="D330" s="2959">
        <v>3001</v>
      </c>
      <c r="E330" s="2960">
        <v>90.42</v>
      </c>
      <c r="F330" s="2959"/>
    </row>
    <row r="331" spans="1:6">
      <c r="A331" s="2959" t="s">
        <v>3253</v>
      </c>
      <c r="B331" s="2959" t="s">
        <v>3276</v>
      </c>
      <c r="C331" s="2959">
        <v>1</v>
      </c>
      <c r="D331" s="2959">
        <v>3002</v>
      </c>
      <c r="E331" s="2960">
        <v>89.02</v>
      </c>
      <c r="F331" s="2959"/>
    </row>
    <row r="332" spans="1:6">
      <c r="A332" s="2959" t="s">
        <v>3253</v>
      </c>
      <c r="B332" s="2959" t="s">
        <v>3276</v>
      </c>
      <c r="C332" s="2959">
        <v>1</v>
      </c>
      <c r="D332" s="2959">
        <v>3003</v>
      </c>
      <c r="E332" s="2960">
        <v>89.02</v>
      </c>
      <c r="F332" s="2959"/>
    </row>
    <row r="333" spans="1:6">
      <c r="A333" s="2959" t="s">
        <v>3253</v>
      </c>
      <c r="B333" s="2959" t="s">
        <v>3276</v>
      </c>
      <c r="C333" s="2959">
        <v>1</v>
      </c>
      <c r="D333" s="2959">
        <v>3004</v>
      </c>
      <c r="E333" s="2960">
        <v>122.96</v>
      </c>
      <c r="F333" s="2959"/>
    </row>
    <row r="334" spans="1:6">
      <c r="A334" s="2959" t="s">
        <v>3253</v>
      </c>
      <c r="B334" s="2959" t="s">
        <v>3276</v>
      </c>
      <c r="C334" s="2959">
        <v>1</v>
      </c>
      <c r="D334" s="2959">
        <v>3101</v>
      </c>
      <c r="E334" s="2960">
        <v>90.42</v>
      </c>
      <c r="F334" s="2959"/>
    </row>
    <row r="335" spans="1:6">
      <c r="A335" s="2959" t="s">
        <v>3253</v>
      </c>
      <c r="B335" s="2959" t="s">
        <v>3276</v>
      </c>
      <c r="C335" s="2959">
        <v>1</v>
      </c>
      <c r="D335" s="2959">
        <v>3102</v>
      </c>
      <c r="E335" s="2960">
        <v>89.02</v>
      </c>
      <c r="F335" s="2959"/>
    </row>
    <row r="336" spans="1:6">
      <c r="A336" s="2959" t="s">
        <v>3253</v>
      </c>
      <c r="B336" s="2959" t="s">
        <v>3276</v>
      </c>
      <c r="C336" s="2959">
        <v>1</v>
      </c>
      <c r="D336" s="2959">
        <v>3103</v>
      </c>
      <c r="E336" s="2960">
        <v>89.02</v>
      </c>
      <c r="F336" s="2959"/>
    </row>
    <row r="337" spans="1:6">
      <c r="A337" s="2959" t="s">
        <v>3253</v>
      </c>
      <c r="B337" s="2959" t="s">
        <v>3276</v>
      </c>
      <c r="C337" s="2959">
        <v>1</v>
      </c>
      <c r="D337" s="2959">
        <v>3104</v>
      </c>
      <c r="E337" s="2960">
        <v>122.96</v>
      </c>
      <c r="F337" s="2959"/>
    </row>
    <row r="338" spans="1:6">
      <c r="A338" s="2959" t="s">
        <v>3253</v>
      </c>
      <c r="B338" s="2959" t="s">
        <v>3276</v>
      </c>
      <c r="C338" s="2959">
        <v>1</v>
      </c>
      <c r="D338" s="2959">
        <v>3201</v>
      </c>
      <c r="E338" s="2960">
        <v>90.42</v>
      </c>
      <c r="F338" s="2959"/>
    </row>
    <row r="339" spans="1:6">
      <c r="A339" s="2959" t="s">
        <v>3253</v>
      </c>
      <c r="B339" s="2959" t="s">
        <v>3276</v>
      </c>
      <c r="C339" s="2959">
        <v>1</v>
      </c>
      <c r="D339" s="2959">
        <v>3202</v>
      </c>
      <c r="E339" s="2960">
        <v>89.02</v>
      </c>
      <c r="F339" s="2959"/>
    </row>
    <row r="340" spans="1:6">
      <c r="A340" s="2959" t="s">
        <v>3253</v>
      </c>
      <c r="B340" s="2959" t="s">
        <v>3276</v>
      </c>
      <c r="C340" s="2959">
        <v>1</v>
      </c>
      <c r="D340" s="2959">
        <v>3203</v>
      </c>
      <c r="E340" s="2960">
        <v>89.02</v>
      </c>
      <c r="F340" s="2959"/>
    </row>
    <row r="341" spans="1:6">
      <c r="A341" s="2959" t="s">
        <v>3253</v>
      </c>
      <c r="B341" s="2959" t="s">
        <v>3276</v>
      </c>
      <c r="C341" s="2959">
        <v>1</v>
      </c>
      <c r="D341" s="2959">
        <v>3204</v>
      </c>
      <c r="E341" s="2960">
        <v>122.96</v>
      </c>
      <c r="F341" s="2959"/>
    </row>
    <row r="342" spans="1:6">
      <c r="A342" s="2959" t="s">
        <v>3253</v>
      </c>
      <c r="B342" s="2959" t="s">
        <v>3276</v>
      </c>
      <c r="C342" s="2959">
        <v>1</v>
      </c>
      <c r="D342" s="2959">
        <v>3301</v>
      </c>
      <c r="E342" s="2960">
        <v>90.42</v>
      </c>
      <c r="F342" s="2959"/>
    </row>
    <row r="343" spans="1:6">
      <c r="A343" s="2959" t="s">
        <v>3253</v>
      </c>
      <c r="B343" s="2959" t="s">
        <v>3276</v>
      </c>
      <c r="C343" s="2959">
        <v>1</v>
      </c>
      <c r="D343" s="2959">
        <v>3302</v>
      </c>
      <c r="E343" s="2960">
        <v>89.02</v>
      </c>
      <c r="F343" s="2959"/>
    </row>
    <row r="344" spans="1:6">
      <c r="A344" s="2959" t="s">
        <v>3253</v>
      </c>
      <c r="B344" s="2959" t="s">
        <v>3276</v>
      </c>
      <c r="C344" s="2959">
        <v>1</v>
      </c>
      <c r="D344" s="2959">
        <v>3303</v>
      </c>
      <c r="E344" s="2960">
        <v>89.02</v>
      </c>
      <c r="F344" s="2959"/>
    </row>
    <row r="345" spans="1:6">
      <c r="A345" s="2959" t="s">
        <v>3253</v>
      </c>
      <c r="B345" s="2959" t="s">
        <v>3276</v>
      </c>
      <c r="C345" s="2959">
        <v>1</v>
      </c>
      <c r="D345" s="2969">
        <v>3304</v>
      </c>
      <c r="E345" s="2960">
        <v>122.96</v>
      </c>
      <c r="F345" s="2959"/>
    </row>
    <row r="346" spans="1:6">
      <c r="A346" s="2959" t="s">
        <v>3253</v>
      </c>
      <c r="B346" s="2959" t="s">
        <v>3278</v>
      </c>
      <c r="C346" s="2959">
        <v>1</v>
      </c>
      <c r="D346" s="2959">
        <v>101</v>
      </c>
      <c r="E346" s="2960">
        <v>118.47</v>
      </c>
      <c r="F346" s="2959"/>
    </row>
    <row r="347" spans="1:6">
      <c r="A347" s="2959" t="s">
        <v>3253</v>
      </c>
      <c r="B347" s="2959" t="s">
        <v>3278</v>
      </c>
      <c r="C347" s="2959">
        <v>1</v>
      </c>
      <c r="D347" s="2959">
        <v>102</v>
      </c>
      <c r="E347" s="2960">
        <v>157.97</v>
      </c>
      <c r="F347" s="2959"/>
    </row>
    <row r="348" spans="1:6">
      <c r="A348" s="2959" t="s">
        <v>3253</v>
      </c>
      <c r="B348" s="2959" t="s">
        <v>3278</v>
      </c>
      <c r="C348" s="2959">
        <v>1</v>
      </c>
      <c r="D348" s="2959">
        <v>201</v>
      </c>
      <c r="E348" s="2960">
        <v>118.47</v>
      </c>
      <c r="F348" s="2959"/>
    </row>
    <row r="349" spans="1:6">
      <c r="A349" s="2959" t="s">
        <v>3253</v>
      </c>
      <c r="B349" s="2959" t="s">
        <v>3278</v>
      </c>
      <c r="C349" s="2959">
        <v>1</v>
      </c>
      <c r="D349" s="2959">
        <v>202</v>
      </c>
      <c r="E349" s="2960">
        <v>96.94</v>
      </c>
      <c r="F349" s="2959"/>
    </row>
    <row r="350" spans="1:6">
      <c r="A350" s="2959" t="s">
        <v>3253</v>
      </c>
      <c r="B350" s="2959" t="s">
        <v>3278</v>
      </c>
      <c r="C350" s="2959">
        <v>1</v>
      </c>
      <c r="D350" s="2959">
        <v>203</v>
      </c>
      <c r="E350" s="2960">
        <v>139.79</v>
      </c>
      <c r="F350" s="2959"/>
    </row>
    <row r="351" spans="1:6">
      <c r="A351" s="2959" t="s">
        <v>3253</v>
      </c>
      <c r="B351" s="2959" t="s">
        <v>3278</v>
      </c>
      <c r="C351" s="2959">
        <v>1</v>
      </c>
      <c r="D351" s="2959">
        <v>301</v>
      </c>
      <c r="E351" s="2960">
        <v>118.47</v>
      </c>
      <c r="F351" s="2959"/>
    </row>
    <row r="352" spans="1:6">
      <c r="A352" s="2959" t="s">
        <v>3253</v>
      </c>
      <c r="B352" s="2959" t="s">
        <v>3278</v>
      </c>
      <c r="C352" s="2959">
        <v>1</v>
      </c>
      <c r="D352" s="2959">
        <v>302</v>
      </c>
      <c r="E352" s="2960">
        <v>96.94</v>
      </c>
      <c r="F352" s="2959"/>
    </row>
    <row r="353" spans="1:6">
      <c r="A353" s="2959" t="s">
        <v>3253</v>
      </c>
      <c r="B353" s="2959" t="s">
        <v>3278</v>
      </c>
      <c r="C353" s="2959">
        <v>1</v>
      </c>
      <c r="D353" s="2959">
        <v>303</v>
      </c>
      <c r="E353" s="2960">
        <v>139.79</v>
      </c>
      <c r="F353" s="2959"/>
    </row>
    <row r="354" spans="1:6">
      <c r="A354" s="2959" t="s">
        <v>3253</v>
      </c>
      <c r="B354" s="2959" t="s">
        <v>3278</v>
      </c>
      <c r="C354" s="2959">
        <v>1</v>
      </c>
      <c r="D354" s="2959">
        <v>401</v>
      </c>
      <c r="E354" s="2960">
        <v>118.47</v>
      </c>
      <c r="F354" s="2959"/>
    </row>
    <row r="355" spans="1:6">
      <c r="A355" s="2959" t="s">
        <v>3253</v>
      </c>
      <c r="B355" s="2959" t="s">
        <v>3278</v>
      </c>
      <c r="C355" s="2959">
        <v>1</v>
      </c>
      <c r="D355" s="2959">
        <v>402</v>
      </c>
      <c r="E355" s="2960">
        <v>96.94</v>
      </c>
      <c r="F355" s="2959"/>
    </row>
    <row r="356" spans="1:6">
      <c r="A356" s="2959" t="s">
        <v>3253</v>
      </c>
      <c r="B356" s="2959" t="s">
        <v>3278</v>
      </c>
      <c r="C356" s="2959">
        <v>1</v>
      </c>
      <c r="D356" s="2959">
        <v>403</v>
      </c>
      <c r="E356" s="2960">
        <v>139.79</v>
      </c>
      <c r="F356" s="2959"/>
    </row>
    <row r="357" spans="1:6">
      <c r="A357" s="2959" t="s">
        <v>3253</v>
      </c>
      <c r="B357" s="2959" t="s">
        <v>3278</v>
      </c>
      <c r="C357" s="2959">
        <v>1</v>
      </c>
      <c r="D357" s="2959">
        <v>501</v>
      </c>
      <c r="E357" s="2960">
        <v>118.47</v>
      </c>
      <c r="F357" s="2959"/>
    </row>
    <row r="358" spans="1:6">
      <c r="A358" s="2959" t="s">
        <v>3253</v>
      </c>
      <c r="B358" s="2959" t="s">
        <v>3278</v>
      </c>
      <c r="C358" s="2959">
        <v>1</v>
      </c>
      <c r="D358" s="2959">
        <v>502</v>
      </c>
      <c r="E358" s="2960">
        <v>96.94</v>
      </c>
      <c r="F358" s="2959"/>
    </row>
    <row r="359" spans="1:6">
      <c r="A359" s="2959" t="s">
        <v>3253</v>
      </c>
      <c r="B359" s="2959" t="s">
        <v>3278</v>
      </c>
      <c r="C359" s="2959">
        <v>1</v>
      </c>
      <c r="D359" s="2959">
        <v>503</v>
      </c>
      <c r="E359" s="2960">
        <v>139.79</v>
      </c>
      <c r="F359" s="2959"/>
    </row>
    <row r="360" spans="1:6">
      <c r="A360" s="2959" t="s">
        <v>3253</v>
      </c>
      <c r="B360" s="2959" t="s">
        <v>3278</v>
      </c>
      <c r="C360" s="2959">
        <v>1</v>
      </c>
      <c r="D360" s="2959">
        <v>601</v>
      </c>
      <c r="E360" s="2960">
        <v>118.47</v>
      </c>
      <c r="F360" s="2959"/>
    </row>
    <row r="361" spans="1:6">
      <c r="A361" s="2959" t="s">
        <v>3253</v>
      </c>
      <c r="B361" s="2959" t="s">
        <v>3278</v>
      </c>
      <c r="C361" s="2959">
        <v>1</v>
      </c>
      <c r="D361" s="2959">
        <v>602</v>
      </c>
      <c r="E361" s="2960">
        <v>96.94</v>
      </c>
      <c r="F361" s="2959"/>
    </row>
    <row r="362" spans="1:6">
      <c r="A362" s="2959" t="s">
        <v>3253</v>
      </c>
      <c r="B362" s="2959" t="s">
        <v>3278</v>
      </c>
      <c r="C362" s="2959">
        <v>1</v>
      </c>
      <c r="D362" s="2959">
        <v>603</v>
      </c>
      <c r="E362" s="2960">
        <v>139.79</v>
      </c>
      <c r="F362" s="2959"/>
    </row>
    <row r="363" spans="1:6">
      <c r="A363" s="2959" t="s">
        <v>3253</v>
      </c>
      <c r="B363" s="2959" t="s">
        <v>3278</v>
      </c>
      <c r="C363" s="2959">
        <v>1</v>
      </c>
      <c r="D363" s="2959">
        <v>701</v>
      </c>
      <c r="E363" s="2960">
        <v>118.47</v>
      </c>
      <c r="F363" s="2959"/>
    </row>
    <row r="364" spans="1:6">
      <c r="A364" s="2959" t="s">
        <v>3253</v>
      </c>
      <c r="B364" s="2959" t="s">
        <v>3278</v>
      </c>
      <c r="C364" s="2959">
        <v>1</v>
      </c>
      <c r="D364" s="2959">
        <v>702</v>
      </c>
      <c r="E364" s="2960">
        <v>96.94</v>
      </c>
      <c r="F364" s="2959"/>
    </row>
    <row r="365" spans="1:6">
      <c r="A365" s="2959" t="s">
        <v>3253</v>
      </c>
      <c r="B365" s="2959" t="s">
        <v>3278</v>
      </c>
      <c r="C365" s="2959">
        <v>1</v>
      </c>
      <c r="D365" s="2959">
        <v>703</v>
      </c>
      <c r="E365" s="2960">
        <v>139.79</v>
      </c>
      <c r="F365" s="2959"/>
    </row>
    <row r="366" spans="1:6">
      <c r="A366" s="2959" t="s">
        <v>3253</v>
      </c>
      <c r="B366" s="2959" t="s">
        <v>3278</v>
      </c>
      <c r="C366" s="2959">
        <v>1</v>
      </c>
      <c r="D366" s="2959">
        <v>801</v>
      </c>
      <c r="E366" s="2960">
        <v>118.47</v>
      </c>
      <c r="F366" s="2959"/>
    </row>
    <row r="367" spans="1:6">
      <c r="A367" s="2959" t="s">
        <v>3253</v>
      </c>
      <c r="B367" s="2959" t="s">
        <v>3278</v>
      </c>
      <c r="C367" s="2959">
        <v>1</v>
      </c>
      <c r="D367" s="2959">
        <v>802</v>
      </c>
      <c r="E367" s="2960">
        <v>96.94</v>
      </c>
      <c r="F367" s="2959"/>
    </row>
    <row r="368" spans="1:6">
      <c r="A368" s="2959" t="s">
        <v>3253</v>
      </c>
      <c r="B368" s="2959" t="s">
        <v>3278</v>
      </c>
      <c r="C368" s="2959">
        <v>1</v>
      </c>
      <c r="D368" s="2959">
        <v>803</v>
      </c>
      <c r="E368" s="2960">
        <v>139.79</v>
      </c>
      <c r="F368" s="2959"/>
    </row>
    <row r="369" spans="1:6">
      <c r="A369" s="2959" t="s">
        <v>3253</v>
      </c>
      <c r="B369" s="2959" t="s">
        <v>3278</v>
      </c>
      <c r="C369" s="2959">
        <v>1</v>
      </c>
      <c r="D369" s="2959">
        <v>901</v>
      </c>
      <c r="E369" s="2960">
        <v>118.47</v>
      </c>
      <c r="F369" s="2959"/>
    </row>
    <row r="370" spans="1:6">
      <c r="A370" s="2959" t="s">
        <v>3253</v>
      </c>
      <c r="B370" s="2959" t="s">
        <v>3278</v>
      </c>
      <c r="C370" s="2959">
        <v>1</v>
      </c>
      <c r="D370" s="2959">
        <v>902</v>
      </c>
      <c r="E370" s="2960">
        <v>96.94</v>
      </c>
      <c r="F370" s="2959"/>
    </row>
    <row r="371" spans="1:6">
      <c r="A371" s="2959" t="s">
        <v>3253</v>
      </c>
      <c r="B371" s="2959" t="s">
        <v>3278</v>
      </c>
      <c r="C371" s="2959">
        <v>1</v>
      </c>
      <c r="D371" s="2959">
        <v>903</v>
      </c>
      <c r="E371" s="2960">
        <v>139.79</v>
      </c>
      <c r="F371" s="2959"/>
    </row>
    <row r="372" spans="1:6">
      <c r="A372" s="2959" t="s">
        <v>3253</v>
      </c>
      <c r="B372" s="2959" t="s">
        <v>3278</v>
      </c>
      <c r="C372" s="2959">
        <v>1</v>
      </c>
      <c r="D372" s="2959">
        <v>1001</v>
      </c>
      <c r="E372" s="2960">
        <v>118.47</v>
      </c>
      <c r="F372" s="2959"/>
    </row>
    <row r="373" spans="1:6">
      <c r="A373" s="2959" t="s">
        <v>3253</v>
      </c>
      <c r="B373" s="2959" t="s">
        <v>3278</v>
      </c>
      <c r="C373" s="2959">
        <v>1</v>
      </c>
      <c r="D373" s="2959">
        <v>1002</v>
      </c>
      <c r="E373" s="2960">
        <v>96.94</v>
      </c>
      <c r="F373" s="2959"/>
    </row>
    <row r="374" spans="1:6">
      <c r="A374" s="2959" t="s">
        <v>3253</v>
      </c>
      <c r="B374" s="2959" t="s">
        <v>3278</v>
      </c>
      <c r="C374" s="2959">
        <v>1</v>
      </c>
      <c r="D374" s="2959">
        <v>1003</v>
      </c>
      <c r="E374" s="2960">
        <v>139.79</v>
      </c>
      <c r="F374" s="2959"/>
    </row>
    <row r="375" spans="1:6">
      <c r="A375" s="2959" t="s">
        <v>3253</v>
      </c>
      <c r="B375" s="2959" t="s">
        <v>3278</v>
      </c>
      <c r="C375" s="2959">
        <v>1</v>
      </c>
      <c r="D375" s="2959">
        <v>1101</v>
      </c>
      <c r="E375" s="2960">
        <v>118.47</v>
      </c>
      <c r="F375" s="2959"/>
    </row>
    <row r="376" spans="1:6">
      <c r="A376" s="2959" t="s">
        <v>3253</v>
      </c>
      <c r="B376" s="2959" t="s">
        <v>3278</v>
      </c>
      <c r="C376" s="2959">
        <v>1</v>
      </c>
      <c r="D376" s="2959">
        <v>1102</v>
      </c>
      <c r="E376" s="2960">
        <v>96.94</v>
      </c>
      <c r="F376" s="2959"/>
    </row>
    <row r="377" spans="1:6">
      <c r="A377" s="2959" t="s">
        <v>3253</v>
      </c>
      <c r="B377" s="2959" t="s">
        <v>3278</v>
      </c>
      <c r="C377" s="2959">
        <v>1</v>
      </c>
      <c r="D377" s="2959">
        <v>1103</v>
      </c>
      <c r="E377" s="2960">
        <v>139.79</v>
      </c>
      <c r="F377" s="2959"/>
    </row>
    <row r="378" spans="1:6">
      <c r="A378" s="2959" t="s">
        <v>3253</v>
      </c>
      <c r="B378" s="2959" t="s">
        <v>3278</v>
      </c>
      <c r="C378" s="2959">
        <v>1</v>
      </c>
      <c r="D378" s="2959">
        <v>1201</v>
      </c>
      <c r="E378" s="2960">
        <v>118.47</v>
      </c>
      <c r="F378" s="2959"/>
    </row>
    <row r="379" spans="1:6">
      <c r="A379" s="2959" t="s">
        <v>3253</v>
      </c>
      <c r="B379" s="2959" t="s">
        <v>3278</v>
      </c>
      <c r="C379" s="2959">
        <v>1</v>
      </c>
      <c r="D379" s="2959">
        <v>1202</v>
      </c>
      <c r="E379" s="2960">
        <v>96.94</v>
      </c>
      <c r="F379" s="2959"/>
    </row>
    <row r="380" spans="1:6">
      <c r="A380" s="2959" t="s">
        <v>3253</v>
      </c>
      <c r="B380" s="2959" t="s">
        <v>3278</v>
      </c>
      <c r="C380" s="2959">
        <v>1</v>
      </c>
      <c r="D380" s="2959">
        <v>1203</v>
      </c>
      <c r="E380" s="2960">
        <v>139.79</v>
      </c>
      <c r="F380" s="2959"/>
    </row>
    <row r="381" spans="1:6">
      <c r="A381" s="2959" t="s">
        <v>3253</v>
      </c>
      <c r="B381" s="2959" t="s">
        <v>3278</v>
      </c>
      <c r="C381" s="2959">
        <v>1</v>
      </c>
      <c r="D381" s="2959">
        <v>1301</v>
      </c>
      <c r="E381" s="2960">
        <v>118.47</v>
      </c>
      <c r="F381" s="2959"/>
    </row>
    <row r="382" spans="1:6">
      <c r="A382" s="2959" t="s">
        <v>3253</v>
      </c>
      <c r="B382" s="2959" t="s">
        <v>3278</v>
      </c>
      <c r="C382" s="2959">
        <v>1</v>
      </c>
      <c r="D382" s="2959">
        <v>1302</v>
      </c>
      <c r="E382" s="2960">
        <v>96.94</v>
      </c>
      <c r="F382" s="2959"/>
    </row>
    <row r="383" spans="1:6">
      <c r="A383" s="2959" t="s">
        <v>3253</v>
      </c>
      <c r="B383" s="2959" t="s">
        <v>3278</v>
      </c>
      <c r="C383" s="2959">
        <v>1</v>
      </c>
      <c r="D383" s="2959">
        <v>1303</v>
      </c>
      <c r="E383" s="2960">
        <v>139.79</v>
      </c>
      <c r="F383" s="2959"/>
    </row>
    <row r="384" spans="1:6">
      <c r="A384" s="2959" t="s">
        <v>3253</v>
      </c>
      <c r="B384" s="2959" t="s">
        <v>3278</v>
      </c>
      <c r="C384" s="2959">
        <v>1</v>
      </c>
      <c r="D384" s="2959">
        <v>1401</v>
      </c>
      <c r="E384" s="2960">
        <v>118.47</v>
      </c>
      <c r="F384" s="2959"/>
    </row>
    <row r="385" spans="1:6">
      <c r="A385" s="2959" t="s">
        <v>3253</v>
      </c>
      <c r="B385" s="2959" t="s">
        <v>3278</v>
      </c>
      <c r="C385" s="2959">
        <v>1</v>
      </c>
      <c r="D385" s="2959">
        <v>1402</v>
      </c>
      <c r="E385" s="2960">
        <v>96.94</v>
      </c>
      <c r="F385" s="2959"/>
    </row>
    <row r="386" spans="1:6">
      <c r="A386" s="2959" t="s">
        <v>3253</v>
      </c>
      <c r="B386" s="2959" t="s">
        <v>3278</v>
      </c>
      <c r="C386" s="2959">
        <v>1</v>
      </c>
      <c r="D386" s="2959">
        <v>1403</v>
      </c>
      <c r="E386" s="2960">
        <v>139.79</v>
      </c>
      <c r="F386" s="2959"/>
    </row>
    <row r="387" spans="1:6">
      <c r="A387" s="2959" t="s">
        <v>3253</v>
      </c>
      <c r="B387" s="2959" t="s">
        <v>3278</v>
      </c>
      <c r="C387" s="2959">
        <v>1</v>
      </c>
      <c r="D387" s="2959">
        <v>1501</v>
      </c>
      <c r="E387" s="2960">
        <v>118.47</v>
      </c>
      <c r="F387" s="2959"/>
    </row>
    <row r="388" spans="1:6">
      <c r="A388" s="2959" t="s">
        <v>3253</v>
      </c>
      <c r="B388" s="2959" t="s">
        <v>3278</v>
      </c>
      <c r="C388" s="2959">
        <v>1</v>
      </c>
      <c r="D388" s="2959">
        <v>1502</v>
      </c>
      <c r="E388" s="2960">
        <v>96.94</v>
      </c>
      <c r="F388" s="2959"/>
    </row>
    <row r="389" spans="1:6">
      <c r="A389" s="2959" t="s">
        <v>3253</v>
      </c>
      <c r="B389" s="2959" t="s">
        <v>3278</v>
      </c>
      <c r="C389" s="2959">
        <v>1</v>
      </c>
      <c r="D389" s="2959">
        <v>1503</v>
      </c>
      <c r="E389" s="2960">
        <v>139.79</v>
      </c>
      <c r="F389" s="2959"/>
    </row>
    <row r="390" spans="1:6">
      <c r="A390" s="2959" t="s">
        <v>3253</v>
      </c>
      <c r="B390" s="2959" t="s">
        <v>3278</v>
      </c>
      <c r="C390" s="2959">
        <v>1</v>
      </c>
      <c r="D390" s="2959">
        <v>1601</v>
      </c>
      <c r="E390" s="2960">
        <v>118.47</v>
      </c>
      <c r="F390" s="2959"/>
    </row>
    <row r="391" spans="1:6">
      <c r="A391" s="2959" t="s">
        <v>3253</v>
      </c>
      <c r="B391" s="2959" t="s">
        <v>3278</v>
      </c>
      <c r="C391" s="2959">
        <v>1</v>
      </c>
      <c r="D391" s="2959">
        <v>1602</v>
      </c>
      <c r="E391" s="2960">
        <v>96.94</v>
      </c>
      <c r="F391" s="2959"/>
    </row>
    <row r="392" spans="1:6">
      <c r="A392" s="2959" t="s">
        <v>3253</v>
      </c>
      <c r="B392" s="2959" t="s">
        <v>3278</v>
      </c>
      <c r="C392" s="2959">
        <v>1</v>
      </c>
      <c r="D392" s="2959">
        <v>1603</v>
      </c>
      <c r="E392" s="2960">
        <v>139.79</v>
      </c>
      <c r="F392" s="2959"/>
    </row>
    <row r="393" spans="1:6">
      <c r="A393" s="2959" t="s">
        <v>3253</v>
      </c>
      <c r="B393" s="2959" t="s">
        <v>3278</v>
      </c>
      <c r="C393" s="2959">
        <v>1</v>
      </c>
      <c r="D393" s="2959">
        <v>1701</v>
      </c>
      <c r="E393" s="2960">
        <v>118.47</v>
      </c>
      <c r="F393" s="2959"/>
    </row>
    <row r="394" spans="1:6">
      <c r="A394" s="2959" t="s">
        <v>3253</v>
      </c>
      <c r="B394" s="2959" t="s">
        <v>3278</v>
      </c>
      <c r="C394" s="2959">
        <v>1</v>
      </c>
      <c r="D394" s="2959">
        <v>1702</v>
      </c>
      <c r="E394" s="2960">
        <v>96.94</v>
      </c>
      <c r="F394" s="2959"/>
    </row>
    <row r="395" spans="1:6">
      <c r="A395" s="2959" t="s">
        <v>3253</v>
      </c>
      <c r="B395" s="2959" t="s">
        <v>3278</v>
      </c>
      <c r="C395" s="2959">
        <v>1</v>
      </c>
      <c r="D395" s="2959">
        <v>1703</v>
      </c>
      <c r="E395" s="2960">
        <v>139.79</v>
      </c>
      <c r="F395" s="2959"/>
    </row>
    <row r="396" spans="1:6">
      <c r="A396" s="2959" t="s">
        <v>3253</v>
      </c>
      <c r="B396" s="2959" t="s">
        <v>3278</v>
      </c>
      <c r="C396" s="2959">
        <v>1</v>
      </c>
      <c r="D396" s="2959">
        <v>1801</v>
      </c>
      <c r="E396" s="2960">
        <v>118.47</v>
      </c>
      <c r="F396" s="2959"/>
    </row>
    <row r="397" spans="1:6">
      <c r="A397" s="2959" t="s">
        <v>3253</v>
      </c>
      <c r="B397" s="2959" t="s">
        <v>3278</v>
      </c>
      <c r="C397" s="2959">
        <v>1</v>
      </c>
      <c r="D397" s="2959">
        <v>1802</v>
      </c>
      <c r="E397" s="2960">
        <v>96.94</v>
      </c>
      <c r="F397" s="2959"/>
    </row>
    <row r="398" spans="1:6">
      <c r="A398" s="2959" t="s">
        <v>3253</v>
      </c>
      <c r="B398" s="2959" t="s">
        <v>3278</v>
      </c>
      <c r="C398" s="2959">
        <v>1</v>
      </c>
      <c r="D398" s="2959">
        <v>1803</v>
      </c>
      <c r="E398" s="2960">
        <v>139.79</v>
      </c>
      <c r="F398" s="2959"/>
    </row>
    <row r="399" spans="1:6">
      <c r="A399" s="2959" t="s">
        <v>3253</v>
      </c>
      <c r="B399" s="2959" t="s">
        <v>3278</v>
      </c>
      <c r="C399" s="2959">
        <v>1</v>
      </c>
      <c r="D399" s="2959">
        <v>1901</v>
      </c>
      <c r="E399" s="2960">
        <v>118.47</v>
      </c>
      <c r="F399" s="2959"/>
    </row>
    <row r="400" spans="1:6">
      <c r="A400" s="2959" t="s">
        <v>3253</v>
      </c>
      <c r="B400" s="2959" t="s">
        <v>3278</v>
      </c>
      <c r="C400" s="2959">
        <v>1</v>
      </c>
      <c r="D400" s="2959">
        <v>1902</v>
      </c>
      <c r="E400" s="2960">
        <v>96.94</v>
      </c>
      <c r="F400" s="2959"/>
    </row>
    <row r="401" spans="1:6">
      <c r="A401" s="2959" t="s">
        <v>3253</v>
      </c>
      <c r="B401" s="2959" t="s">
        <v>3278</v>
      </c>
      <c r="C401" s="2959">
        <v>1</v>
      </c>
      <c r="D401" s="2959">
        <v>1903</v>
      </c>
      <c r="E401" s="2960">
        <v>139.79</v>
      </c>
      <c r="F401" s="2959"/>
    </row>
    <row r="402" spans="1:6">
      <c r="A402" s="2959" t="s">
        <v>3253</v>
      </c>
      <c r="B402" s="2959" t="s">
        <v>3278</v>
      </c>
      <c r="C402" s="2959">
        <v>1</v>
      </c>
      <c r="D402" s="2959">
        <v>2001</v>
      </c>
      <c r="E402" s="2960">
        <v>118.47</v>
      </c>
      <c r="F402" s="2959"/>
    </row>
    <row r="403" spans="1:6">
      <c r="A403" s="2959" t="s">
        <v>3253</v>
      </c>
      <c r="B403" s="2959" t="s">
        <v>3278</v>
      </c>
      <c r="C403" s="2959">
        <v>1</v>
      </c>
      <c r="D403" s="2959">
        <v>2002</v>
      </c>
      <c r="E403" s="2960">
        <v>96.94</v>
      </c>
      <c r="F403" s="2959"/>
    </row>
    <row r="404" spans="1:6">
      <c r="A404" s="2959" t="s">
        <v>3253</v>
      </c>
      <c r="B404" s="2959" t="s">
        <v>3278</v>
      </c>
      <c r="C404" s="2959">
        <v>1</v>
      </c>
      <c r="D404" s="2959">
        <v>2003</v>
      </c>
      <c r="E404" s="2960">
        <v>139.79</v>
      </c>
      <c r="F404" s="2959"/>
    </row>
    <row r="405" spans="1:6">
      <c r="A405" s="2959" t="s">
        <v>3253</v>
      </c>
      <c r="B405" s="2959" t="s">
        <v>3278</v>
      </c>
      <c r="C405" s="2959">
        <v>1</v>
      </c>
      <c r="D405" s="2959">
        <v>2101</v>
      </c>
      <c r="E405" s="2960">
        <v>118.47</v>
      </c>
      <c r="F405" s="2959"/>
    </row>
    <row r="406" spans="1:6">
      <c r="A406" s="2959" t="s">
        <v>3253</v>
      </c>
      <c r="B406" s="2959" t="s">
        <v>3278</v>
      </c>
      <c r="C406" s="2959">
        <v>1</v>
      </c>
      <c r="D406" s="2959">
        <v>2102</v>
      </c>
      <c r="E406" s="2960">
        <v>96.94</v>
      </c>
      <c r="F406" s="2959"/>
    </row>
    <row r="407" spans="1:6">
      <c r="A407" s="2959" t="s">
        <v>3253</v>
      </c>
      <c r="B407" s="2959" t="s">
        <v>3278</v>
      </c>
      <c r="C407" s="2959">
        <v>1</v>
      </c>
      <c r="D407" s="2959">
        <v>2103</v>
      </c>
      <c r="E407" s="2960">
        <v>139.79</v>
      </c>
      <c r="F407" s="2959"/>
    </row>
    <row r="408" spans="1:6">
      <c r="A408" s="2959" t="s">
        <v>3253</v>
      </c>
      <c r="B408" s="2959" t="s">
        <v>3278</v>
      </c>
      <c r="C408" s="2959">
        <v>1</v>
      </c>
      <c r="D408" s="2959">
        <v>2201</v>
      </c>
      <c r="E408" s="2960">
        <v>118.47</v>
      </c>
      <c r="F408" s="2959"/>
    </row>
    <row r="409" spans="1:6">
      <c r="A409" s="2959" t="s">
        <v>3253</v>
      </c>
      <c r="B409" s="2959" t="s">
        <v>3278</v>
      </c>
      <c r="C409" s="2959">
        <v>1</v>
      </c>
      <c r="D409" s="2959">
        <v>2202</v>
      </c>
      <c r="E409" s="2960">
        <v>96.94</v>
      </c>
      <c r="F409" s="2959"/>
    </row>
    <row r="410" spans="1:6">
      <c r="A410" s="2959" t="s">
        <v>3253</v>
      </c>
      <c r="B410" s="2959" t="s">
        <v>3278</v>
      </c>
      <c r="C410" s="2959">
        <v>1</v>
      </c>
      <c r="D410" s="2959">
        <v>2203</v>
      </c>
      <c r="E410" s="2960">
        <v>139.79</v>
      </c>
      <c r="F410" s="2959"/>
    </row>
    <row r="411" spans="1:6">
      <c r="A411" s="2959" t="s">
        <v>3253</v>
      </c>
      <c r="B411" s="2959" t="s">
        <v>3278</v>
      </c>
      <c r="C411" s="2959">
        <v>1</v>
      </c>
      <c r="D411" s="2959">
        <v>2301</v>
      </c>
      <c r="E411" s="2960">
        <v>118.47</v>
      </c>
      <c r="F411" s="2959"/>
    </row>
    <row r="412" spans="1:6">
      <c r="A412" s="2959" t="s">
        <v>3253</v>
      </c>
      <c r="B412" s="2959" t="s">
        <v>3278</v>
      </c>
      <c r="C412" s="2959">
        <v>1</v>
      </c>
      <c r="D412" s="2959">
        <v>2302</v>
      </c>
      <c r="E412" s="2960">
        <v>96.94</v>
      </c>
      <c r="F412" s="2959"/>
    </row>
    <row r="413" spans="1:6">
      <c r="A413" s="2959" t="s">
        <v>3253</v>
      </c>
      <c r="B413" s="2959" t="s">
        <v>3278</v>
      </c>
      <c r="C413" s="2959">
        <v>1</v>
      </c>
      <c r="D413" s="2959">
        <v>2303</v>
      </c>
      <c r="E413" s="2960">
        <v>139.79</v>
      </c>
      <c r="F413" s="2959"/>
    </row>
    <row r="414" spans="1:6">
      <c r="A414" s="2959" t="s">
        <v>3253</v>
      </c>
      <c r="B414" s="2959" t="s">
        <v>3278</v>
      </c>
      <c r="C414" s="2959">
        <v>1</v>
      </c>
      <c r="D414" s="2959">
        <v>2401</v>
      </c>
      <c r="E414" s="2960">
        <v>118.47</v>
      </c>
      <c r="F414" s="2959"/>
    </row>
    <row r="415" spans="1:6">
      <c r="A415" s="2959" t="s">
        <v>3253</v>
      </c>
      <c r="B415" s="2959" t="s">
        <v>3278</v>
      </c>
      <c r="C415" s="2959">
        <v>1</v>
      </c>
      <c r="D415" s="2959">
        <v>2402</v>
      </c>
      <c r="E415" s="2960">
        <v>96.94</v>
      </c>
      <c r="F415" s="2959"/>
    </row>
    <row r="416" spans="1:6">
      <c r="A416" s="2959" t="s">
        <v>3253</v>
      </c>
      <c r="B416" s="2959" t="s">
        <v>3278</v>
      </c>
      <c r="C416" s="2959">
        <v>1</v>
      </c>
      <c r="D416" s="2959">
        <v>2403</v>
      </c>
      <c r="E416" s="2960">
        <v>139.79</v>
      </c>
      <c r="F416" s="2959"/>
    </row>
    <row r="417" spans="1:6">
      <c r="A417" s="2959" t="s">
        <v>3253</v>
      </c>
      <c r="B417" s="2959" t="s">
        <v>3278</v>
      </c>
      <c r="C417" s="2959">
        <v>1</v>
      </c>
      <c r="D417" s="2959">
        <v>2501</v>
      </c>
      <c r="E417" s="2960">
        <v>118.47</v>
      </c>
      <c r="F417" s="2959"/>
    </row>
    <row r="418" spans="1:6">
      <c r="A418" s="2959" t="s">
        <v>3253</v>
      </c>
      <c r="B418" s="2959" t="s">
        <v>3278</v>
      </c>
      <c r="C418" s="2959">
        <v>1</v>
      </c>
      <c r="D418" s="2959">
        <v>2502</v>
      </c>
      <c r="E418" s="2960">
        <v>96.94</v>
      </c>
      <c r="F418" s="2959"/>
    </row>
    <row r="419" spans="1:6">
      <c r="A419" s="2959" t="s">
        <v>3253</v>
      </c>
      <c r="B419" s="2959" t="s">
        <v>3278</v>
      </c>
      <c r="C419" s="2959">
        <v>1</v>
      </c>
      <c r="D419" s="2959">
        <v>2503</v>
      </c>
      <c r="E419" s="2960">
        <v>139.79</v>
      </c>
      <c r="F419" s="2959"/>
    </row>
    <row r="420" spans="1:6">
      <c r="A420" s="2959" t="s">
        <v>3253</v>
      </c>
      <c r="B420" s="2959" t="s">
        <v>3278</v>
      </c>
      <c r="C420" s="2959">
        <v>1</v>
      </c>
      <c r="D420" s="2959">
        <v>2601</v>
      </c>
      <c r="E420" s="2960">
        <v>118.47</v>
      </c>
      <c r="F420" s="2959"/>
    </row>
    <row r="421" spans="1:6">
      <c r="A421" s="2959" t="s">
        <v>3253</v>
      </c>
      <c r="B421" s="2959" t="s">
        <v>3278</v>
      </c>
      <c r="C421" s="2959">
        <v>1</v>
      </c>
      <c r="D421" s="2959">
        <v>2602</v>
      </c>
      <c r="E421" s="2960">
        <v>96.94</v>
      </c>
      <c r="F421" s="2959"/>
    </row>
    <row r="422" spans="1:6">
      <c r="A422" s="2959" t="s">
        <v>3253</v>
      </c>
      <c r="B422" s="2959" t="s">
        <v>3278</v>
      </c>
      <c r="C422" s="2959">
        <v>1</v>
      </c>
      <c r="D422" s="2959">
        <v>2603</v>
      </c>
      <c r="E422" s="2960">
        <v>139.79</v>
      </c>
      <c r="F422" s="2959"/>
    </row>
    <row r="423" spans="1:6">
      <c r="A423" s="2959" t="s">
        <v>3253</v>
      </c>
      <c r="B423" s="2959" t="s">
        <v>3278</v>
      </c>
      <c r="C423" s="2959">
        <v>1</v>
      </c>
      <c r="D423" s="2959">
        <v>2701</v>
      </c>
      <c r="E423" s="2960">
        <v>118.47</v>
      </c>
      <c r="F423" s="2959"/>
    </row>
    <row r="424" spans="1:6">
      <c r="A424" s="2959" t="s">
        <v>3253</v>
      </c>
      <c r="B424" s="2959" t="s">
        <v>3278</v>
      </c>
      <c r="C424" s="2959">
        <v>1</v>
      </c>
      <c r="D424" s="2959">
        <v>2702</v>
      </c>
      <c r="E424" s="2960">
        <v>96.94</v>
      </c>
      <c r="F424" s="2959"/>
    </row>
    <row r="425" spans="1:6">
      <c r="A425" s="2959" t="s">
        <v>3253</v>
      </c>
      <c r="B425" s="2959" t="s">
        <v>3278</v>
      </c>
      <c r="C425" s="2959">
        <v>1</v>
      </c>
      <c r="D425" s="2959">
        <v>2703</v>
      </c>
      <c r="E425" s="2960">
        <v>139.79</v>
      </c>
      <c r="F425" s="2959"/>
    </row>
    <row r="426" spans="1:6">
      <c r="A426" s="2959" t="s">
        <v>3253</v>
      </c>
      <c r="B426" s="2959" t="s">
        <v>3278</v>
      </c>
      <c r="C426" s="2959">
        <v>1</v>
      </c>
      <c r="D426" s="2959">
        <v>2801</v>
      </c>
      <c r="E426" s="2960">
        <v>118.47</v>
      </c>
      <c r="F426" s="2959"/>
    </row>
    <row r="427" spans="1:6">
      <c r="A427" s="2959" t="s">
        <v>3253</v>
      </c>
      <c r="B427" s="2959" t="s">
        <v>3278</v>
      </c>
      <c r="C427" s="2959">
        <v>1</v>
      </c>
      <c r="D427" s="2959">
        <v>2802</v>
      </c>
      <c r="E427" s="2960">
        <v>96.94</v>
      </c>
      <c r="F427" s="2959"/>
    </row>
    <row r="428" spans="1:6">
      <c r="A428" s="2959" t="s">
        <v>3253</v>
      </c>
      <c r="B428" s="2959" t="s">
        <v>3278</v>
      </c>
      <c r="C428" s="2959">
        <v>1</v>
      </c>
      <c r="D428" s="2959">
        <v>2803</v>
      </c>
      <c r="E428" s="2960">
        <v>139.79</v>
      </c>
      <c r="F428" s="2959"/>
    </row>
    <row r="429" spans="1:6">
      <c r="A429" s="2959" t="s">
        <v>3253</v>
      </c>
      <c r="B429" s="2959" t="s">
        <v>3278</v>
      </c>
      <c r="C429" s="2959">
        <v>1</v>
      </c>
      <c r="D429" s="2959">
        <v>2901</v>
      </c>
      <c r="E429" s="2960">
        <v>118.47</v>
      </c>
      <c r="F429" s="2959"/>
    </row>
    <row r="430" spans="1:6">
      <c r="A430" s="2959" t="s">
        <v>3253</v>
      </c>
      <c r="B430" s="2959" t="s">
        <v>3278</v>
      </c>
      <c r="C430" s="2959">
        <v>1</v>
      </c>
      <c r="D430" s="2959">
        <v>2902</v>
      </c>
      <c r="E430" s="2960">
        <v>96.94</v>
      </c>
      <c r="F430" s="2959"/>
    </row>
    <row r="431" spans="1:6">
      <c r="A431" s="2959" t="s">
        <v>3253</v>
      </c>
      <c r="B431" s="2959" t="s">
        <v>3278</v>
      </c>
      <c r="C431" s="2959">
        <v>1</v>
      </c>
      <c r="D431" s="2959">
        <v>2903</v>
      </c>
      <c r="E431" s="2960">
        <v>139.79</v>
      </c>
      <c r="F431" s="2959"/>
    </row>
    <row r="432" spans="1:6">
      <c r="A432" s="2959" t="s">
        <v>3253</v>
      </c>
      <c r="B432" s="2959" t="s">
        <v>3278</v>
      </c>
      <c r="C432" s="2959">
        <v>1</v>
      </c>
      <c r="D432" s="2959">
        <v>3001</v>
      </c>
      <c r="E432" s="2960">
        <v>118.47</v>
      </c>
      <c r="F432" s="2959"/>
    </row>
    <row r="433" spans="1:6">
      <c r="A433" s="2959" t="s">
        <v>3253</v>
      </c>
      <c r="B433" s="2959" t="s">
        <v>3278</v>
      </c>
      <c r="C433" s="2959">
        <v>1</v>
      </c>
      <c r="D433" s="2959">
        <v>3002</v>
      </c>
      <c r="E433" s="2960">
        <v>96.94</v>
      </c>
      <c r="F433" s="2959"/>
    </row>
    <row r="434" spans="1:6">
      <c r="A434" s="2959" t="s">
        <v>3253</v>
      </c>
      <c r="B434" s="2959" t="s">
        <v>3278</v>
      </c>
      <c r="C434" s="2959">
        <v>1</v>
      </c>
      <c r="D434" s="2969">
        <v>3003</v>
      </c>
      <c r="E434" s="2960">
        <v>139.79</v>
      </c>
      <c r="F434" s="2959"/>
    </row>
    <row r="435" spans="1:6">
      <c r="A435" s="2959" t="s">
        <v>3253</v>
      </c>
      <c r="B435" s="2959" t="s">
        <v>3279</v>
      </c>
      <c r="C435" s="2959">
        <v>1</v>
      </c>
      <c r="D435" s="2959">
        <v>101</v>
      </c>
      <c r="E435" s="2960">
        <v>117.8</v>
      </c>
      <c r="F435" s="2959"/>
    </row>
    <row r="436" spans="1:6">
      <c r="A436" s="2959" t="s">
        <v>3253</v>
      </c>
      <c r="B436" s="2959" t="s">
        <v>3279</v>
      </c>
      <c r="C436" s="2959">
        <v>1</v>
      </c>
      <c r="D436" s="2959">
        <v>102</v>
      </c>
      <c r="E436" s="2960">
        <v>96.39</v>
      </c>
      <c r="F436" s="2959"/>
    </row>
    <row r="437" spans="1:6">
      <c r="A437" s="2959" t="s">
        <v>3253</v>
      </c>
      <c r="B437" s="2959" t="s">
        <v>3279</v>
      </c>
      <c r="C437" s="2959">
        <v>1</v>
      </c>
      <c r="D437" s="2959">
        <v>103</v>
      </c>
      <c r="E437" s="2960">
        <v>139</v>
      </c>
      <c r="F437" s="2959"/>
    </row>
    <row r="438" spans="1:6">
      <c r="A438" s="2959" t="s">
        <v>3253</v>
      </c>
      <c r="B438" s="2959" t="s">
        <v>3279</v>
      </c>
      <c r="C438" s="2959">
        <v>1</v>
      </c>
      <c r="D438" s="2959">
        <v>201</v>
      </c>
      <c r="E438" s="2960">
        <v>117.8</v>
      </c>
      <c r="F438" s="2959"/>
    </row>
    <row r="439" spans="1:6">
      <c r="A439" s="2959" t="s">
        <v>3253</v>
      </c>
      <c r="B439" s="2959" t="s">
        <v>3279</v>
      </c>
      <c r="C439" s="2959">
        <v>1</v>
      </c>
      <c r="D439" s="2959">
        <v>202</v>
      </c>
      <c r="E439" s="2960">
        <v>96.39</v>
      </c>
      <c r="F439" s="2959"/>
    </row>
    <row r="440" spans="1:6">
      <c r="A440" s="2959" t="s">
        <v>3253</v>
      </c>
      <c r="B440" s="2959" t="s">
        <v>3279</v>
      </c>
      <c r="C440" s="2959">
        <v>1</v>
      </c>
      <c r="D440" s="2959">
        <v>203</v>
      </c>
      <c r="E440" s="2960">
        <v>139</v>
      </c>
      <c r="F440" s="2959"/>
    </row>
    <row r="441" spans="1:6">
      <c r="A441" s="2959" t="s">
        <v>3253</v>
      </c>
      <c r="B441" s="2959" t="s">
        <v>3279</v>
      </c>
      <c r="C441" s="2959">
        <v>1</v>
      </c>
      <c r="D441" s="2959">
        <v>301</v>
      </c>
      <c r="E441" s="2960">
        <v>117.8</v>
      </c>
      <c r="F441" s="2959"/>
    </row>
    <row r="442" spans="1:6">
      <c r="A442" s="2959" t="s">
        <v>3253</v>
      </c>
      <c r="B442" s="2959" t="s">
        <v>3279</v>
      </c>
      <c r="C442" s="2959">
        <v>1</v>
      </c>
      <c r="D442" s="2959">
        <v>302</v>
      </c>
      <c r="E442" s="2960">
        <v>96.39</v>
      </c>
      <c r="F442" s="2959"/>
    </row>
    <row r="443" spans="1:6">
      <c r="A443" s="2959" t="s">
        <v>3253</v>
      </c>
      <c r="B443" s="2959" t="s">
        <v>3279</v>
      </c>
      <c r="C443" s="2959">
        <v>1</v>
      </c>
      <c r="D443" s="2959">
        <v>303</v>
      </c>
      <c r="E443" s="2960">
        <v>139</v>
      </c>
      <c r="F443" s="2959"/>
    </row>
    <row r="444" spans="1:6">
      <c r="A444" s="2959" t="s">
        <v>3253</v>
      </c>
      <c r="B444" s="2959" t="s">
        <v>3279</v>
      </c>
      <c r="C444" s="2959">
        <v>1</v>
      </c>
      <c r="D444" s="2959">
        <v>401</v>
      </c>
      <c r="E444" s="2960">
        <v>117.8</v>
      </c>
      <c r="F444" s="2959"/>
    </row>
    <row r="445" spans="1:6">
      <c r="A445" s="2959" t="s">
        <v>3253</v>
      </c>
      <c r="B445" s="2959" t="s">
        <v>3279</v>
      </c>
      <c r="C445" s="2959">
        <v>1</v>
      </c>
      <c r="D445" s="2959">
        <v>402</v>
      </c>
      <c r="E445" s="2960">
        <v>96.39</v>
      </c>
      <c r="F445" s="2959"/>
    </row>
    <row r="446" spans="1:6">
      <c r="A446" s="2959" t="s">
        <v>3253</v>
      </c>
      <c r="B446" s="2959" t="s">
        <v>3279</v>
      </c>
      <c r="C446" s="2959">
        <v>1</v>
      </c>
      <c r="D446" s="2959">
        <v>403</v>
      </c>
      <c r="E446" s="2960">
        <v>139</v>
      </c>
      <c r="F446" s="2959"/>
    </row>
    <row r="447" spans="1:6">
      <c r="A447" s="2959" t="s">
        <v>3253</v>
      </c>
      <c r="B447" s="2959" t="s">
        <v>3279</v>
      </c>
      <c r="C447" s="2959">
        <v>1</v>
      </c>
      <c r="D447" s="2959">
        <v>501</v>
      </c>
      <c r="E447" s="2960">
        <v>117.8</v>
      </c>
      <c r="F447" s="2959"/>
    </row>
    <row r="448" spans="1:6">
      <c r="A448" s="2959" t="s">
        <v>3253</v>
      </c>
      <c r="B448" s="2959" t="s">
        <v>3279</v>
      </c>
      <c r="C448" s="2959">
        <v>1</v>
      </c>
      <c r="D448" s="2959">
        <v>502</v>
      </c>
      <c r="E448" s="2960">
        <v>96.39</v>
      </c>
      <c r="F448" s="2959"/>
    </row>
    <row r="449" spans="1:6">
      <c r="A449" s="2959" t="s">
        <v>3253</v>
      </c>
      <c r="B449" s="2959" t="s">
        <v>3279</v>
      </c>
      <c r="C449" s="2959">
        <v>1</v>
      </c>
      <c r="D449" s="2959">
        <v>503</v>
      </c>
      <c r="E449" s="2960">
        <v>139</v>
      </c>
      <c r="F449" s="2959"/>
    </row>
    <row r="450" spans="1:6">
      <c r="A450" s="2959" t="s">
        <v>3253</v>
      </c>
      <c r="B450" s="2959" t="s">
        <v>3279</v>
      </c>
      <c r="C450" s="2959">
        <v>1</v>
      </c>
      <c r="D450" s="2959">
        <v>601</v>
      </c>
      <c r="E450" s="2960">
        <v>117.8</v>
      </c>
      <c r="F450" s="2959"/>
    </row>
    <row r="451" spans="1:6">
      <c r="A451" s="2959" t="s">
        <v>3253</v>
      </c>
      <c r="B451" s="2959" t="s">
        <v>3279</v>
      </c>
      <c r="C451" s="2959">
        <v>1</v>
      </c>
      <c r="D451" s="2959">
        <v>602</v>
      </c>
      <c r="E451" s="2960">
        <v>96.39</v>
      </c>
      <c r="F451" s="2959"/>
    </row>
    <row r="452" spans="1:6">
      <c r="A452" s="2959" t="s">
        <v>3253</v>
      </c>
      <c r="B452" s="2959" t="s">
        <v>3279</v>
      </c>
      <c r="C452" s="2959">
        <v>1</v>
      </c>
      <c r="D452" s="2959">
        <v>603</v>
      </c>
      <c r="E452" s="2960">
        <v>139</v>
      </c>
      <c r="F452" s="2959"/>
    </row>
    <row r="453" spans="1:6">
      <c r="A453" s="2959" t="s">
        <v>3253</v>
      </c>
      <c r="B453" s="2959" t="s">
        <v>3279</v>
      </c>
      <c r="C453" s="2959">
        <v>1</v>
      </c>
      <c r="D453" s="2959">
        <v>701</v>
      </c>
      <c r="E453" s="2960">
        <v>117.8</v>
      </c>
      <c r="F453" s="2959"/>
    </row>
    <row r="454" spans="1:6">
      <c r="A454" s="2959" t="s">
        <v>3253</v>
      </c>
      <c r="B454" s="2959" t="s">
        <v>3279</v>
      </c>
      <c r="C454" s="2959">
        <v>1</v>
      </c>
      <c r="D454" s="2959">
        <v>702</v>
      </c>
      <c r="E454" s="2960">
        <v>96.39</v>
      </c>
      <c r="F454" s="2959"/>
    </row>
    <row r="455" spans="1:6">
      <c r="A455" s="2959" t="s">
        <v>3253</v>
      </c>
      <c r="B455" s="2959" t="s">
        <v>3279</v>
      </c>
      <c r="C455" s="2959">
        <v>1</v>
      </c>
      <c r="D455" s="2959">
        <v>703</v>
      </c>
      <c r="E455" s="2960">
        <v>139</v>
      </c>
      <c r="F455" s="2959"/>
    </row>
    <row r="456" spans="1:6">
      <c r="A456" s="2959" t="s">
        <v>3253</v>
      </c>
      <c r="B456" s="2959" t="s">
        <v>3279</v>
      </c>
      <c r="C456" s="2959">
        <v>1</v>
      </c>
      <c r="D456" s="2959">
        <v>801</v>
      </c>
      <c r="E456" s="2960">
        <v>117.8</v>
      </c>
      <c r="F456" s="2959"/>
    </row>
    <row r="457" spans="1:6">
      <c r="A457" s="2959" t="s">
        <v>3253</v>
      </c>
      <c r="B457" s="2959" t="s">
        <v>3279</v>
      </c>
      <c r="C457" s="2959">
        <v>1</v>
      </c>
      <c r="D457" s="2959">
        <v>802</v>
      </c>
      <c r="E457" s="2960">
        <v>96.39</v>
      </c>
      <c r="F457" s="2959"/>
    </row>
    <row r="458" spans="1:6">
      <c r="A458" s="2959" t="s">
        <v>3253</v>
      </c>
      <c r="B458" s="2959" t="s">
        <v>3279</v>
      </c>
      <c r="C458" s="2959">
        <v>1</v>
      </c>
      <c r="D458" s="2959">
        <v>803</v>
      </c>
      <c r="E458" s="2960">
        <v>139</v>
      </c>
      <c r="F458" s="2959"/>
    </row>
    <row r="459" spans="1:6">
      <c r="A459" s="2959" t="s">
        <v>3253</v>
      </c>
      <c r="B459" s="2959" t="s">
        <v>3279</v>
      </c>
      <c r="C459" s="2959">
        <v>1</v>
      </c>
      <c r="D459" s="2959">
        <v>901</v>
      </c>
      <c r="E459" s="2960">
        <v>117.8</v>
      </c>
      <c r="F459" s="2959"/>
    </row>
    <row r="460" spans="1:6">
      <c r="A460" s="2959" t="s">
        <v>3253</v>
      </c>
      <c r="B460" s="2959" t="s">
        <v>3279</v>
      </c>
      <c r="C460" s="2959">
        <v>1</v>
      </c>
      <c r="D460" s="2959">
        <v>902</v>
      </c>
      <c r="E460" s="2960">
        <v>96.39</v>
      </c>
      <c r="F460" s="2959"/>
    </row>
    <row r="461" spans="1:6">
      <c r="A461" s="2959" t="s">
        <v>3253</v>
      </c>
      <c r="B461" s="2959" t="s">
        <v>3279</v>
      </c>
      <c r="C461" s="2959">
        <v>1</v>
      </c>
      <c r="D461" s="2959">
        <v>903</v>
      </c>
      <c r="E461" s="2960">
        <v>139</v>
      </c>
      <c r="F461" s="2959"/>
    </row>
    <row r="462" spans="1:6">
      <c r="A462" s="2959" t="s">
        <v>3253</v>
      </c>
      <c r="B462" s="2959" t="s">
        <v>3279</v>
      </c>
      <c r="C462" s="2959">
        <v>1</v>
      </c>
      <c r="D462" s="2959">
        <v>1001</v>
      </c>
      <c r="E462" s="2960">
        <v>117.8</v>
      </c>
      <c r="F462" s="2959"/>
    </row>
    <row r="463" spans="1:6">
      <c r="A463" s="2959" t="s">
        <v>3253</v>
      </c>
      <c r="B463" s="2959" t="s">
        <v>3279</v>
      </c>
      <c r="C463" s="2959">
        <v>1</v>
      </c>
      <c r="D463" s="2959">
        <v>1002</v>
      </c>
      <c r="E463" s="2960">
        <v>96.39</v>
      </c>
      <c r="F463" s="2959"/>
    </row>
    <row r="464" spans="1:6">
      <c r="A464" s="2959" t="s">
        <v>3253</v>
      </c>
      <c r="B464" s="2959" t="s">
        <v>3279</v>
      </c>
      <c r="C464" s="2959">
        <v>1</v>
      </c>
      <c r="D464" s="2959">
        <v>1003</v>
      </c>
      <c r="E464" s="2960">
        <v>139</v>
      </c>
      <c r="F464" s="2959"/>
    </row>
    <row r="465" spans="1:6">
      <c r="A465" s="2959" t="s">
        <v>3253</v>
      </c>
      <c r="B465" s="2959" t="s">
        <v>3279</v>
      </c>
      <c r="C465" s="2959">
        <v>1</v>
      </c>
      <c r="D465" s="2959">
        <v>1101</v>
      </c>
      <c r="E465" s="2960">
        <v>117.8</v>
      </c>
      <c r="F465" s="2959"/>
    </row>
    <row r="466" spans="1:6">
      <c r="A466" s="2959" t="s">
        <v>3253</v>
      </c>
      <c r="B466" s="2959" t="s">
        <v>3279</v>
      </c>
      <c r="C466" s="2959">
        <v>1</v>
      </c>
      <c r="D466" s="2959">
        <v>1102</v>
      </c>
      <c r="E466" s="2960">
        <v>96.39</v>
      </c>
      <c r="F466" s="2959"/>
    </row>
    <row r="467" spans="1:6">
      <c r="A467" s="2959" t="s">
        <v>3253</v>
      </c>
      <c r="B467" s="2959" t="s">
        <v>3279</v>
      </c>
      <c r="C467" s="2959">
        <v>1</v>
      </c>
      <c r="D467" s="2959">
        <v>1103</v>
      </c>
      <c r="E467" s="2960">
        <v>139</v>
      </c>
      <c r="F467" s="2959"/>
    </row>
    <row r="468" spans="1:6">
      <c r="A468" s="2959" t="s">
        <v>3253</v>
      </c>
      <c r="B468" s="2959" t="s">
        <v>3279</v>
      </c>
      <c r="C468" s="2959">
        <v>1</v>
      </c>
      <c r="D468" s="2959">
        <v>1201</v>
      </c>
      <c r="E468" s="2960">
        <v>117.8</v>
      </c>
      <c r="F468" s="2959"/>
    </row>
    <row r="469" spans="1:6">
      <c r="A469" s="2959" t="s">
        <v>3253</v>
      </c>
      <c r="B469" s="2959" t="s">
        <v>3279</v>
      </c>
      <c r="C469" s="2959">
        <v>1</v>
      </c>
      <c r="D469" s="2959">
        <v>1202</v>
      </c>
      <c r="E469" s="2960">
        <v>96.39</v>
      </c>
      <c r="F469" s="2959"/>
    </row>
    <row r="470" spans="1:6">
      <c r="A470" s="2959" t="s">
        <v>3253</v>
      </c>
      <c r="B470" s="2959" t="s">
        <v>3279</v>
      </c>
      <c r="C470" s="2959">
        <v>1</v>
      </c>
      <c r="D470" s="2959">
        <v>1203</v>
      </c>
      <c r="E470" s="2960">
        <v>139</v>
      </c>
      <c r="F470" s="2959"/>
    </row>
    <row r="471" spans="1:6">
      <c r="A471" s="2959" t="s">
        <v>3253</v>
      </c>
      <c r="B471" s="2959" t="s">
        <v>3279</v>
      </c>
      <c r="C471" s="2959">
        <v>1</v>
      </c>
      <c r="D471" s="2959">
        <v>1301</v>
      </c>
      <c r="E471" s="2960">
        <v>117.8</v>
      </c>
      <c r="F471" s="2959"/>
    </row>
    <row r="472" spans="1:6">
      <c r="A472" s="2959" t="s">
        <v>3253</v>
      </c>
      <c r="B472" s="2959" t="s">
        <v>3279</v>
      </c>
      <c r="C472" s="2959">
        <v>1</v>
      </c>
      <c r="D472" s="2959">
        <v>1302</v>
      </c>
      <c r="E472" s="2960">
        <v>96.39</v>
      </c>
      <c r="F472" s="2959"/>
    </row>
    <row r="473" spans="1:6">
      <c r="A473" s="2959" t="s">
        <v>3253</v>
      </c>
      <c r="B473" s="2959" t="s">
        <v>3279</v>
      </c>
      <c r="C473" s="2959">
        <v>1</v>
      </c>
      <c r="D473" s="2959">
        <v>1303</v>
      </c>
      <c r="E473" s="2960">
        <v>139</v>
      </c>
      <c r="F473" s="2959"/>
    </row>
    <row r="474" spans="1:6">
      <c r="A474" s="2959" t="s">
        <v>3253</v>
      </c>
      <c r="B474" s="2959" t="s">
        <v>3279</v>
      </c>
      <c r="C474" s="2959">
        <v>1</v>
      </c>
      <c r="D474" s="2959">
        <v>1401</v>
      </c>
      <c r="E474" s="2960">
        <v>117.8</v>
      </c>
      <c r="F474" s="2959"/>
    </row>
    <row r="475" spans="1:6">
      <c r="A475" s="2959" t="s">
        <v>3253</v>
      </c>
      <c r="B475" s="2959" t="s">
        <v>3279</v>
      </c>
      <c r="C475" s="2959">
        <v>1</v>
      </c>
      <c r="D475" s="2959">
        <v>1402</v>
      </c>
      <c r="E475" s="2960">
        <v>96.39</v>
      </c>
      <c r="F475" s="2959"/>
    </row>
    <row r="476" spans="1:6">
      <c r="A476" s="2959" t="s">
        <v>3253</v>
      </c>
      <c r="B476" s="2959" t="s">
        <v>3279</v>
      </c>
      <c r="C476" s="2959">
        <v>1</v>
      </c>
      <c r="D476" s="2959">
        <v>1403</v>
      </c>
      <c r="E476" s="2960">
        <v>139</v>
      </c>
      <c r="F476" s="2959"/>
    </row>
    <row r="477" spans="1:6">
      <c r="A477" s="2959" t="s">
        <v>3253</v>
      </c>
      <c r="B477" s="2959" t="s">
        <v>3279</v>
      </c>
      <c r="C477" s="2959">
        <v>1</v>
      </c>
      <c r="D477" s="2959">
        <v>1501</v>
      </c>
      <c r="E477" s="2960">
        <v>117.8</v>
      </c>
      <c r="F477" s="2959"/>
    </row>
    <row r="478" spans="1:6">
      <c r="A478" s="2959" t="s">
        <v>3253</v>
      </c>
      <c r="B478" s="2959" t="s">
        <v>3279</v>
      </c>
      <c r="C478" s="2959">
        <v>1</v>
      </c>
      <c r="D478" s="2959">
        <v>1502</v>
      </c>
      <c r="E478" s="2960">
        <v>96.39</v>
      </c>
      <c r="F478" s="2959"/>
    </row>
    <row r="479" spans="1:6">
      <c r="A479" s="2959" t="s">
        <v>3253</v>
      </c>
      <c r="B479" s="2959" t="s">
        <v>3279</v>
      </c>
      <c r="C479" s="2959">
        <v>1</v>
      </c>
      <c r="D479" s="2959">
        <v>1503</v>
      </c>
      <c r="E479" s="2960">
        <v>139</v>
      </c>
      <c r="F479" s="2959"/>
    </row>
    <row r="480" spans="1:6">
      <c r="A480" s="2959" t="s">
        <v>3253</v>
      </c>
      <c r="B480" s="2959" t="s">
        <v>3279</v>
      </c>
      <c r="C480" s="2959">
        <v>1</v>
      </c>
      <c r="D480" s="2959">
        <v>1601</v>
      </c>
      <c r="E480" s="2960">
        <v>117.8</v>
      </c>
      <c r="F480" s="2959"/>
    </row>
    <row r="481" spans="1:6">
      <c r="A481" s="2959" t="s">
        <v>3253</v>
      </c>
      <c r="B481" s="2959" t="s">
        <v>3279</v>
      </c>
      <c r="C481" s="2959">
        <v>1</v>
      </c>
      <c r="D481" s="2959">
        <v>1602</v>
      </c>
      <c r="E481" s="2960">
        <v>96.39</v>
      </c>
      <c r="F481" s="2959"/>
    </row>
    <row r="482" spans="1:6">
      <c r="A482" s="2959" t="s">
        <v>3253</v>
      </c>
      <c r="B482" s="2959" t="s">
        <v>3279</v>
      </c>
      <c r="C482" s="2959">
        <v>1</v>
      </c>
      <c r="D482" s="2959">
        <v>1603</v>
      </c>
      <c r="E482" s="2960">
        <v>139</v>
      </c>
      <c r="F482" s="2959"/>
    </row>
    <row r="483" spans="1:6">
      <c r="A483" s="2959" t="s">
        <v>3253</v>
      </c>
      <c r="B483" s="2959" t="s">
        <v>3279</v>
      </c>
      <c r="C483" s="2959">
        <v>1</v>
      </c>
      <c r="D483" s="2959">
        <v>1701</v>
      </c>
      <c r="E483" s="2960">
        <v>117.8</v>
      </c>
      <c r="F483" s="2959"/>
    </row>
    <row r="484" spans="1:6">
      <c r="A484" s="2959" t="s">
        <v>3253</v>
      </c>
      <c r="B484" s="2959" t="s">
        <v>3279</v>
      </c>
      <c r="C484" s="2959">
        <v>1</v>
      </c>
      <c r="D484" s="2959">
        <v>1702</v>
      </c>
      <c r="E484" s="2960">
        <v>96.39</v>
      </c>
      <c r="F484" s="2959"/>
    </row>
    <row r="485" spans="1:6">
      <c r="A485" s="2959" t="s">
        <v>3253</v>
      </c>
      <c r="B485" s="2959" t="s">
        <v>3279</v>
      </c>
      <c r="C485" s="2959">
        <v>1</v>
      </c>
      <c r="D485" s="2959">
        <v>1703</v>
      </c>
      <c r="E485" s="2960">
        <v>139</v>
      </c>
      <c r="F485" s="2959"/>
    </row>
    <row r="486" spans="1:6">
      <c r="A486" s="2959" t="s">
        <v>3253</v>
      </c>
      <c r="B486" s="2959" t="s">
        <v>3279</v>
      </c>
      <c r="C486" s="2959">
        <v>1</v>
      </c>
      <c r="D486" s="2959">
        <v>1801</v>
      </c>
      <c r="E486" s="2960">
        <v>117.8</v>
      </c>
      <c r="F486" s="2959"/>
    </row>
    <row r="487" spans="1:6">
      <c r="A487" s="2959" t="s">
        <v>3253</v>
      </c>
      <c r="B487" s="2959" t="s">
        <v>3279</v>
      </c>
      <c r="C487" s="2959">
        <v>1</v>
      </c>
      <c r="D487" s="2959">
        <v>1802</v>
      </c>
      <c r="E487" s="2960">
        <v>96.39</v>
      </c>
      <c r="F487" s="2959"/>
    </row>
    <row r="488" spans="1:6">
      <c r="A488" s="2959" t="s">
        <v>3253</v>
      </c>
      <c r="B488" s="2959" t="s">
        <v>3279</v>
      </c>
      <c r="C488" s="2959">
        <v>1</v>
      </c>
      <c r="D488" s="2959">
        <v>1803</v>
      </c>
      <c r="E488" s="2960">
        <v>139</v>
      </c>
      <c r="F488" s="2959"/>
    </row>
    <row r="489" spans="1:6">
      <c r="A489" s="2959" t="s">
        <v>3253</v>
      </c>
      <c r="B489" s="2959" t="s">
        <v>3279</v>
      </c>
      <c r="C489" s="2959">
        <v>1</v>
      </c>
      <c r="D489" s="2959">
        <v>1901</v>
      </c>
      <c r="E489" s="2960">
        <v>117.8</v>
      </c>
      <c r="F489" s="2959"/>
    </row>
    <row r="490" spans="1:6">
      <c r="A490" s="2959" t="s">
        <v>3253</v>
      </c>
      <c r="B490" s="2959" t="s">
        <v>3279</v>
      </c>
      <c r="C490" s="2959">
        <v>1</v>
      </c>
      <c r="D490" s="2959">
        <v>1902</v>
      </c>
      <c r="E490" s="2960">
        <v>96.39</v>
      </c>
      <c r="F490" s="2959"/>
    </row>
    <row r="491" spans="1:6">
      <c r="A491" s="2959" t="s">
        <v>3253</v>
      </c>
      <c r="B491" s="2959" t="s">
        <v>3279</v>
      </c>
      <c r="C491" s="2959">
        <v>1</v>
      </c>
      <c r="D491" s="2959">
        <v>1903</v>
      </c>
      <c r="E491" s="2960">
        <v>139</v>
      </c>
      <c r="F491" s="2959"/>
    </row>
    <row r="492" spans="1:6">
      <c r="A492" s="2959" t="s">
        <v>3253</v>
      </c>
      <c r="B492" s="2959" t="s">
        <v>3279</v>
      </c>
      <c r="C492" s="2959">
        <v>1</v>
      </c>
      <c r="D492" s="2959">
        <v>2001</v>
      </c>
      <c r="E492" s="2960">
        <v>117.8</v>
      </c>
      <c r="F492" s="2959"/>
    </row>
    <row r="493" spans="1:6">
      <c r="A493" s="2959" t="s">
        <v>3253</v>
      </c>
      <c r="B493" s="2959" t="s">
        <v>3279</v>
      </c>
      <c r="C493" s="2959">
        <v>1</v>
      </c>
      <c r="D493" s="2959">
        <v>2002</v>
      </c>
      <c r="E493" s="2960">
        <v>96.39</v>
      </c>
      <c r="F493" s="2959"/>
    </row>
    <row r="494" spans="1:6">
      <c r="A494" s="2959" t="s">
        <v>3253</v>
      </c>
      <c r="B494" s="2959" t="s">
        <v>3279</v>
      </c>
      <c r="C494" s="2959">
        <v>1</v>
      </c>
      <c r="D494" s="2959">
        <v>2003</v>
      </c>
      <c r="E494" s="2960">
        <v>139</v>
      </c>
      <c r="F494" s="2959"/>
    </row>
    <row r="495" spans="1:6">
      <c r="A495" s="2959" t="s">
        <v>3253</v>
      </c>
      <c r="B495" s="2959" t="s">
        <v>3279</v>
      </c>
      <c r="C495" s="2959">
        <v>1</v>
      </c>
      <c r="D495" s="2959">
        <v>2101</v>
      </c>
      <c r="E495" s="2960">
        <v>117.8</v>
      </c>
      <c r="F495" s="2959"/>
    </row>
    <row r="496" spans="1:6">
      <c r="A496" s="2959" t="s">
        <v>3253</v>
      </c>
      <c r="B496" s="2959" t="s">
        <v>3279</v>
      </c>
      <c r="C496" s="2959">
        <v>1</v>
      </c>
      <c r="D496" s="2959">
        <v>2102</v>
      </c>
      <c r="E496" s="2960">
        <v>96.39</v>
      </c>
      <c r="F496" s="2959"/>
    </row>
    <row r="497" spans="1:6">
      <c r="A497" s="2959" t="s">
        <v>3253</v>
      </c>
      <c r="B497" s="2959" t="s">
        <v>3279</v>
      </c>
      <c r="C497" s="2959">
        <v>1</v>
      </c>
      <c r="D497" s="2959">
        <v>2103</v>
      </c>
      <c r="E497" s="2960">
        <v>139</v>
      </c>
      <c r="F497" s="2959"/>
    </row>
    <row r="498" spans="1:6">
      <c r="A498" s="2959" t="s">
        <v>3253</v>
      </c>
      <c r="B498" s="2959" t="s">
        <v>3279</v>
      </c>
      <c r="C498" s="2959">
        <v>1</v>
      </c>
      <c r="D498" s="2959">
        <v>2201</v>
      </c>
      <c r="E498" s="2960">
        <v>117.8</v>
      </c>
      <c r="F498" s="2959"/>
    </row>
    <row r="499" spans="1:6">
      <c r="A499" s="2959" t="s">
        <v>3253</v>
      </c>
      <c r="B499" s="2959" t="s">
        <v>3279</v>
      </c>
      <c r="C499" s="2959">
        <v>1</v>
      </c>
      <c r="D499" s="2959">
        <v>2202</v>
      </c>
      <c r="E499" s="2960">
        <v>96.39</v>
      </c>
      <c r="F499" s="2959"/>
    </row>
    <row r="500" spans="1:6">
      <c r="A500" s="2959" t="s">
        <v>3253</v>
      </c>
      <c r="B500" s="2959" t="s">
        <v>3279</v>
      </c>
      <c r="C500" s="2959">
        <v>1</v>
      </c>
      <c r="D500" s="2959">
        <v>2203</v>
      </c>
      <c r="E500" s="2960">
        <v>139</v>
      </c>
      <c r="F500" s="2959"/>
    </row>
    <row r="501" spans="1:6">
      <c r="A501" s="2959" t="s">
        <v>3253</v>
      </c>
      <c r="B501" s="2959" t="s">
        <v>3279</v>
      </c>
      <c r="C501" s="2959">
        <v>1</v>
      </c>
      <c r="D501" s="2959">
        <v>2301</v>
      </c>
      <c r="E501" s="2960">
        <v>117.8</v>
      </c>
      <c r="F501" s="2959"/>
    </row>
    <row r="502" spans="1:6">
      <c r="A502" s="2959" t="s">
        <v>3253</v>
      </c>
      <c r="B502" s="2959" t="s">
        <v>3279</v>
      </c>
      <c r="C502" s="2959">
        <v>1</v>
      </c>
      <c r="D502" s="2959">
        <v>2302</v>
      </c>
      <c r="E502" s="2960">
        <v>96.39</v>
      </c>
      <c r="F502" s="2959"/>
    </row>
    <row r="503" spans="1:6">
      <c r="A503" s="2959" t="s">
        <v>3253</v>
      </c>
      <c r="B503" s="2959" t="s">
        <v>3279</v>
      </c>
      <c r="C503" s="2959">
        <v>1</v>
      </c>
      <c r="D503" s="2959">
        <v>2303</v>
      </c>
      <c r="E503" s="2960">
        <v>139</v>
      </c>
      <c r="F503" s="2959"/>
    </row>
    <row r="504" spans="1:6">
      <c r="A504" s="2959" t="s">
        <v>3253</v>
      </c>
      <c r="B504" s="2959" t="s">
        <v>3279</v>
      </c>
      <c r="C504" s="2959">
        <v>1</v>
      </c>
      <c r="D504" s="2959">
        <v>2401</v>
      </c>
      <c r="E504" s="2960">
        <v>117.8</v>
      </c>
      <c r="F504" s="2959"/>
    </row>
    <row r="505" spans="1:6">
      <c r="A505" s="2959" t="s">
        <v>3253</v>
      </c>
      <c r="B505" s="2959" t="s">
        <v>3279</v>
      </c>
      <c r="C505" s="2959">
        <v>1</v>
      </c>
      <c r="D505" s="2959">
        <v>2402</v>
      </c>
      <c r="E505" s="2960">
        <v>96.39</v>
      </c>
      <c r="F505" s="2959"/>
    </row>
    <row r="506" spans="1:6">
      <c r="A506" s="2959" t="s">
        <v>3253</v>
      </c>
      <c r="B506" s="2959" t="s">
        <v>3279</v>
      </c>
      <c r="C506" s="2959">
        <v>1</v>
      </c>
      <c r="D506" s="2959">
        <v>2403</v>
      </c>
      <c r="E506" s="2960">
        <v>139</v>
      </c>
      <c r="F506" s="2959"/>
    </row>
    <row r="507" spans="1:6">
      <c r="A507" s="2959" t="s">
        <v>3253</v>
      </c>
      <c r="B507" s="2959" t="s">
        <v>3279</v>
      </c>
      <c r="C507" s="2959">
        <v>1</v>
      </c>
      <c r="D507" s="2959">
        <v>2501</v>
      </c>
      <c r="E507" s="2960">
        <v>117.8</v>
      </c>
      <c r="F507" s="2959"/>
    </row>
    <row r="508" spans="1:6">
      <c r="A508" s="2959" t="s">
        <v>3253</v>
      </c>
      <c r="B508" s="2959" t="s">
        <v>3279</v>
      </c>
      <c r="C508" s="2959">
        <v>1</v>
      </c>
      <c r="D508" s="2959">
        <v>2502</v>
      </c>
      <c r="E508" s="2960">
        <v>96.39</v>
      </c>
      <c r="F508" s="2959"/>
    </row>
    <row r="509" spans="1:6">
      <c r="A509" s="2959" t="s">
        <v>3253</v>
      </c>
      <c r="B509" s="2959" t="s">
        <v>3279</v>
      </c>
      <c r="C509" s="2959">
        <v>1</v>
      </c>
      <c r="D509" s="2959">
        <v>2503</v>
      </c>
      <c r="E509" s="2960">
        <v>139</v>
      </c>
      <c r="F509" s="2959"/>
    </row>
    <row r="510" spans="1:6">
      <c r="A510" s="2959" t="s">
        <v>3253</v>
      </c>
      <c r="B510" s="2959" t="s">
        <v>3279</v>
      </c>
      <c r="C510" s="2959">
        <v>1</v>
      </c>
      <c r="D510" s="2959">
        <v>2601</v>
      </c>
      <c r="E510" s="2960">
        <v>117.8</v>
      </c>
      <c r="F510" s="2959"/>
    </row>
    <row r="511" spans="1:6">
      <c r="A511" s="2959" t="s">
        <v>3253</v>
      </c>
      <c r="B511" s="2959" t="s">
        <v>3279</v>
      </c>
      <c r="C511" s="2959">
        <v>1</v>
      </c>
      <c r="D511" s="2959">
        <v>2602</v>
      </c>
      <c r="E511" s="2960">
        <v>96.39</v>
      </c>
      <c r="F511" s="2959"/>
    </row>
    <row r="512" spans="1:6">
      <c r="A512" s="2959" t="s">
        <v>3253</v>
      </c>
      <c r="B512" s="2959" t="s">
        <v>3279</v>
      </c>
      <c r="C512" s="2959">
        <v>1</v>
      </c>
      <c r="D512" s="2959">
        <v>2603</v>
      </c>
      <c r="E512" s="2960">
        <v>139</v>
      </c>
      <c r="F512" s="2959"/>
    </row>
    <row r="513" spans="1:7">
      <c r="A513" s="2959" t="s">
        <v>3253</v>
      </c>
      <c r="B513" s="2959" t="s">
        <v>3279</v>
      </c>
      <c r="C513" s="2959">
        <v>1</v>
      </c>
      <c r="D513" s="2959">
        <v>2701</v>
      </c>
      <c r="E513" s="2960">
        <v>117.8</v>
      </c>
      <c r="F513" s="2959"/>
    </row>
    <row r="514" spans="1:7">
      <c r="A514" s="2959" t="s">
        <v>3253</v>
      </c>
      <c r="B514" s="2959" t="s">
        <v>3279</v>
      </c>
      <c r="C514" s="2959">
        <v>1</v>
      </c>
      <c r="D514" s="2959">
        <v>2702</v>
      </c>
      <c r="E514" s="2960">
        <v>96.39</v>
      </c>
      <c r="F514" s="2959"/>
    </row>
    <row r="515" spans="1:7">
      <c r="A515" s="2959" t="s">
        <v>3253</v>
      </c>
      <c r="B515" s="2959" t="s">
        <v>3279</v>
      </c>
      <c r="C515" s="2959">
        <v>1</v>
      </c>
      <c r="D515" s="2959">
        <v>2703</v>
      </c>
      <c r="E515" s="2960">
        <v>139</v>
      </c>
      <c r="F515" s="2959"/>
    </row>
    <row r="516" spans="1:7">
      <c r="A516" s="2959" t="s">
        <v>3253</v>
      </c>
      <c r="B516" s="2959" t="s">
        <v>3279</v>
      </c>
      <c r="C516" s="2959">
        <v>1</v>
      </c>
      <c r="D516" s="2959">
        <v>2801</v>
      </c>
      <c r="E516" s="2960">
        <v>117.8</v>
      </c>
      <c r="F516" s="2959"/>
    </row>
    <row r="517" spans="1:7">
      <c r="A517" s="2959" t="s">
        <v>3253</v>
      </c>
      <c r="B517" s="2959" t="s">
        <v>3279</v>
      </c>
      <c r="C517" s="2959">
        <v>1</v>
      </c>
      <c r="D517" s="2959">
        <v>2802</v>
      </c>
      <c r="E517" s="2960">
        <v>96.39</v>
      </c>
      <c r="F517" s="2959"/>
    </row>
    <row r="518" spans="1:7">
      <c r="A518" s="2959" t="s">
        <v>3253</v>
      </c>
      <c r="B518" s="2959" t="s">
        <v>3279</v>
      </c>
      <c r="C518" s="2959">
        <v>1</v>
      </c>
      <c r="D518" s="2959">
        <v>2803</v>
      </c>
      <c r="E518" s="2960">
        <v>139</v>
      </c>
      <c r="F518" s="2959"/>
    </row>
    <row r="519" spans="1:7">
      <c r="A519" s="2959" t="s">
        <v>3253</v>
      </c>
      <c r="B519" s="2959" t="s">
        <v>3279</v>
      </c>
      <c r="C519" s="2959">
        <v>1</v>
      </c>
      <c r="D519" s="2959">
        <v>2901</v>
      </c>
      <c r="E519" s="2960">
        <v>117.8</v>
      </c>
      <c r="F519" s="2959"/>
    </row>
    <row r="520" spans="1:7">
      <c r="A520" s="2959" t="s">
        <v>3253</v>
      </c>
      <c r="B520" s="2959" t="s">
        <v>3279</v>
      </c>
      <c r="C520" s="2959">
        <v>1</v>
      </c>
      <c r="D520" s="2959">
        <v>2902</v>
      </c>
      <c r="E520" s="2960">
        <v>96.39</v>
      </c>
      <c r="F520" s="2959"/>
    </row>
    <row r="521" spans="1:7">
      <c r="A521" s="2959" t="s">
        <v>3253</v>
      </c>
      <c r="B521" s="2959" t="s">
        <v>3279</v>
      </c>
      <c r="C521" s="2959">
        <v>1</v>
      </c>
      <c r="D521" s="2959">
        <v>2903</v>
      </c>
      <c r="E521" s="2960">
        <v>139</v>
      </c>
      <c r="F521" s="2959"/>
    </row>
    <row r="522" spans="1:7">
      <c r="A522" s="2959" t="s">
        <v>3253</v>
      </c>
      <c r="B522" s="2959" t="s">
        <v>3279</v>
      </c>
      <c r="C522" s="2959">
        <v>1</v>
      </c>
      <c r="D522" s="2959">
        <v>3001</v>
      </c>
      <c r="E522" s="2960">
        <v>117.8</v>
      </c>
      <c r="F522" s="2959"/>
    </row>
    <row r="523" spans="1:7">
      <c r="A523" s="2959" t="s">
        <v>3253</v>
      </c>
      <c r="B523" s="2959" t="s">
        <v>3279</v>
      </c>
      <c r="C523" s="2959">
        <v>1</v>
      </c>
      <c r="D523" s="2959">
        <v>3002</v>
      </c>
      <c r="E523" s="2960">
        <v>96.39</v>
      </c>
      <c r="F523" s="2959"/>
      <c r="G523" s="2982">
        <v>5</v>
      </c>
    </row>
    <row r="524" spans="1:7">
      <c r="A524" s="2959" t="s">
        <v>3253</v>
      </c>
      <c r="B524" s="2959" t="s">
        <v>3279</v>
      </c>
      <c r="C524" s="2959">
        <v>1</v>
      </c>
      <c r="D524" s="2969">
        <v>3003</v>
      </c>
      <c r="E524" s="2983">
        <v>139</v>
      </c>
      <c r="F524" s="2959"/>
      <c r="G524" s="2982">
        <v>10595.7</v>
      </c>
    </row>
    <row r="525" spans="1:7">
      <c r="A525" s="2959" t="s">
        <v>3253</v>
      </c>
      <c r="B525" s="2959" t="s">
        <v>3281</v>
      </c>
      <c r="C525" s="2959">
        <v>1</v>
      </c>
      <c r="D525" s="2959">
        <v>101</v>
      </c>
      <c r="E525" s="2960">
        <v>93.16</v>
      </c>
      <c r="F525" s="2959"/>
    </row>
    <row r="526" spans="1:7">
      <c r="A526" s="2959" t="s">
        <v>3253</v>
      </c>
      <c r="B526" s="2959" t="s">
        <v>3281</v>
      </c>
      <c r="C526" s="2959">
        <v>1</v>
      </c>
      <c r="D526" s="2959">
        <v>102</v>
      </c>
      <c r="E526" s="2960">
        <v>91.07</v>
      </c>
      <c r="F526" s="2959"/>
    </row>
    <row r="527" spans="1:7">
      <c r="A527" s="2959" t="s">
        <v>3253</v>
      </c>
      <c r="B527" s="2959" t="s">
        <v>3281</v>
      </c>
      <c r="C527" s="2959">
        <v>1</v>
      </c>
      <c r="D527" s="2959">
        <v>103</v>
      </c>
      <c r="E527" s="2960">
        <v>91.07</v>
      </c>
      <c r="F527" s="2959"/>
    </row>
    <row r="528" spans="1:7">
      <c r="A528" s="2959" t="s">
        <v>3253</v>
      </c>
      <c r="B528" s="2959" t="s">
        <v>3281</v>
      </c>
      <c r="C528" s="2959">
        <v>1</v>
      </c>
      <c r="D528" s="2959">
        <v>104</v>
      </c>
      <c r="E528" s="2960">
        <v>93.16</v>
      </c>
      <c r="F528" s="2959"/>
    </row>
    <row r="529" spans="1:6">
      <c r="A529" s="2959" t="s">
        <v>3253</v>
      </c>
      <c r="B529" s="2959" t="s">
        <v>3281</v>
      </c>
      <c r="C529" s="2959">
        <v>1</v>
      </c>
      <c r="D529" s="2959">
        <v>201</v>
      </c>
      <c r="E529" s="2960">
        <v>93.16</v>
      </c>
      <c r="F529" s="2959"/>
    </row>
    <row r="530" spans="1:6">
      <c r="A530" s="2959" t="s">
        <v>3253</v>
      </c>
      <c r="B530" s="2959" t="s">
        <v>3281</v>
      </c>
      <c r="C530" s="2959">
        <v>1</v>
      </c>
      <c r="D530" s="2959">
        <v>202</v>
      </c>
      <c r="E530" s="2960">
        <v>91.07</v>
      </c>
      <c r="F530" s="2959"/>
    </row>
    <row r="531" spans="1:6">
      <c r="A531" s="2959" t="s">
        <v>3253</v>
      </c>
      <c r="B531" s="2959" t="s">
        <v>3281</v>
      </c>
      <c r="C531" s="2959">
        <v>1</v>
      </c>
      <c r="D531" s="2959">
        <v>203</v>
      </c>
      <c r="E531" s="2960">
        <v>91.07</v>
      </c>
      <c r="F531" s="2959"/>
    </row>
    <row r="532" spans="1:6">
      <c r="A532" s="2959" t="s">
        <v>3253</v>
      </c>
      <c r="B532" s="2959" t="s">
        <v>3281</v>
      </c>
      <c r="C532" s="2959">
        <v>1</v>
      </c>
      <c r="D532" s="2959">
        <v>204</v>
      </c>
      <c r="E532" s="2960">
        <v>93.16</v>
      </c>
      <c r="F532" s="2959"/>
    </row>
    <row r="533" spans="1:6">
      <c r="A533" s="2959" t="s">
        <v>3253</v>
      </c>
      <c r="B533" s="2959" t="s">
        <v>3281</v>
      </c>
      <c r="C533" s="2959">
        <v>1</v>
      </c>
      <c r="D533" s="2959">
        <v>301</v>
      </c>
      <c r="E533" s="2960">
        <v>93.16</v>
      </c>
      <c r="F533" s="2959"/>
    </row>
    <row r="534" spans="1:6">
      <c r="A534" s="2959" t="s">
        <v>3253</v>
      </c>
      <c r="B534" s="2959" t="s">
        <v>3281</v>
      </c>
      <c r="C534" s="2959">
        <v>1</v>
      </c>
      <c r="D534" s="2959">
        <v>302</v>
      </c>
      <c r="E534" s="2960">
        <v>91.07</v>
      </c>
      <c r="F534" s="2959"/>
    </row>
    <row r="535" spans="1:6">
      <c r="A535" s="2959" t="s">
        <v>3253</v>
      </c>
      <c r="B535" s="2959" t="s">
        <v>3281</v>
      </c>
      <c r="C535" s="2959">
        <v>1</v>
      </c>
      <c r="D535" s="2959">
        <v>303</v>
      </c>
      <c r="E535" s="2960">
        <v>91.07</v>
      </c>
      <c r="F535" s="2959"/>
    </row>
    <row r="536" spans="1:6">
      <c r="A536" s="2959" t="s">
        <v>3253</v>
      </c>
      <c r="B536" s="2959" t="s">
        <v>3281</v>
      </c>
      <c r="C536" s="2959">
        <v>1</v>
      </c>
      <c r="D536" s="2959">
        <v>304</v>
      </c>
      <c r="E536" s="2960">
        <v>93.16</v>
      </c>
      <c r="F536" s="2959"/>
    </row>
    <row r="537" spans="1:6">
      <c r="A537" s="2959" t="s">
        <v>3253</v>
      </c>
      <c r="B537" s="2959" t="s">
        <v>3281</v>
      </c>
      <c r="C537" s="2959">
        <v>1</v>
      </c>
      <c r="D537" s="2959">
        <v>401</v>
      </c>
      <c r="E537" s="2960">
        <v>93.16</v>
      </c>
      <c r="F537" s="2959"/>
    </row>
    <row r="538" spans="1:6">
      <c r="A538" s="2959" t="s">
        <v>3253</v>
      </c>
      <c r="B538" s="2959" t="s">
        <v>3281</v>
      </c>
      <c r="C538" s="2959">
        <v>1</v>
      </c>
      <c r="D538" s="2959">
        <v>402</v>
      </c>
      <c r="E538" s="2960">
        <v>91.07</v>
      </c>
      <c r="F538" s="2959"/>
    </row>
    <row r="539" spans="1:6">
      <c r="A539" s="2959" t="s">
        <v>3253</v>
      </c>
      <c r="B539" s="2959" t="s">
        <v>3281</v>
      </c>
      <c r="C539" s="2959">
        <v>1</v>
      </c>
      <c r="D539" s="2959">
        <v>403</v>
      </c>
      <c r="E539" s="2960">
        <v>91.07</v>
      </c>
      <c r="F539" s="2959"/>
    </row>
    <row r="540" spans="1:6">
      <c r="A540" s="2959" t="s">
        <v>3253</v>
      </c>
      <c r="B540" s="2959" t="s">
        <v>3281</v>
      </c>
      <c r="C540" s="2959">
        <v>1</v>
      </c>
      <c r="D540" s="2959">
        <v>404</v>
      </c>
      <c r="E540" s="2960">
        <v>93.16</v>
      </c>
      <c r="F540" s="2959"/>
    </row>
    <row r="541" spans="1:6">
      <c r="A541" s="2959" t="s">
        <v>3253</v>
      </c>
      <c r="B541" s="2959" t="s">
        <v>3281</v>
      </c>
      <c r="C541" s="2959">
        <v>1</v>
      </c>
      <c r="D541" s="2959">
        <v>501</v>
      </c>
      <c r="E541" s="2960">
        <v>93.16</v>
      </c>
      <c r="F541" s="2959"/>
    </row>
    <row r="542" spans="1:6">
      <c r="A542" s="2959" t="s">
        <v>3253</v>
      </c>
      <c r="B542" s="2959" t="s">
        <v>3281</v>
      </c>
      <c r="C542" s="2959">
        <v>1</v>
      </c>
      <c r="D542" s="2959">
        <v>502</v>
      </c>
      <c r="E542" s="2960">
        <v>91.07</v>
      </c>
      <c r="F542" s="2959"/>
    </row>
    <row r="543" spans="1:6">
      <c r="A543" s="2959" t="s">
        <v>3253</v>
      </c>
      <c r="B543" s="2959" t="s">
        <v>3281</v>
      </c>
      <c r="C543" s="2959">
        <v>1</v>
      </c>
      <c r="D543" s="2959">
        <v>503</v>
      </c>
      <c r="E543" s="2960">
        <v>91.07</v>
      </c>
      <c r="F543" s="2959"/>
    </row>
    <row r="544" spans="1:6">
      <c r="A544" s="2959" t="s">
        <v>3253</v>
      </c>
      <c r="B544" s="2959" t="s">
        <v>3281</v>
      </c>
      <c r="C544" s="2959">
        <v>1</v>
      </c>
      <c r="D544" s="2959">
        <v>504</v>
      </c>
      <c r="E544" s="2960">
        <v>93.16</v>
      </c>
      <c r="F544" s="2959"/>
    </row>
    <row r="545" spans="1:6">
      <c r="A545" s="2959" t="s">
        <v>3253</v>
      </c>
      <c r="B545" s="2959" t="s">
        <v>3281</v>
      </c>
      <c r="C545" s="2959">
        <v>1</v>
      </c>
      <c r="D545" s="2959">
        <v>601</v>
      </c>
      <c r="E545" s="2960">
        <v>93.16</v>
      </c>
      <c r="F545" s="2959"/>
    </row>
    <row r="546" spans="1:6">
      <c r="A546" s="2959" t="s">
        <v>3253</v>
      </c>
      <c r="B546" s="2959" t="s">
        <v>3281</v>
      </c>
      <c r="C546" s="2959">
        <v>1</v>
      </c>
      <c r="D546" s="2959">
        <v>602</v>
      </c>
      <c r="E546" s="2960">
        <v>91.07</v>
      </c>
      <c r="F546" s="2959"/>
    </row>
    <row r="547" spans="1:6">
      <c r="A547" s="2959" t="s">
        <v>3253</v>
      </c>
      <c r="B547" s="2959" t="s">
        <v>3281</v>
      </c>
      <c r="C547" s="2959">
        <v>1</v>
      </c>
      <c r="D547" s="2959">
        <v>603</v>
      </c>
      <c r="E547" s="2960">
        <v>91.07</v>
      </c>
      <c r="F547" s="2959"/>
    </row>
    <row r="548" spans="1:6">
      <c r="A548" s="2959" t="s">
        <v>3253</v>
      </c>
      <c r="B548" s="2959" t="s">
        <v>3281</v>
      </c>
      <c r="C548" s="2959">
        <v>1</v>
      </c>
      <c r="D548" s="2959">
        <v>604</v>
      </c>
      <c r="E548" s="2960">
        <v>93.16</v>
      </c>
      <c r="F548" s="2959"/>
    </row>
    <row r="549" spans="1:6">
      <c r="A549" s="2959" t="s">
        <v>3253</v>
      </c>
      <c r="B549" s="2959" t="s">
        <v>3281</v>
      </c>
      <c r="C549" s="2959">
        <v>1</v>
      </c>
      <c r="D549" s="2959">
        <v>701</v>
      </c>
      <c r="E549" s="2960">
        <v>93.16</v>
      </c>
      <c r="F549" s="2959"/>
    </row>
    <row r="550" spans="1:6">
      <c r="A550" s="2959" t="s">
        <v>3253</v>
      </c>
      <c r="B550" s="2959" t="s">
        <v>3281</v>
      </c>
      <c r="C550" s="2959">
        <v>1</v>
      </c>
      <c r="D550" s="2959">
        <v>702</v>
      </c>
      <c r="E550" s="2960">
        <v>91.07</v>
      </c>
      <c r="F550" s="2959"/>
    </row>
    <row r="551" spans="1:6">
      <c r="A551" s="2959" t="s">
        <v>3253</v>
      </c>
      <c r="B551" s="2959" t="s">
        <v>3281</v>
      </c>
      <c r="C551" s="2959">
        <v>1</v>
      </c>
      <c r="D551" s="2959">
        <v>703</v>
      </c>
      <c r="E551" s="2960">
        <v>91.07</v>
      </c>
      <c r="F551" s="2959"/>
    </row>
    <row r="552" spans="1:6">
      <c r="A552" s="2959" t="s">
        <v>3253</v>
      </c>
      <c r="B552" s="2959" t="s">
        <v>3281</v>
      </c>
      <c r="C552" s="2959">
        <v>1</v>
      </c>
      <c r="D552" s="2959">
        <v>704</v>
      </c>
      <c r="E552" s="2960">
        <v>93.16</v>
      </c>
      <c r="F552" s="2959"/>
    </row>
    <row r="553" spans="1:6">
      <c r="A553" s="2959" t="s">
        <v>3253</v>
      </c>
      <c r="B553" s="2959" t="s">
        <v>3281</v>
      </c>
      <c r="C553" s="2959">
        <v>1</v>
      </c>
      <c r="D553" s="2959">
        <v>801</v>
      </c>
      <c r="E553" s="2960">
        <v>93.16</v>
      </c>
      <c r="F553" s="2959"/>
    </row>
    <row r="554" spans="1:6">
      <c r="A554" s="2959" t="s">
        <v>3253</v>
      </c>
      <c r="B554" s="2959" t="s">
        <v>3281</v>
      </c>
      <c r="C554" s="2959">
        <v>1</v>
      </c>
      <c r="D554" s="2959">
        <v>802</v>
      </c>
      <c r="E554" s="2960">
        <v>91.07</v>
      </c>
      <c r="F554" s="2959"/>
    </row>
    <row r="555" spans="1:6">
      <c r="A555" s="2959" t="s">
        <v>3253</v>
      </c>
      <c r="B555" s="2959" t="s">
        <v>3281</v>
      </c>
      <c r="C555" s="2959">
        <v>1</v>
      </c>
      <c r="D555" s="2959">
        <v>803</v>
      </c>
      <c r="E555" s="2960">
        <v>91.07</v>
      </c>
      <c r="F555" s="2959"/>
    </row>
    <row r="556" spans="1:6">
      <c r="A556" s="2959" t="s">
        <v>3253</v>
      </c>
      <c r="B556" s="2959" t="s">
        <v>3281</v>
      </c>
      <c r="C556" s="2959">
        <v>1</v>
      </c>
      <c r="D556" s="2959">
        <v>804</v>
      </c>
      <c r="E556" s="2960">
        <v>93.16</v>
      </c>
      <c r="F556" s="2959"/>
    </row>
    <row r="557" spans="1:6">
      <c r="A557" s="2959" t="s">
        <v>3253</v>
      </c>
      <c r="B557" s="2959" t="s">
        <v>3281</v>
      </c>
      <c r="C557" s="2959">
        <v>1</v>
      </c>
      <c r="D557" s="2959">
        <v>901</v>
      </c>
      <c r="E557" s="2960">
        <v>93.16</v>
      </c>
      <c r="F557" s="2959"/>
    </row>
    <row r="558" spans="1:6">
      <c r="A558" s="2959" t="s">
        <v>3253</v>
      </c>
      <c r="B558" s="2959" t="s">
        <v>3281</v>
      </c>
      <c r="C558" s="2959">
        <v>1</v>
      </c>
      <c r="D558" s="2959">
        <v>902</v>
      </c>
      <c r="E558" s="2960">
        <v>91.07</v>
      </c>
      <c r="F558" s="2959"/>
    </row>
    <row r="559" spans="1:6">
      <c r="A559" s="2959" t="s">
        <v>3253</v>
      </c>
      <c r="B559" s="2959" t="s">
        <v>3281</v>
      </c>
      <c r="C559" s="2959">
        <v>1</v>
      </c>
      <c r="D559" s="2959">
        <v>903</v>
      </c>
      <c r="E559" s="2960">
        <v>91.07</v>
      </c>
      <c r="F559" s="2959"/>
    </row>
    <row r="560" spans="1:6">
      <c r="A560" s="2959" t="s">
        <v>3253</v>
      </c>
      <c r="B560" s="2959" t="s">
        <v>3281</v>
      </c>
      <c r="C560" s="2959">
        <v>1</v>
      </c>
      <c r="D560" s="2959">
        <v>904</v>
      </c>
      <c r="E560" s="2960">
        <v>93.16</v>
      </c>
      <c r="F560" s="2959"/>
    </row>
    <row r="561" spans="1:6">
      <c r="A561" s="2959" t="s">
        <v>3253</v>
      </c>
      <c r="B561" s="2959" t="s">
        <v>3281</v>
      </c>
      <c r="C561" s="2959">
        <v>1</v>
      </c>
      <c r="D561" s="2959">
        <v>1001</v>
      </c>
      <c r="E561" s="2960">
        <v>93.16</v>
      </c>
      <c r="F561" s="2959"/>
    </row>
    <row r="562" spans="1:6">
      <c r="A562" s="2959" t="s">
        <v>3253</v>
      </c>
      <c r="B562" s="2959" t="s">
        <v>3281</v>
      </c>
      <c r="C562" s="2959">
        <v>1</v>
      </c>
      <c r="D562" s="2959">
        <v>1002</v>
      </c>
      <c r="E562" s="2960">
        <v>91.07</v>
      </c>
      <c r="F562" s="2959"/>
    </row>
    <row r="563" spans="1:6">
      <c r="A563" s="2959" t="s">
        <v>3253</v>
      </c>
      <c r="B563" s="2959" t="s">
        <v>3281</v>
      </c>
      <c r="C563" s="2959">
        <v>1</v>
      </c>
      <c r="D563" s="2959">
        <v>1003</v>
      </c>
      <c r="E563" s="2960">
        <v>91.07</v>
      </c>
      <c r="F563" s="2959"/>
    </row>
    <row r="564" spans="1:6">
      <c r="A564" s="2959" t="s">
        <v>3253</v>
      </c>
      <c r="B564" s="2959" t="s">
        <v>3281</v>
      </c>
      <c r="C564" s="2959">
        <v>1</v>
      </c>
      <c r="D564" s="2959">
        <v>1004</v>
      </c>
      <c r="E564" s="2960">
        <v>93.16</v>
      </c>
      <c r="F564" s="2959"/>
    </row>
    <row r="565" spans="1:6">
      <c r="A565" s="2959" t="s">
        <v>3253</v>
      </c>
      <c r="B565" s="2959" t="s">
        <v>3281</v>
      </c>
      <c r="C565" s="2959">
        <v>1</v>
      </c>
      <c r="D565" s="2959">
        <v>1101</v>
      </c>
      <c r="E565" s="2960">
        <v>93.16</v>
      </c>
      <c r="F565" s="2959"/>
    </row>
    <row r="566" spans="1:6">
      <c r="A566" s="2959" t="s">
        <v>3253</v>
      </c>
      <c r="B566" s="2959" t="s">
        <v>3281</v>
      </c>
      <c r="C566" s="2959">
        <v>1</v>
      </c>
      <c r="D566" s="2959">
        <v>1102</v>
      </c>
      <c r="E566" s="2960">
        <v>91.07</v>
      </c>
      <c r="F566" s="2959"/>
    </row>
    <row r="567" spans="1:6">
      <c r="A567" s="2959" t="s">
        <v>3253</v>
      </c>
      <c r="B567" s="2959" t="s">
        <v>3281</v>
      </c>
      <c r="C567" s="2959">
        <v>1</v>
      </c>
      <c r="D567" s="2959">
        <v>1103</v>
      </c>
      <c r="E567" s="2960">
        <v>91.07</v>
      </c>
      <c r="F567" s="2959"/>
    </row>
    <row r="568" spans="1:6">
      <c r="A568" s="2959" t="s">
        <v>3253</v>
      </c>
      <c r="B568" s="2959" t="s">
        <v>3281</v>
      </c>
      <c r="C568" s="2959">
        <v>1</v>
      </c>
      <c r="D568" s="2959">
        <v>1104</v>
      </c>
      <c r="E568" s="2960">
        <v>93.16</v>
      </c>
      <c r="F568" s="2959"/>
    </row>
    <row r="569" spans="1:6">
      <c r="A569" s="2959" t="s">
        <v>3253</v>
      </c>
      <c r="B569" s="2959" t="s">
        <v>3281</v>
      </c>
      <c r="C569" s="2959">
        <v>1</v>
      </c>
      <c r="D569" s="2959">
        <v>1201</v>
      </c>
      <c r="E569" s="2960">
        <v>93.16</v>
      </c>
      <c r="F569" s="2959"/>
    </row>
    <row r="570" spans="1:6">
      <c r="A570" s="2959" t="s">
        <v>3253</v>
      </c>
      <c r="B570" s="2959" t="s">
        <v>3281</v>
      </c>
      <c r="C570" s="2959">
        <v>1</v>
      </c>
      <c r="D570" s="2959">
        <v>1202</v>
      </c>
      <c r="E570" s="2960">
        <v>91.07</v>
      </c>
      <c r="F570" s="2959"/>
    </row>
    <row r="571" spans="1:6">
      <c r="A571" s="2959" t="s">
        <v>3253</v>
      </c>
      <c r="B571" s="2959" t="s">
        <v>3281</v>
      </c>
      <c r="C571" s="2959">
        <v>1</v>
      </c>
      <c r="D571" s="2959">
        <v>1203</v>
      </c>
      <c r="E571" s="2960">
        <v>91.07</v>
      </c>
      <c r="F571" s="2959"/>
    </row>
    <row r="572" spans="1:6">
      <c r="A572" s="2959" t="s">
        <v>3253</v>
      </c>
      <c r="B572" s="2959" t="s">
        <v>3281</v>
      </c>
      <c r="C572" s="2959">
        <v>1</v>
      </c>
      <c r="D572" s="2959">
        <v>1204</v>
      </c>
      <c r="E572" s="2960">
        <v>93.16</v>
      </c>
      <c r="F572" s="2959"/>
    </row>
    <row r="573" spans="1:6">
      <c r="A573" s="2959" t="s">
        <v>3253</v>
      </c>
      <c r="B573" s="2959" t="s">
        <v>3281</v>
      </c>
      <c r="C573" s="2959">
        <v>1</v>
      </c>
      <c r="D573" s="2959">
        <v>1301</v>
      </c>
      <c r="E573" s="2960">
        <v>93.16</v>
      </c>
      <c r="F573" s="2959"/>
    </row>
    <row r="574" spans="1:6">
      <c r="A574" s="2959" t="s">
        <v>3253</v>
      </c>
      <c r="B574" s="2959" t="s">
        <v>3281</v>
      </c>
      <c r="C574" s="2959">
        <v>1</v>
      </c>
      <c r="D574" s="2959">
        <v>1302</v>
      </c>
      <c r="E574" s="2960">
        <v>91.07</v>
      </c>
      <c r="F574" s="2959"/>
    </row>
    <row r="575" spans="1:6">
      <c r="A575" s="2959" t="s">
        <v>3253</v>
      </c>
      <c r="B575" s="2959" t="s">
        <v>3281</v>
      </c>
      <c r="C575" s="2959">
        <v>1</v>
      </c>
      <c r="D575" s="2959">
        <v>1303</v>
      </c>
      <c r="E575" s="2960">
        <v>91.07</v>
      </c>
      <c r="F575" s="2959"/>
    </row>
    <row r="576" spans="1:6">
      <c r="A576" s="2959" t="s">
        <v>3253</v>
      </c>
      <c r="B576" s="2959" t="s">
        <v>3281</v>
      </c>
      <c r="C576" s="2959">
        <v>1</v>
      </c>
      <c r="D576" s="2959">
        <v>1304</v>
      </c>
      <c r="E576" s="2960">
        <v>93.16</v>
      </c>
      <c r="F576" s="2959"/>
    </row>
    <row r="577" spans="1:6">
      <c r="A577" s="2959" t="s">
        <v>3253</v>
      </c>
      <c r="B577" s="2959" t="s">
        <v>3281</v>
      </c>
      <c r="C577" s="2959">
        <v>1</v>
      </c>
      <c r="D577" s="2959">
        <v>1401</v>
      </c>
      <c r="E577" s="2960">
        <v>93.16</v>
      </c>
      <c r="F577" s="2959"/>
    </row>
    <row r="578" spans="1:6">
      <c r="A578" s="2959" t="s">
        <v>3253</v>
      </c>
      <c r="B578" s="2959" t="s">
        <v>3281</v>
      </c>
      <c r="C578" s="2959">
        <v>1</v>
      </c>
      <c r="D578" s="2959">
        <v>1402</v>
      </c>
      <c r="E578" s="2960">
        <v>91.07</v>
      </c>
      <c r="F578" s="2959"/>
    </row>
    <row r="579" spans="1:6">
      <c r="A579" s="2959" t="s">
        <v>3253</v>
      </c>
      <c r="B579" s="2959" t="s">
        <v>3281</v>
      </c>
      <c r="C579" s="2959">
        <v>1</v>
      </c>
      <c r="D579" s="2959">
        <v>1403</v>
      </c>
      <c r="E579" s="2960">
        <v>91.07</v>
      </c>
      <c r="F579" s="2959"/>
    </row>
    <row r="580" spans="1:6">
      <c r="A580" s="2959" t="s">
        <v>3253</v>
      </c>
      <c r="B580" s="2959" t="s">
        <v>3281</v>
      </c>
      <c r="C580" s="2959">
        <v>1</v>
      </c>
      <c r="D580" s="2959">
        <v>1404</v>
      </c>
      <c r="E580" s="2960">
        <v>93.16</v>
      </c>
      <c r="F580" s="2959"/>
    </row>
    <row r="581" spans="1:6">
      <c r="A581" s="2959" t="s">
        <v>3253</v>
      </c>
      <c r="B581" s="2959" t="s">
        <v>3281</v>
      </c>
      <c r="C581" s="2959">
        <v>1</v>
      </c>
      <c r="D581" s="2959">
        <v>1501</v>
      </c>
      <c r="E581" s="2960">
        <v>93.16</v>
      </c>
      <c r="F581" s="2959"/>
    </row>
    <row r="582" spans="1:6">
      <c r="A582" s="2959" t="s">
        <v>3253</v>
      </c>
      <c r="B582" s="2959" t="s">
        <v>3281</v>
      </c>
      <c r="C582" s="2959">
        <v>1</v>
      </c>
      <c r="D582" s="2959">
        <v>1502</v>
      </c>
      <c r="E582" s="2960">
        <v>91.07</v>
      </c>
      <c r="F582" s="2959"/>
    </row>
    <row r="583" spans="1:6">
      <c r="A583" s="2959" t="s">
        <v>3253</v>
      </c>
      <c r="B583" s="2959" t="s">
        <v>3281</v>
      </c>
      <c r="C583" s="2959">
        <v>1</v>
      </c>
      <c r="D583" s="2959">
        <v>1503</v>
      </c>
      <c r="E583" s="2960">
        <v>91.07</v>
      </c>
      <c r="F583" s="2959"/>
    </row>
    <row r="584" spans="1:6">
      <c r="A584" s="2959" t="s">
        <v>3253</v>
      </c>
      <c r="B584" s="2959" t="s">
        <v>3281</v>
      </c>
      <c r="C584" s="2959">
        <v>1</v>
      </c>
      <c r="D584" s="2959">
        <v>1504</v>
      </c>
      <c r="E584" s="2960">
        <v>93.16</v>
      </c>
      <c r="F584" s="2959"/>
    </row>
    <row r="585" spans="1:6">
      <c r="A585" s="2959" t="s">
        <v>3253</v>
      </c>
      <c r="B585" s="2959" t="s">
        <v>3281</v>
      </c>
      <c r="C585" s="2959">
        <v>1</v>
      </c>
      <c r="D585" s="2959">
        <v>1601</v>
      </c>
      <c r="E585" s="2960">
        <v>93.16</v>
      </c>
      <c r="F585" s="2959"/>
    </row>
    <row r="586" spans="1:6">
      <c r="A586" s="2959" t="s">
        <v>3253</v>
      </c>
      <c r="B586" s="2959" t="s">
        <v>3281</v>
      </c>
      <c r="C586" s="2959">
        <v>1</v>
      </c>
      <c r="D586" s="2959">
        <v>1602</v>
      </c>
      <c r="E586" s="2960">
        <v>91.07</v>
      </c>
      <c r="F586" s="2959"/>
    </row>
    <row r="587" spans="1:6">
      <c r="A587" s="2959" t="s">
        <v>3253</v>
      </c>
      <c r="B587" s="2959" t="s">
        <v>3281</v>
      </c>
      <c r="C587" s="2959">
        <v>1</v>
      </c>
      <c r="D587" s="2959">
        <v>1603</v>
      </c>
      <c r="E587" s="2960">
        <v>91.07</v>
      </c>
      <c r="F587" s="2959"/>
    </row>
    <row r="588" spans="1:6">
      <c r="A588" s="2959" t="s">
        <v>3253</v>
      </c>
      <c r="B588" s="2959" t="s">
        <v>3281</v>
      </c>
      <c r="C588" s="2959">
        <v>1</v>
      </c>
      <c r="D588" s="2959">
        <v>1604</v>
      </c>
      <c r="E588" s="2960">
        <v>93.16</v>
      </c>
      <c r="F588" s="2959"/>
    </row>
    <row r="589" spans="1:6">
      <c r="A589" s="2959" t="s">
        <v>3253</v>
      </c>
      <c r="B589" s="2959" t="s">
        <v>3281</v>
      </c>
      <c r="C589" s="2959">
        <v>1</v>
      </c>
      <c r="D589" s="2959">
        <v>1701</v>
      </c>
      <c r="E589" s="2960">
        <v>93.16</v>
      </c>
      <c r="F589" s="2959"/>
    </row>
    <row r="590" spans="1:6">
      <c r="A590" s="2959" t="s">
        <v>3253</v>
      </c>
      <c r="B590" s="2959" t="s">
        <v>3281</v>
      </c>
      <c r="C590" s="2959">
        <v>1</v>
      </c>
      <c r="D590" s="2959">
        <v>1702</v>
      </c>
      <c r="E590" s="2960">
        <v>91.07</v>
      </c>
      <c r="F590" s="2959"/>
    </row>
    <row r="591" spans="1:6">
      <c r="A591" s="2959" t="s">
        <v>3253</v>
      </c>
      <c r="B591" s="2959" t="s">
        <v>3281</v>
      </c>
      <c r="C591" s="2959">
        <v>1</v>
      </c>
      <c r="D591" s="2959">
        <v>1703</v>
      </c>
      <c r="E591" s="2960">
        <v>91.07</v>
      </c>
      <c r="F591" s="2959"/>
    </row>
    <row r="592" spans="1:6">
      <c r="A592" s="2959" t="s">
        <v>3253</v>
      </c>
      <c r="B592" s="2959" t="s">
        <v>3281</v>
      </c>
      <c r="C592" s="2959">
        <v>1</v>
      </c>
      <c r="D592" s="2959">
        <v>1704</v>
      </c>
      <c r="E592" s="2960">
        <v>93.16</v>
      </c>
      <c r="F592" s="2959"/>
    </row>
    <row r="593" spans="1:6">
      <c r="A593" s="2959" t="s">
        <v>3253</v>
      </c>
      <c r="B593" s="2959" t="s">
        <v>3281</v>
      </c>
      <c r="C593" s="2959">
        <v>1</v>
      </c>
      <c r="D593" s="2959">
        <v>1801</v>
      </c>
      <c r="E593" s="2960">
        <v>93.16</v>
      </c>
      <c r="F593" s="2959"/>
    </row>
    <row r="594" spans="1:6">
      <c r="A594" s="2959" t="s">
        <v>3253</v>
      </c>
      <c r="B594" s="2959" t="s">
        <v>3281</v>
      </c>
      <c r="C594" s="2959">
        <v>1</v>
      </c>
      <c r="D594" s="2959">
        <v>1802</v>
      </c>
      <c r="E594" s="2960">
        <v>91.07</v>
      </c>
      <c r="F594" s="2959"/>
    </row>
    <row r="595" spans="1:6">
      <c r="A595" s="2959" t="s">
        <v>3253</v>
      </c>
      <c r="B595" s="2959" t="s">
        <v>3281</v>
      </c>
      <c r="C595" s="2959">
        <v>1</v>
      </c>
      <c r="D595" s="2959">
        <v>1803</v>
      </c>
      <c r="E595" s="2960">
        <v>91.07</v>
      </c>
      <c r="F595" s="2959"/>
    </row>
    <row r="596" spans="1:6">
      <c r="A596" s="2959" t="s">
        <v>3253</v>
      </c>
      <c r="B596" s="2959" t="s">
        <v>3281</v>
      </c>
      <c r="C596" s="2959">
        <v>1</v>
      </c>
      <c r="D596" s="2959">
        <v>1804</v>
      </c>
      <c r="E596" s="2960">
        <v>93.16</v>
      </c>
      <c r="F596" s="2959"/>
    </row>
    <row r="597" spans="1:6">
      <c r="A597" s="2959" t="s">
        <v>3253</v>
      </c>
      <c r="B597" s="2959" t="s">
        <v>3281</v>
      </c>
      <c r="C597" s="2959">
        <v>1</v>
      </c>
      <c r="D597" s="2959">
        <v>1901</v>
      </c>
      <c r="E597" s="2960">
        <v>93.16</v>
      </c>
      <c r="F597" s="2959"/>
    </row>
    <row r="598" spans="1:6">
      <c r="A598" s="2959" t="s">
        <v>3253</v>
      </c>
      <c r="B598" s="2959" t="s">
        <v>3281</v>
      </c>
      <c r="C598" s="2959">
        <v>1</v>
      </c>
      <c r="D598" s="2959">
        <v>1902</v>
      </c>
      <c r="E598" s="2960">
        <v>91.07</v>
      </c>
      <c r="F598" s="2959"/>
    </row>
    <row r="599" spans="1:6">
      <c r="A599" s="2959" t="s">
        <v>3253</v>
      </c>
      <c r="B599" s="2959" t="s">
        <v>3281</v>
      </c>
      <c r="C599" s="2959">
        <v>1</v>
      </c>
      <c r="D599" s="2959">
        <v>1903</v>
      </c>
      <c r="E599" s="2960">
        <v>91.07</v>
      </c>
      <c r="F599" s="2959"/>
    </row>
    <row r="600" spans="1:6">
      <c r="A600" s="2959" t="s">
        <v>3253</v>
      </c>
      <c r="B600" s="2959" t="s">
        <v>3281</v>
      </c>
      <c r="C600" s="2959">
        <v>1</v>
      </c>
      <c r="D600" s="2959">
        <v>1904</v>
      </c>
      <c r="E600" s="2960">
        <v>93.16</v>
      </c>
      <c r="F600" s="2959"/>
    </row>
    <row r="601" spans="1:6">
      <c r="A601" s="2959" t="s">
        <v>3253</v>
      </c>
      <c r="B601" s="2959" t="s">
        <v>3281</v>
      </c>
      <c r="C601" s="2959">
        <v>1</v>
      </c>
      <c r="D601" s="2959">
        <v>2001</v>
      </c>
      <c r="E601" s="2960">
        <v>93.16</v>
      </c>
      <c r="F601" s="2959"/>
    </row>
    <row r="602" spans="1:6">
      <c r="A602" s="2959" t="s">
        <v>3253</v>
      </c>
      <c r="B602" s="2959" t="s">
        <v>3281</v>
      </c>
      <c r="C602" s="2959">
        <v>1</v>
      </c>
      <c r="D602" s="2959">
        <v>2002</v>
      </c>
      <c r="E602" s="2960">
        <v>91.07</v>
      </c>
      <c r="F602" s="2959"/>
    </row>
    <row r="603" spans="1:6">
      <c r="A603" s="2959" t="s">
        <v>3253</v>
      </c>
      <c r="B603" s="2959" t="s">
        <v>3281</v>
      </c>
      <c r="C603" s="2959">
        <v>1</v>
      </c>
      <c r="D603" s="2959">
        <v>2003</v>
      </c>
      <c r="E603" s="2960">
        <v>91.07</v>
      </c>
      <c r="F603" s="2959"/>
    </row>
    <row r="604" spans="1:6">
      <c r="A604" s="2959" t="s">
        <v>3253</v>
      </c>
      <c r="B604" s="2959" t="s">
        <v>3281</v>
      </c>
      <c r="C604" s="2959">
        <v>1</v>
      </c>
      <c r="D604" s="2959">
        <v>2004</v>
      </c>
      <c r="E604" s="2960">
        <v>93.16</v>
      </c>
      <c r="F604" s="2959"/>
    </row>
    <row r="605" spans="1:6">
      <c r="A605" s="2959" t="s">
        <v>3253</v>
      </c>
      <c r="B605" s="2959" t="s">
        <v>3281</v>
      </c>
      <c r="C605" s="2959">
        <v>1</v>
      </c>
      <c r="D605" s="2959">
        <v>2101</v>
      </c>
      <c r="E605" s="2960">
        <v>93.16</v>
      </c>
      <c r="F605" s="2959"/>
    </row>
    <row r="606" spans="1:6">
      <c r="A606" s="2959" t="s">
        <v>3253</v>
      </c>
      <c r="B606" s="2959" t="s">
        <v>3281</v>
      </c>
      <c r="C606" s="2959">
        <v>1</v>
      </c>
      <c r="D606" s="2959">
        <v>2102</v>
      </c>
      <c r="E606" s="2960">
        <v>91.07</v>
      </c>
      <c r="F606" s="2959"/>
    </row>
    <row r="607" spans="1:6">
      <c r="A607" s="2959" t="s">
        <v>3253</v>
      </c>
      <c r="B607" s="2959" t="s">
        <v>3281</v>
      </c>
      <c r="C607" s="2959">
        <v>1</v>
      </c>
      <c r="D607" s="2959">
        <v>2103</v>
      </c>
      <c r="E607" s="2960">
        <v>91.07</v>
      </c>
      <c r="F607" s="2959"/>
    </row>
    <row r="608" spans="1:6">
      <c r="A608" s="2959" t="s">
        <v>3253</v>
      </c>
      <c r="B608" s="2959" t="s">
        <v>3281</v>
      </c>
      <c r="C608" s="2959">
        <v>1</v>
      </c>
      <c r="D608" s="2959">
        <v>2104</v>
      </c>
      <c r="E608" s="2960">
        <v>93.16</v>
      </c>
      <c r="F608" s="2959"/>
    </row>
    <row r="609" spans="1:6">
      <c r="A609" s="2959" t="s">
        <v>3253</v>
      </c>
      <c r="B609" s="2959" t="s">
        <v>3281</v>
      </c>
      <c r="C609" s="2959">
        <v>1</v>
      </c>
      <c r="D609" s="2959">
        <v>2201</v>
      </c>
      <c r="E609" s="2960">
        <v>93.16</v>
      </c>
      <c r="F609" s="2959"/>
    </row>
    <row r="610" spans="1:6">
      <c r="A610" s="2959" t="s">
        <v>3253</v>
      </c>
      <c r="B610" s="2959" t="s">
        <v>3281</v>
      </c>
      <c r="C610" s="2959">
        <v>1</v>
      </c>
      <c r="D610" s="2959">
        <v>2202</v>
      </c>
      <c r="E610" s="2960">
        <v>91.07</v>
      </c>
      <c r="F610" s="2959"/>
    </row>
    <row r="611" spans="1:6">
      <c r="A611" s="2959" t="s">
        <v>3253</v>
      </c>
      <c r="B611" s="2959" t="s">
        <v>3281</v>
      </c>
      <c r="C611" s="2959">
        <v>1</v>
      </c>
      <c r="D611" s="2959">
        <v>2203</v>
      </c>
      <c r="E611" s="2960">
        <v>91.07</v>
      </c>
      <c r="F611" s="2959"/>
    </row>
    <row r="612" spans="1:6">
      <c r="A612" s="2959" t="s">
        <v>3253</v>
      </c>
      <c r="B612" s="2959" t="s">
        <v>3281</v>
      </c>
      <c r="C612" s="2959">
        <v>1</v>
      </c>
      <c r="D612" s="2959">
        <v>2204</v>
      </c>
      <c r="E612" s="2960">
        <v>93.16</v>
      </c>
      <c r="F612" s="2959"/>
    </row>
    <row r="613" spans="1:6">
      <c r="A613" s="2959" t="s">
        <v>3253</v>
      </c>
      <c r="B613" s="2959" t="s">
        <v>3281</v>
      </c>
      <c r="C613" s="2959">
        <v>1</v>
      </c>
      <c r="D613" s="2959">
        <v>2301</v>
      </c>
      <c r="E613" s="2960">
        <v>93.16</v>
      </c>
      <c r="F613" s="2959"/>
    </row>
    <row r="614" spans="1:6">
      <c r="A614" s="2959" t="s">
        <v>3253</v>
      </c>
      <c r="B614" s="2959" t="s">
        <v>3281</v>
      </c>
      <c r="C614" s="2959">
        <v>1</v>
      </c>
      <c r="D614" s="2959">
        <v>2302</v>
      </c>
      <c r="E614" s="2960">
        <v>91.07</v>
      </c>
      <c r="F614" s="2959"/>
    </row>
    <row r="615" spans="1:6">
      <c r="A615" s="2959" t="s">
        <v>3253</v>
      </c>
      <c r="B615" s="2959" t="s">
        <v>3281</v>
      </c>
      <c r="C615" s="2959">
        <v>1</v>
      </c>
      <c r="D615" s="2959">
        <v>2303</v>
      </c>
      <c r="E615" s="2960">
        <v>91.07</v>
      </c>
      <c r="F615" s="2959"/>
    </row>
    <row r="616" spans="1:6">
      <c r="A616" s="2959" t="s">
        <v>3253</v>
      </c>
      <c r="B616" s="2959" t="s">
        <v>3281</v>
      </c>
      <c r="C616" s="2959">
        <v>1</v>
      </c>
      <c r="D616" s="2959">
        <v>2304</v>
      </c>
      <c r="E616" s="2960">
        <v>93.16</v>
      </c>
      <c r="F616" s="2959"/>
    </row>
    <row r="617" spans="1:6">
      <c r="A617" s="2959" t="s">
        <v>3253</v>
      </c>
      <c r="B617" s="2959" t="s">
        <v>3281</v>
      </c>
      <c r="C617" s="2959">
        <v>1</v>
      </c>
      <c r="D617" s="2959">
        <v>2401</v>
      </c>
      <c r="E617" s="2960">
        <v>93.16</v>
      </c>
      <c r="F617" s="2959"/>
    </row>
    <row r="618" spans="1:6">
      <c r="A618" s="2959" t="s">
        <v>3253</v>
      </c>
      <c r="B618" s="2959" t="s">
        <v>3281</v>
      </c>
      <c r="C618" s="2959">
        <v>1</v>
      </c>
      <c r="D618" s="2959">
        <v>2402</v>
      </c>
      <c r="E618" s="2960">
        <v>91.07</v>
      </c>
      <c r="F618" s="2959"/>
    </row>
    <row r="619" spans="1:6">
      <c r="A619" s="2959" t="s">
        <v>3253</v>
      </c>
      <c r="B619" s="2959" t="s">
        <v>3281</v>
      </c>
      <c r="C619" s="2959">
        <v>1</v>
      </c>
      <c r="D619" s="2959">
        <v>2403</v>
      </c>
      <c r="E619" s="2960">
        <v>91.07</v>
      </c>
      <c r="F619" s="2959"/>
    </row>
    <row r="620" spans="1:6">
      <c r="A620" s="2959" t="s">
        <v>3253</v>
      </c>
      <c r="B620" s="2959" t="s">
        <v>3281</v>
      </c>
      <c r="C620" s="2959">
        <v>1</v>
      </c>
      <c r="D620" s="2959">
        <v>2404</v>
      </c>
      <c r="E620" s="2960">
        <v>93.16</v>
      </c>
      <c r="F620" s="2959"/>
    </row>
    <row r="621" spans="1:6">
      <c r="A621" s="2959" t="s">
        <v>3253</v>
      </c>
      <c r="B621" s="2959" t="s">
        <v>3281</v>
      </c>
      <c r="C621" s="2959">
        <v>1</v>
      </c>
      <c r="D621" s="2959">
        <v>2501</v>
      </c>
      <c r="E621" s="2960">
        <v>93.16</v>
      </c>
      <c r="F621" s="2959"/>
    </row>
    <row r="622" spans="1:6">
      <c r="A622" s="2959" t="s">
        <v>3253</v>
      </c>
      <c r="B622" s="2959" t="s">
        <v>3281</v>
      </c>
      <c r="C622" s="2959">
        <v>1</v>
      </c>
      <c r="D622" s="2959">
        <v>2502</v>
      </c>
      <c r="E622" s="2960">
        <v>91.07</v>
      </c>
      <c r="F622" s="2959"/>
    </row>
    <row r="623" spans="1:6">
      <c r="A623" s="2959" t="s">
        <v>3253</v>
      </c>
      <c r="B623" s="2959" t="s">
        <v>3281</v>
      </c>
      <c r="C623" s="2959">
        <v>1</v>
      </c>
      <c r="D623" s="2959">
        <v>2503</v>
      </c>
      <c r="E623" s="2960">
        <v>91.07</v>
      </c>
      <c r="F623" s="2959"/>
    </row>
    <row r="624" spans="1:6">
      <c r="A624" s="2959" t="s">
        <v>3253</v>
      </c>
      <c r="B624" s="2959" t="s">
        <v>3281</v>
      </c>
      <c r="C624" s="2959">
        <v>1</v>
      </c>
      <c r="D624" s="2959">
        <v>2504</v>
      </c>
      <c r="E624" s="2960">
        <v>93.16</v>
      </c>
      <c r="F624" s="2959"/>
    </row>
    <row r="625" spans="1:7">
      <c r="A625" s="2959" t="s">
        <v>3253</v>
      </c>
      <c r="B625" s="2959" t="s">
        <v>3281</v>
      </c>
      <c r="C625" s="2959">
        <v>1</v>
      </c>
      <c r="D625" s="2959">
        <v>2601</v>
      </c>
      <c r="E625" s="2960">
        <v>93.16</v>
      </c>
      <c r="F625" s="2959"/>
    </row>
    <row r="626" spans="1:7">
      <c r="A626" s="2959" t="s">
        <v>3253</v>
      </c>
      <c r="B626" s="2959" t="s">
        <v>3281</v>
      </c>
      <c r="C626" s="2959">
        <v>1</v>
      </c>
      <c r="D626" s="2959">
        <v>2602</v>
      </c>
      <c r="E626" s="2960">
        <v>91.07</v>
      </c>
      <c r="F626" s="2959"/>
    </row>
    <row r="627" spans="1:7">
      <c r="A627" s="2959" t="s">
        <v>3253</v>
      </c>
      <c r="B627" s="2959" t="s">
        <v>3281</v>
      </c>
      <c r="C627" s="2959">
        <v>1</v>
      </c>
      <c r="D627" s="2959">
        <v>2603</v>
      </c>
      <c r="E627" s="2960">
        <v>91.07</v>
      </c>
      <c r="F627" s="2959"/>
      <c r="G627" s="2982">
        <v>6</v>
      </c>
    </row>
    <row r="628" spans="1:7">
      <c r="A628" s="2959" t="s">
        <v>3253</v>
      </c>
      <c r="B628" s="2959" t="s">
        <v>3281</v>
      </c>
      <c r="C628" s="2959">
        <v>1</v>
      </c>
      <c r="D628" s="2969">
        <v>2604</v>
      </c>
      <c r="E628" s="2960">
        <v>93.16</v>
      </c>
      <c r="F628" s="2959"/>
      <c r="G628" s="2982">
        <v>9579.9599999999991</v>
      </c>
    </row>
    <row r="629" spans="1:7">
      <c r="A629" s="2959" t="s">
        <v>3253</v>
      </c>
      <c r="B629" s="2959" t="s">
        <v>3283</v>
      </c>
      <c r="C629" s="2959">
        <v>1</v>
      </c>
      <c r="D629" s="2959">
        <v>101</v>
      </c>
      <c r="E629" s="2960">
        <v>93.44</v>
      </c>
      <c r="F629" s="2959"/>
    </row>
    <row r="630" spans="1:7">
      <c r="A630" s="2959" t="s">
        <v>3253</v>
      </c>
      <c r="B630" s="2959" t="s">
        <v>3283</v>
      </c>
      <c r="C630" s="2959">
        <v>1</v>
      </c>
      <c r="D630" s="2959">
        <v>102</v>
      </c>
      <c r="E630" s="2960">
        <v>91.34</v>
      </c>
      <c r="F630" s="2959"/>
    </row>
    <row r="631" spans="1:7">
      <c r="A631" s="2959" t="s">
        <v>3253</v>
      </c>
      <c r="B631" s="2959" t="s">
        <v>3283</v>
      </c>
      <c r="C631" s="2959">
        <v>1</v>
      </c>
      <c r="D631" s="2959">
        <v>103</v>
      </c>
      <c r="E631" s="2960">
        <v>137.94999999999999</v>
      </c>
      <c r="F631" s="2959"/>
    </row>
    <row r="632" spans="1:7">
      <c r="A632" s="2959" t="s">
        <v>3253</v>
      </c>
      <c r="B632" s="2959" t="s">
        <v>3283</v>
      </c>
      <c r="C632" s="2959">
        <v>1</v>
      </c>
      <c r="D632" s="2959">
        <v>201</v>
      </c>
      <c r="E632" s="2960">
        <v>93.44</v>
      </c>
      <c r="F632" s="2959"/>
    </row>
    <row r="633" spans="1:7">
      <c r="A633" s="2959" t="s">
        <v>3253</v>
      </c>
      <c r="B633" s="2959" t="s">
        <v>3283</v>
      </c>
      <c r="C633" s="2959">
        <v>1</v>
      </c>
      <c r="D633" s="2959">
        <v>202</v>
      </c>
      <c r="E633" s="2960">
        <v>91.34</v>
      </c>
      <c r="F633" s="2959"/>
    </row>
    <row r="634" spans="1:7">
      <c r="A634" s="2959" t="s">
        <v>3253</v>
      </c>
      <c r="B634" s="2959" t="s">
        <v>3283</v>
      </c>
      <c r="C634" s="2959">
        <v>1</v>
      </c>
      <c r="D634" s="2959">
        <v>203</v>
      </c>
      <c r="E634" s="2960">
        <v>91.34</v>
      </c>
      <c r="F634" s="2959"/>
    </row>
    <row r="635" spans="1:7">
      <c r="A635" s="2959" t="s">
        <v>3253</v>
      </c>
      <c r="B635" s="2959" t="s">
        <v>3283</v>
      </c>
      <c r="C635" s="2959">
        <v>1</v>
      </c>
      <c r="D635" s="2959">
        <v>204</v>
      </c>
      <c r="E635" s="2960">
        <v>93.44</v>
      </c>
      <c r="F635" s="2959"/>
    </row>
    <row r="636" spans="1:7">
      <c r="A636" s="2959" t="s">
        <v>3253</v>
      </c>
      <c r="B636" s="2959" t="s">
        <v>3283</v>
      </c>
      <c r="C636" s="2959">
        <v>1</v>
      </c>
      <c r="D636" s="2959">
        <v>301</v>
      </c>
      <c r="E636" s="2960">
        <v>93.44</v>
      </c>
      <c r="F636" s="2959"/>
    </row>
    <row r="637" spans="1:7">
      <c r="A637" s="2959" t="s">
        <v>3253</v>
      </c>
      <c r="B637" s="2959" t="s">
        <v>3283</v>
      </c>
      <c r="C637" s="2959">
        <v>1</v>
      </c>
      <c r="D637" s="2959">
        <v>302</v>
      </c>
      <c r="E637" s="2960">
        <v>91.34</v>
      </c>
      <c r="F637" s="2959"/>
    </row>
    <row r="638" spans="1:7">
      <c r="A638" s="2959" t="s">
        <v>3253</v>
      </c>
      <c r="B638" s="2959" t="s">
        <v>3283</v>
      </c>
      <c r="C638" s="2959">
        <v>1</v>
      </c>
      <c r="D638" s="2959">
        <v>303</v>
      </c>
      <c r="E638" s="2960">
        <v>91.34</v>
      </c>
      <c r="F638" s="2959"/>
    </row>
    <row r="639" spans="1:7">
      <c r="A639" s="2959" t="s">
        <v>3253</v>
      </c>
      <c r="B639" s="2959" t="s">
        <v>3283</v>
      </c>
      <c r="C639" s="2959">
        <v>1</v>
      </c>
      <c r="D639" s="2959">
        <v>304</v>
      </c>
      <c r="E639" s="2960">
        <v>93.44</v>
      </c>
      <c r="F639" s="2959"/>
    </row>
    <row r="640" spans="1:7">
      <c r="A640" s="2959" t="s">
        <v>3253</v>
      </c>
      <c r="B640" s="2959" t="s">
        <v>3283</v>
      </c>
      <c r="C640" s="2959">
        <v>1</v>
      </c>
      <c r="D640" s="2959">
        <v>401</v>
      </c>
      <c r="E640" s="2960">
        <v>93.44</v>
      </c>
      <c r="F640" s="2959"/>
    </row>
    <row r="641" spans="1:6">
      <c r="A641" s="2959" t="s">
        <v>3253</v>
      </c>
      <c r="B641" s="2959" t="s">
        <v>3283</v>
      </c>
      <c r="C641" s="2959">
        <v>1</v>
      </c>
      <c r="D641" s="2959">
        <v>402</v>
      </c>
      <c r="E641" s="2960">
        <v>91.34</v>
      </c>
      <c r="F641" s="2959"/>
    </row>
    <row r="642" spans="1:6">
      <c r="A642" s="2959" t="s">
        <v>3253</v>
      </c>
      <c r="B642" s="2959" t="s">
        <v>3283</v>
      </c>
      <c r="C642" s="2959">
        <v>1</v>
      </c>
      <c r="D642" s="2959">
        <v>403</v>
      </c>
      <c r="E642" s="2960">
        <v>91.34</v>
      </c>
      <c r="F642" s="2959"/>
    </row>
    <row r="643" spans="1:6">
      <c r="A643" s="2959" t="s">
        <v>3253</v>
      </c>
      <c r="B643" s="2959" t="s">
        <v>3283</v>
      </c>
      <c r="C643" s="2959">
        <v>1</v>
      </c>
      <c r="D643" s="2959">
        <v>404</v>
      </c>
      <c r="E643" s="2960">
        <v>93.44</v>
      </c>
      <c r="F643" s="2959"/>
    </row>
    <row r="644" spans="1:6">
      <c r="A644" s="2959" t="s">
        <v>3253</v>
      </c>
      <c r="B644" s="2959" t="s">
        <v>3283</v>
      </c>
      <c r="C644" s="2959">
        <v>1</v>
      </c>
      <c r="D644" s="2959">
        <v>501</v>
      </c>
      <c r="E644" s="2960">
        <v>93.44</v>
      </c>
      <c r="F644" s="2959"/>
    </row>
    <row r="645" spans="1:6">
      <c r="A645" s="2959" t="s">
        <v>3253</v>
      </c>
      <c r="B645" s="2959" t="s">
        <v>3283</v>
      </c>
      <c r="C645" s="2959">
        <v>1</v>
      </c>
      <c r="D645" s="2959">
        <v>502</v>
      </c>
      <c r="E645" s="2960">
        <v>91.34</v>
      </c>
      <c r="F645" s="2959"/>
    </row>
    <row r="646" spans="1:6">
      <c r="A646" s="2959" t="s">
        <v>3253</v>
      </c>
      <c r="B646" s="2959" t="s">
        <v>3283</v>
      </c>
      <c r="C646" s="2959">
        <v>1</v>
      </c>
      <c r="D646" s="2959">
        <v>503</v>
      </c>
      <c r="E646" s="2960">
        <v>91.34</v>
      </c>
      <c r="F646" s="2959"/>
    </row>
    <row r="647" spans="1:6">
      <c r="A647" s="2959" t="s">
        <v>3253</v>
      </c>
      <c r="B647" s="2959" t="s">
        <v>3283</v>
      </c>
      <c r="C647" s="2959">
        <v>1</v>
      </c>
      <c r="D647" s="2959">
        <v>504</v>
      </c>
      <c r="E647" s="2960">
        <v>93.44</v>
      </c>
      <c r="F647" s="2959"/>
    </row>
    <row r="648" spans="1:6">
      <c r="A648" s="2959" t="s">
        <v>3253</v>
      </c>
      <c r="B648" s="2959" t="s">
        <v>3283</v>
      </c>
      <c r="C648" s="2959">
        <v>1</v>
      </c>
      <c r="D648" s="2959">
        <v>601</v>
      </c>
      <c r="E648" s="2960">
        <v>93.44</v>
      </c>
      <c r="F648" s="2959"/>
    </row>
    <row r="649" spans="1:6">
      <c r="A649" s="2959" t="s">
        <v>3253</v>
      </c>
      <c r="B649" s="2959" t="s">
        <v>3283</v>
      </c>
      <c r="C649" s="2959">
        <v>1</v>
      </c>
      <c r="D649" s="2959">
        <v>602</v>
      </c>
      <c r="E649" s="2960">
        <v>91.34</v>
      </c>
      <c r="F649" s="2959"/>
    </row>
    <row r="650" spans="1:6">
      <c r="A650" s="2959" t="s">
        <v>3253</v>
      </c>
      <c r="B650" s="2959" t="s">
        <v>3283</v>
      </c>
      <c r="C650" s="2959">
        <v>1</v>
      </c>
      <c r="D650" s="2959">
        <v>603</v>
      </c>
      <c r="E650" s="2960">
        <v>91.34</v>
      </c>
      <c r="F650" s="2959"/>
    </row>
    <row r="651" spans="1:6">
      <c r="A651" s="2959" t="s">
        <v>3253</v>
      </c>
      <c r="B651" s="2959" t="s">
        <v>3283</v>
      </c>
      <c r="C651" s="2959">
        <v>1</v>
      </c>
      <c r="D651" s="2959">
        <v>604</v>
      </c>
      <c r="E651" s="2960">
        <v>93.44</v>
      </c>
      <c r="F651" s="2959"/>
    </row>
    <row r="652" spans="1:6">
      <c r="A652" s="2959" t="s">
        <v>3253</v>
      </c>
      <c r="B652" s="2959" t="s">
        <v>3283</v>
      </c>
      <c r="C652" s="2959">
        <v>1</v>
      </c>
      <c r="D652" s="2959">
        <v>701</v>
      </c>
      <c r="E652" s="2960">
        <v>93.44</v>
      </c>
      <c r="F652" s="2959"/>
    </row>
    <row r="653" spans="1:6">
      <c r="A653" s="2959" t="s">
        <v>3253</v>
      </c>
      <c r="B653" s="2959" t="s">
        <v>3283</v>
      </c>
      <c r="C653" s="2959">
        <v>1</v>
      </c>
      <c r="D653" s="2959">
        <v>702</v>
      </c>
      <c r="E653" s="2960">
        <v>91.34</v>
      </c>
      <c r="F653" s="2959"/>
    </row>
    <row r="654" spans="1:6">
      <c r="A654" s="2959" t="s">
        <v>3253</v>
      </c>
      <c r="B654" s="2959" t="s">
        <v>3283</v>
      </c>
      <c r="C654" s="2959">
        <v>1</v>
      </c>
      <c r="D654" s="2959">
        <v>703</v>
      </c>
      <c r="E654" s="2960">
        <v>91.34</v>
      </c>
      <c r="F654" s="2959"/>
    </row>
    <row r="655" spans="1:6">
      <c r="A655" s="2959" t="s">
        <v>3253</v>
      </c>
      <c r="B655" s="2959" t="s">
        <v>3283</v>
      </c>
      <c r="C655" s="2959">
        <v>1</v>
      </c>
      <c r="D655" s="2959">
        <v>704</v>
      </c>
      <c r="E655" s="2960">
        <v>93.44</v>
      </c>
      <c r="F655" s="2959"/>
    </row>
    <row r="656" spans="1:6">
      <c r="A656" s="2959" t="s">
        <v>3253</v>
      </c>
      <c r="B656" s="2959" t="s">
        <v>3283</v>
      </c>
      <c r="C656" s="2959">
        <v>1</v>
      </c>
      <c r="D656" s="2959">
        <v>801</v>
      </c>
      <c r="E656" s="2960">
        <v>93.44</v>
      </c>
      <c r="F656" s="2959"/>
    </row>
    <row r="657" spans="1:6">
      <c r="A657" s="2959" t="s">
        <v>3253</v>
      </c>
      <c r="B657" s="2959" t="s">
        <v>3283</v>
      </c>
      <c r="C657" s="2959">
        <v>1</v>
      </c>
      <c r="D657" s="2959">
        <v>802</v>
      </c>
      <c r="E657" s="2960">
        <v>91.34</v>
      </c>
      <c r="F657" s="2959"/>
    </row>
    <row r="658" spans="1:6">
      <c r="A658" s="2959" t="s">
        <v>3253</v>
      </c>
      <c r="B658" s="2959" t="s">
        <v>3283</v>
      </c>
      <c r="C658" s="2959">
        <v>1</v>
      </c>
      <c r="D658" s="2959">
        <v>803</v>
      </c>
      <c r="E658" s="2960">
        <v>91.34</v>
      </c>
      <c r="F658" s="2959"/>
    </row>
    <row r="659" spans="1:6">
      <c r="A659" s="2959" t="s">
        <v>3253</v>
      </c>
      <c r="B659" s="2959" t="s">
        <v>3283</v>
      </c>
      <c r="C659" s="2959">
        <v>1</v>
      </c>
      <c r="D659" s="2959">
        <v>804</v>
      </c>
      <c r="E659" s="2960">
        <v>93.44</v>
      </c>
      <c r="F659" s="2959"/>
    </row>
    <row r="660" spans="1:6">
      <c r="A660" s="2959" t="s">
        <v>3253</v>
      </c>
      <c r="B660" s="2959" t="s">
        <v>3283</v>
      </c>
      <c r="C660" s="2959">
        <v>1</v>
      </c>
      <c r="D660" s="2959">
        <v>901</v>
      </c>
      <c r="E660" s="2960">
        <v>93.44</v>
      </c>
      <c r="F660" s="2959"/>
    </row>
    <row r="661" spans="1:6">
      <c r="A661" s="2959" t="s">
        <v>3253</v>
      </c>
      <c r="B661" s="2959" t="s">
        <v>3283</v>
      </c>
      <c r="C661" s="2959">
        <v>1</v>
      </c>
      <c r="D661" s="2959">
        <v>902</v>
      </c>
      <c r="E661" s="2960">
        <v>91.34</v>
      </c>
      <c r="F661" s="2959"/>
    </row>
    <row r="662" spans="1:6">
      <c r="A662" s="2959" t="s">
        <v>3253</v>
      </c>
      <c r="B662" s="2959" t="s">
        <v>3283</v>
      </c>
      <c r="C662" s="2959">
        <v>1</v>
      </c>
      <c r="D662" s="2959">
        <v>903</v>
      </c>
      <c r="E662" s="2960">
        <v>91.34</v>
      </c>
      <c r="F662" s="2959"/>
    </row>
    <row r="663" spans="1:6">
      <c r="A663" s="2959" t="s">
        <v>3253</v>
      </c>
      <c r="B663" s="2959" t="s">
        <v>3283</v>
      </c>
      <c r="C663" s="2959">
        <v>1</v>
      </c>
      <c r="D663" s="2959">
        <v>904</v>
      </c>
      <c r="E663" s="2960">
        <v>93.44</v>
      </c>
      <c r="F663" s="2959"/>
    </row>
    <row r="664" spans="1:6">
      <c r="A664" s="2959" t="s">
        <v>3253</v>
      </c>
      <c r="B664" s="2959" t="s">
        <v>3283</v>
      </c>
      <c r="C664" s="2959">
        <v>1</v>
      </c>
      <c r="D664" s="2959">
        <v>1001</v>
      </c>
      <c r="E664" s="2960">
        <v>93.44</v>
      </c>
      <c r="F664" s="2959"/>
    </row>
    <row r="665" spans="1:6">
      <c r="A665" s="2959" t="s">
        <v>3253</v>
      </c>
      <c r="B665" s="2959" t="s">
        <v>3283</v>
      </c>
      <c r="C665" s="2959">
        <v>1</v>
      </c>
      <c r="D665" s="2959">
        <v>1002</v>
      </c>
      <c r="E665" s="2960">
        <v>91.34</v>
      </c>
      <c r="F665" s="2959"/>
    </row>
    <row r="666" spans="1:6">
      <c r="A666" s="2959" t="s">
        <v>3253</v>
      </c>
      <c r="B666" s="2959" t="s">
        <v>3283</v>
      </c>
      <c r="C666" s="2959">
        <v>1</v>
      </c>
      <c r="D666" s="2959">
        <v>1003</v>
      </c>
      <c r="E666" s="2960">
        <v>91.34</v>
      </c>
      <c r="F666" s="2959"/>
    </row>
    <row r="667" spans="1:6">
      <c r="A667" s="2959" t="s">
        <v>3253</v>
      </c>
      <c r="B667" s="2959" t="s">
        <v>3283</v>
      </c>
      <c r="C667" s="2959">
        <v>1</v>
      </c>
      <c r="D667" s="2959">
        <v>1004</v>
      </c>
      <c r="E667" s="2960">
        <v>93.44</v>
      </c>
      <c r="F667" s="2959"/>
    </row>
    <row r="668" spans="1:6">
      <c r="A668" s="2959" t="s">
        <v>3253</v>
      </c>
      <c r="B668" s="2959" t="s">
        <v>3283</v>
      </c>
      <c r="C668" s="2959">
        <v>1</v>
      </c>
      <c r="D668" s="2959">
        <v>1101</v>
      </c>
      <c r="E668" s="2960">
        <v>93.44</v>
      </c>
      <c r="F668" s="2959"/>
    </row>
    <row r="669" spans="1:6">
      <c r="A669" s="2959" t="s">
        <v>3253</v>
      </c>
      <c r="B669" s="2959" t="s">
        <v>3283</v>
      </c>
      <c r="C669" s="2959">
        <v>1</v>
      </c>
      <c r="D669" s="2959">
        <v>1102</v>
      </c>
      <c r="E669" s="2960">
        <v>91.34</v>
      </c>
      <c r="F669" s="2959"/>
    </row>
    <row r="670" spans="1:6">
      <c r="A670" s="2959" t="s">
        <v>3253</v>
      </c>
      <c r="B670" s="2959" t="s">
        <v>3283</v>
      </c>
      <c r="C670" s="2959">
        <v>1</v>
      </c>
      <c r="D670" s="2959">
        <v>1103</v>
      </c>
      <c r="E670" s="2960">
        <v>91.34</v>
      </c>
      <c r="F670" s="2959"/>
    </row>
    <row r="671" spans="1:6">
      <c r="A671" s="2959" t="s">
        <v>3253</v>
      </c>
      <c r="B671" s="2959" t="s">
        <v>3283</v>
      </c>
      <c r="C671" s="2959">
        <v>1</v>
      </c>
      <c r="D671" s="2959">
        <v>1104</v>
      </c>
      <c r="E671" s="2960">
        <v>93.44</v>
      </c>
      <c r="F671" s="2959"/>
    </row>
    <row r="672" spans="1:6">
      <c r="A672" s="2959" t="s">
        <v>3253</v>
      </c>
      <c r="B672" s="2959" t="s">
        <v>3283</v>
      </c>
      <c r="C672" s="2959">
        <v>1</v>
      </c>
      <c r="D672" s="2959">
        <v>1201</v>
      </c>
      <c r="E672" s="2960">
        <v>93.44</v>
      </c>
      <c r="F672" s="2959"/>
    </row>
    <row r="673" spans="1:6">
      <c r="A673" s="2959" t="s">
        <v>3253</v>
      </c>
      <c r="B673" s="2959" t="s">
        <v>3283</v>
      </c>
      <c r="C673" s="2959">
        <v>1</v>
      </c>
      <c r="D673" s="2959">
        <v>1202</v>
      </c>
      <c r="E673" s="2960">
        <v>91.34</v>
      </c>
      <c r="F673" s="2959"/>
    </row>
    <row r="674" spans="1:6">
      <c r="A674" s="2959" t="s">
        <v>3253</v>
      </c>
      <c r="B674" s="2959" t="s">
        <v>3283</v>
      </c>
      <c r="C674" s="2959">
        <v>1</v>
      </c>
      <c r="D674" s="2959">
        <v>1203</v>
      </c>
      <c r="E674" s="2960">
        <v>91.34</v>
      </c>
      <c r="F674" s="2959"/>
    </row>
    <row r="675" spans="1:6">
      <c r="A675" s="2959" t="s">
        <v>3253</v>
      </c>
      <c r="B675" s="2959" t="s">
        <v>3283</v>
      </c>
      <c r="C675" s="2959">
        <v>1</v>
      </c>
      <c r="D675" s="2959">
        <v>1204</v>
      </c>
      <c r="E675" s="2960">
        <v>93.44</v>
      </c>
      <c r="F675" s="2959"/>
    </row>
    <row r="676" spans="1:6">
      <c r="A676" s="2959" t="s">
        <v>3253</v>
      </c>
      <c r="B676" s="2959" t="s">
        <v>3283</v>
      </c>
      <c r="C676" s="2959">
        <v>1</v>
      </c>
      <c r="D676" s="2959">
        <v>1301</v>
      </c>
      <c r="E676" s="2960">
        <v>93.44</v>
      </c>
      <c r="F676" s="2959"/>
    </row>
    <row r="677" spans="1:6">
      <c r="A677" s="2959" t="s">
        <v>3253</v>
      </c>
      <c r="B677" s="2959" t="s">
        <v>3283</v>
      </c>
      <c r="C677" s="2959">
        <v>1</v>
      </c>
      <c r="D677" s="2959">
        <v>1302</v>
      </c>
      <c r="E677" s="2960">
        <v>91.34</v>
      </c>
      <c r="F677" s="2959"/>
    </row>
    <row r="678" spans="1:6">
      <c r="A678" s="2959" t="s">
        <v>3253</v>
      </c>
      <c r="B678" s="2959" t="s">
        <v>3283</v>
      </c>
      <c r="C678" s="2959">
        <v>1</v>
      </c>
      <c r="D678" s="2959">
        <v>1303</v>
      </c>
      <c r="E678" s="2960">
        <v>91.34</v>
      </c>
      <c r="F678" s="2959"/>
    </row>
    <row r="679" spans="1:6">
      <c r="A679" s="2959" t="s">
        <v>3253</v>
      </c>
      <c r="B679" s="2959" t="s">
        <v>3283</v>
      </c>
      <c r="C679" s="2959">
        <v>1</v>
      </c>
      <c r="D679" s="2959">
        <v>1304</v>
      </c>
      <c r="E679" s="2960">
        <v>93.44</v>
      </c>
      <c r="F679" s="2959"/>
    </row>
    <row r="680" spans="1:6">
      <c r="A680" s="2959" t="s">
        <v>3253</v>
      </c>
      <c r="B680" s="2959" t="s">
        <v>3283</v>
      </c>
      <c r="C680" s="2959">
        <v>1</v>
      </c>
      <c r="D680" s="2959">
        <v>1401</v>
      </c>
      <c r="E680" s="2960">
        <v>93.44</v>
      </c>
      <c r="F680" s="2959"/>
    </row>
    <row r="681" spans="1:6">
      <c r="A681" s="2959" t="s">
        <v>3253</v>
      </c>
      <c r="B681" s="2959" t="s">
        <v>3283</v>
      </c>
      <c r="C681" s="2959">
        <v>1</v>
      </c>
      <c r="D681" s="2959">
        <v>1402</v>
      </c>
      <c r="E681" s="2960">
        <v>91.34</v>
      </c>
      <c r="F681" s="2959"/>
    </row>
    <row r="682" spans="1:6">
      <c r="A682" s="2959" t="s">
        <v>3253</v>
      </c>
      <c r="B682" s="2959" t="s">
        <v>3283</v>
      </c>
      <c r="C682" s="2959">
        <v>1</v>
      </c>
      <c r="D682" s="2959">
        <v>1403</v>
      </c>
      <c r="E682" s="2960">
        <v>91.34</v>
      </c>
      <c r="F682" s="2959"/>
    </row>
    <row r="683" spans="1:6">
      <c r="A683" s="2959" t="s">
        <v>3253</v>
      </c>
      <c r="B683" s="2959" t="s">
        <v>3283</v>
      </c>
      <c r="C683" s="2959">
        <v>1</v>
      </c>
      <c r="D683" s="2959">
        <v>1404</v>
      </c>
      <c r="E683" s="2960">
        <v>93.44</v>
      </c>
      <c r="F683" s="2959"/>
    </row>
    <row r="684" spans="1:6">
      <c r="A684" s="2959" t="s">
        <v>3253</v>
      </c>
      <c r="B684" s="2959" t="s">
        <v>3283</v>
      </c>
      <c r="C684" s="2959">
        <v>1</v>
      </c>
      <c r="D684" s="2959">
        <v>1501</v>
      </c>
      <c r="E684" s="2960">
        <v>93.44</v>
      </c>
      <c r="F684" s="2959"/>
    </row>
    <row r="685" spans="1:6">
      <c r="A685" s="2959" t="s">
        <v>3253</v>
      </c>
      <c r="B685" s="2959" t="s">
        <v>3283</v>
      </c>
      <c r="C685" s="2959">
        <v>1</v>
      </c>
      <c r="D685" s="2959">
        <v>1502</v>
      </c>
      <c r="E685" s="2960">
        <v>91.34</v>
      </c>
      <c r="F685" s="2959"/>
    </row>
    <row r="686" spans="1:6">
      <c r="A686" s="2959" t="s">
        <v>3253</v>
      </c>
      <c r="B686" s="2959" t="s">
        <v>3283</v>
      </c>
      <c r="C686" s="2959">
        <v>1</v>
      </c>
      <c r="D686" s="2959">
        <v>1503</v>
      </c>
      <c r="E686" s="2960">
        <v>91.34</v>
      </c>
      <c r="F686" s="2959"/>
    </row>
    <row r="687" spans="1:6">
      <c r="A687" s="2959" t="s">
        <v>3253</v>
      </c>
      <c r="B687" s="2959" t="s">
        <v>3283</v>
      </c>
      <c r="C687" s="2959">
        <v>1</v>
      </c>
      <c r="D687" s="2959">
        <v>1504</v>
      </c>
      <c r="E687" s="2960">
        <v>93.44</v>
      </c>
      <c r="F687" s="2959"/>
    </row>
    <row r="688" spans="1:6">
      <c r="A688" s="2959" t="s">
        <v>3253</v>
      </c>
      <c r="B688" s="2959" t="s">
        <v>3283</v>
      </c>
      <c r="C688" s="2959">
        <v>1</v>
      </c>
      <c r="D688" s="2959">
        <v>1601</v>
      </c>
      <c r="E688" s="2960">
        <v>93.44</v>
      </c>
      <c r="F688" s="2959"/>
    </row>
    <row r="689" spans="1:6">
      <c r="A689" s="2959" t="s">
        <v>3253</v>
      </c>
      <c r="B689" s="2959" t="s">
        <v>3283</v>
      </c>
      <c r="C689" s="2959">
        <v>1</v>
      </c>
      <c r="D689" s="2959">
        <v>1602</v>
      </c>
      <c r="E689" s="2960">
        <v>91.34</v>
      </c>
      <c r="F689" s="2959"/>
    </row>
    <row r="690" spans="1:6">
      <c r="A690" s="2959" t="s">
        <v>3253</v>
      </c>
      <c r="B690" s="2959" t="s">
        <v>3283</v>
      </c>
      <c r="C690" s="2959">
        <v>1</v>
      </c>
      <c r="D690" s="2959">
        <v>1603</v>
      </c>
      <c r="E690" s="2960">
        <v>91.34</v>
      </c>
      <c r="F690" s="2959"/>
    </row>
    <row r="691" spans="1:6">
      <c r="A691" s="2959" t="s">
        <v>3253</v>
      </c>
      <c r="B691" s="2959" t="s">
        <v>3283</v>
      </c>
      <c r="C691" s="2959">
        <v>1</v>
      </c>
      <c r="D691" s="2959">
        <v>1604</v>
      </c>
      <c r="E691" s="2960">
        <v>93.44</v>
      </c>
      <c r="F691" s="2959"/>
    </row>
    <row r="692" spans="1:6">
      <c r="A692" s="2959" t="s">
        <v>3253</v>
      </c>
      <c r="B692" s="2959" t="s">
        <v>3283</v>
      </c>
      <c r="C692" s="2959">
        <v>1</v>
      </c>
      <c r="D692" s="2959">
        <v>1701</v>
      </c>
      <c r="E692" s="2960">
        <v>93.44</v>
      </c>
      <c r="F692" s="2959"/>
    </row>
    <row r="693" spans="1:6">
      <c r="A693" s="2959" t="s">
        <v>3253</v>
      </c>
      <c r="B693" s="2959" t="s">
        <v>3283</v>
      </c>
      <c r="C693" s="2959">
        <v>1</v>
      </c>
      <c r="D693" s="2959">
        <v>1702</v>
      </c>
      <c r="E693" s="2960">
        <v>91.34</v>
      </c>
      <c r="F693" s="2959"/>
    </row>
    <row r="694" spans="1:6">
      <c r="A694" s="2959" t="s">
        <v>3253</v>
      </c>
      <c r="B694" s="2959" t="s">
        <v>3283</v>
      </c>
      <c r="C694" s="2959">
        <v>1</v>
      </c>
      <c r="D694" s="2959">
        <v>1703</v>
      </c>
      <c r="E694" s="2960">
        <v>91.34</v>
      </c>
      <c r="F694" s="2959"/>
    </row>
    <row r="695" spans="1:6">
      <c r="A695" s="2959" t="s">
        <v>3253</v>
      </c>
      <c r="B695" s="2959" t="s">
        <v>3283</v>
      </c>
      <c r="C695" s="2959">
        <v>1</v>
      </c>
      <c r="D695" s="2959">
        <v>1704</v>
      </c>
      <c r="E695" s="2960">
        <v>93.44</v>
      </c>
      <c r="F695" s="2959"/>
    </row>
    <row r="696" spans="1:6">
      <c r="A696" s="2959" t="s">
        <v>3253</v>
      </c>
      <c r="B696" s="2959" t="s">
        <v>3283</v>
      </c>
      <c r="C696" s="2959">
        <v>1</v>
      </c>
      <c r="D696" s="2959">
        <v>1801</v>
      </c>
      <c r="E696" s="2960">
        <v>93.44</v>
      </c>
      <c r="F696" s="2959"/>
    </row>
    <row r="697" spans="1:6">
      <c r="A697" s="2959" t="s">
        <v>3253</v>
      </c>
      <c r="B697" s="2959" t="s">
        <v>3283</v>
      </c>
      <c r="C697" s="2959">
        <v>1</v>
      </c>
      <c r="D697" s="2959">
        <v>1802</v>
      </c>
      <c r="E697" s="2960">
        <v>91.34</v>
      </c>
      <c r="F697" s="2959"/>
    </row>
    <row r="698" spans="1:6">
      <c r="A698" s="2959" t="s">
        <v>3253</v>
      </c>
      <c r="B698" s="2959" t="s">
        <v>3283</v>
      </c>
      <c r="C698" s="2959">
        <v>1</v>
      </c>
      <c r="D698" s="2959">
        <v>1803</v>
      </c>
      <c r="E698" s="2960">
        <v>91.34</v>
      </c>
      <c r="F698" s="2959"/>
    </row>
    <row r="699" spans="1:6">
      <c r="A699" s="2959" t="s">
        <v>3253</v>
      </c>
      <c r="B699" s="2959" t="s">
        <v>3283</v>
      </c>
      <c r="C699" s="2959">
        <v>1</v>
      </c>
      <c r="D699" s="2959">
        <v>1804</v>
      </c>
      <c r="E699" s="2960">
        <v>93.44</v>
      </c>
      <c r="F699" s="2959"/>
    </row>
    <row r="700" spans="1:6">
      <c r="A700" s="2959" t="s">
        <v>3253</v>
      </c>
      <c r="B700" s="2959" t="s">
        <v>3283</v>
      </c>
      <c r="C700" s="2959">
        <v>1</v>
      </c>
      <c r="D700" s="2959">
        <v>1901</v>
      </c>
      <c r="E700" s="2960">
        <v>93.44</v>
      </c>
      <c r="F700" s="2959"/>
    </row>
    <row r="701" spans="1:6">
      <c r="A701" s="2959" t="s">
        <v>3253</v>
      </c>
      <c r="B701" s="2959" t="s">
        <v>3283</v>
      </c>
      <c r="C701" s="2959">
        <v>1</v>
      </c>
      <c r="D701" s="2959">
        <v>1902</v>
      </c>
      <c r="E701" s="2960">
        <v>91.34</v>
      </c>
      <c r="F701" s="2959"/>
    </row>
    <row r="702" spans="1:6">
      <c r="A702" s="2959" t="s">
        <v>3253</v>
      </c>
      <c r="B702" s="2959" t="s">
        <v>3283</v>
      </c>
      <c r="C702" s="2959">
        <v>1</v>
      </c>
      <c r="D702" s="2959">
        <v>1903</v>
      </c>
      <c r="E702" s="2960">
        <v>91.34</v>
      </c>
      <c r="F702" s="2959"/>
    </row>
    <row r="703" spans="1:6">
      <c r="A703" s="2959" t="s">
        <v>3253</v>
      </c>
      <c r="B703" s="2959" t="s">
        <v>3283</v>
      </c>
      <c r="C703" s="2959">
        <v>1</v>
      </c>
      <c r="D703" s="2959">
        <v>1904</v>
      </c>
      <c r="E703" s="2960">
        <v>93.44</v>
      </c>
      <c r="F703" s="2959"/>
    </row>
    <row r="704" spans="1:6">
      <c r="A704" s="2959" t="s">
        <v>3253</v>
      </c>
      <c r="B704" s="2959" t="s">
        <v>3283</v>
      </c>
      <c r="C704" s="2959">
        <v>1</v>
      </c>
      <c r="D704" s="2959">
        <v>2001</v>
      </c>
      <c r="E704" s="2960">
        <v>93.44</v>
      </c>
      <c r="F704" s="2959"/>
    </row>
    <row r="705" spans="1:6">
      <c r="A705" s="2959" t="s">
        <v>3253</v>
      </c>
      <c r="B705" s="2959" t="s">
        <v>3283</v>
      </c>
      <c r="C705" s="2959">
        <v>1</v>
      </c>
      <c r="D705" s="2959">
        <v>2002</v>
      </c>
      <c r="E705" s="2960">
        <v>91.34</v>
      </c>
      <c r="F705" s="2959"/>
    </row>
    <row r="706" spans="1:6">
      <c r="A706" s="2959" t="s">
        <v>3253</v>
      </c>
      <c r="B706" s="2959" t="s">
        <v>3283</v>
      </c>
      <c r="C706" s="2959">
        <v>1</v>
      </c>
      <c r="D706" s="2959">
        <v>2003</v>
      </c>
      <c r="E706" s="2960">
        <v>91.34</v>
      </c>
      <c r="F706" s="2959"/>
    </row>
    <row r="707" spans="1:6">
      <c r="A707" s="2959" t="s">
        <v>3253</v>
      </c>
      <c r="B707" s="2959" t="s">
        <v>3283</v>
      </c>
      <c r="C707" s="2959">
        <v>1</v>
      </c>
      <c r="D707" s="2959">
        <v>2004</v>
      </c>
      <c r="E707" s="2960">
        <v>93.44</v>
      </c>
      <c r="F707" s="2959"/>
    </row>
    <row r="708" spans="1:6">
      <c r="A708" s="2959" t="s">
        <v>3253</v>
      </c>
      <c r="B708" s="2959" t="s">
        <v>3283</v>
      </c>
      <c r="C708" s="2959">
        <v>1</v>
      </c>
      <c r="D708" s="2959">
        <v>2101</v>
      </c>
      <c r="E708" s="2960">
        <v>93.44</v>
      </c>
      <c r="F708" s="2959"/>
    </row>
    <row r="709" spans="1:6">
      <c r="A709" s="2959" t="s">
        <v>3253</v>
      </c>
      <c r="B709" s="2959" t="s">
        <v>3283</v>
      </c>
      <c r="C709" s="2959">
        <v>1</v>
      </c>
      <c r="D709" s="2959">
        <v>2102</v>
      </c>
      <c r="E709" s="2960">
        <v>91.34</v>
      </c>
      <c r="F709" s="2959"/>
    </row>
    <row r="710" spans="1:6">
      <c r="A710" s="2959" t="s">
        <v>3253</v>
      </c>
      <c r="B710" s="2959" t="s">
        <v>3283</v>
      </c>
      <c r="C710" s="2959">
        <v>1</v>
      </c>
      <c r="D710" s="2959">
        <v>2103</v>
      </c>
      <c r="E710" s="2960">
        <v>91.34</v>
      </c>
      <c r="F710" s="2959"/>
    </row>
    <row r="711" spans="1:6">
      <c r="A711" s="2959" t="s">
        <v>3253</v>
      </c>
      <c r="B711" s="2959" t="s">
        <v>3283</v>
      </c>
      <c r="C711" s="2959">
        <v>1</v>
      </c>
      <c r="D711" s="2959">
        <v>2104</v>
      </c>
      <c r="E711" s="2960">
        <v>93.44</v>
      </c>
      <c r="F711" s="2959"/>
    </row>
    <row r="712" spans="1:6">
      <c r="A712" s="2959" t="s">
        <v>3253</v>
      </c>
      <c r="B712" s="2959" t="s">
        <v>3283</v>
      </c>
      <c r="C712" s="2959">
        <v>1</v>
      </c>
      <c r="D712" s="2959">
        <v>2201</v>
      </c>
      <c r="E712" s="2960">
        <v>93.44</v>
      </c>
      <c r="F712" s="2959"/>
    </row>
    <row r="713" spans="1:6">
      <c r="A713" s="2959" t="s">
        <v>3253</v>
      </c>
      <c r="B713" s="2959" t="s">
        <v>3283</v>
      </c>
      <c r="C713" s="2959">
        <v>1</v>
      </c>
      <c r="D713" s="2959">
        <v>2202</v>
      </c>
      <c r="E713" s="2960">
        <v>91.34</v>
      </c>
      <c r="F713" s="2959"/>
    </row>
    <row r="714" spans="1:6">
      <c r="A714" s="2959" t="s">
        <v>3253</v>
      </c>
      <c r="B714" s="2959" t="s">
        <v>3283</v>
      </c>
      <c r="C714" s="2959">
        <v>1</v>
      </c>
      <c r="D714" s="2959">
        <v>2203</v>
      </c>
      <c r="E714" s="2960">
        <v>91.34</v>
      </c>
      <c r="F714" s="2959"/>
    </row>
    <row r="715" spans="1:6">
      <c r="A715" s="2959" t="s">
        <v>3253</v>
      </c>
      <c r="B715" s="2959" t="s">
        <v>3283</v>
      </c>
      <c r="C715" s="2959">
        <v>1</v>
      </c>
      <c r="D715" s="2959">
        <v>2204</v>
      </c>
      <c r="E715" s="2960">
        <v>93.44</v>
      </c>
      <c r="F715" s="2959"/>
    </row>
    <row r="716" spans="1:6">
      <c r="A716" s="2959" t="s">
        <v>3253</v>
      </c>
      <c r="B716" s="2959" t="s">
        <v>3283</v>
      </c>
      <c r="C716" s="2959">
        <v>1</v>
      </c>
      <c r="D716" s="2959">
        <v>2301</v>
      </c>
      <c r="E716" s="2960">
        <v>93.44</v>
      </c>
      <c r="F716" s="2959"/>
    </row>
    <row r="717" spans="1:6">
      <c r="A717" s="2959" t="s">
        <v>3253</v>
      </c>
      <c r="B717" s="2959" t="s">
        <v>3283</v>
      </c>
      <c r="C717" s="2959">
        <v>1</v>
      </c>
      <c r="D717" s="2959">
        <v>2302</v>
      </c>
      <c r="E717" s="2960">
        <v>91.34</v>
      </c>
      <c r="F717" s="2959"/>
    </row>
    <row r="718" spans="1:6">
      <c r="A718" s="2959" t="s">
        <v>3253</v>
      </c>
      <c r="B718" s="2959" t="s">
        <v>3283</v>
      </c>
      <c r="C718" s="2959">
        <v>1</v>
      </c>
      <c r="D718" s="2959">
        <v>2303</v>
      </c>
      <c r="E718" s="2960">
        <v>91.34</v>
      </c>
      <c r="F718" s="2959"/>
    </row>
    <row r="719" spans="1:6">
      <c r="A719" s="2959" t="s">
        <v>3253</v>
      </c>
      <c r="B719" s="2959" t="s">
        <v>3283</v>
      </c>
      <c r="C719" s="2959">
        <v>1</v>
      </c>
      <c r="D719" s="2959">
        <v>2304</v>
      </c>
      <c r="E719" s="2960">
        <v>93.44</v>
      </c>
      <c r="F719" s="2959"/>
    </row>
    <row r="720" spans="1:6">
      <c r="A720" s="2959" t="s">
        <v>3253</v>
      </c>
      <c r="B720" s="2959" t="s">
        <v>3283</v>
      </c>
      <c r="C720" s="2959">
        <v>1</v>
      </c>
      <c r="D720" s="2959">
        <v>2401</v>
      </c>
      <c r="E720" s="2960">
        <v>93.44</v>
      </c>
      <c r="F720" s="2959"/>
    </row>
    <row r="721" spans="1:7">
      <c r="A721" s="2959" t="s">
        <v>3253</v>
      </c>
      <c r="B721" s="2959" t="s">
        <v>3283</v>
      </c>
      <c r="C721" s="2959">
        <v>1</v>
      </c>
      <c r="D721" s="2959">
        <v>2402</v>
      </c>
      <c r="E721" s="2960">
        <v>91.34</v>
      </c>
      <c r="F721" s="2959"/>
    </row>
    <row r="722" spans="1:7">
      <c r="A722" s="2959" t="s">
        <v>3253</v>
      </c>
      <c r="B722" s="2959" t="s">
        <v>3283</v>
      </c>
      <c r="C722" s="2959">
        <v>1</v>
      </c>
      <c r="D722" s="2959">
        <v>2403</v>
      </c>
      <c r="E722" s="2960">
        <v>91.34</v>
      </c>
      <c r="F722" s="2959"/>
    </row>
    <row r="723" spans="1:7">
      <c r="A723" s="2959" t="s">
        <v>3253</v>
      </c>
      <c r="B723" s="2959" t="s">
        <v>3283</v>
      </c>
      <c r="C723" s="2959">
        <v>1</v>
      </c>
      <c r="D723" s="2959">
        <v>2404</v>
      </c>
      <c r="E723" s="2960">
        <v>93.44</v>
      </c>
      <c r="F723" s="2959"/>
    </row>
    <row r="724" spans="1:7">
      <c r="A724" s="2959" t="s">
        <v>3253</v>
      </c>
      <c r="B724" s="2959" t="s">
        <v>3283</v>
      </c>
      <c r="C724" s="2959">
        <v>1</v>
      </c>
      <c r="D724" s="2959">
        <v>2501</v>
      </c>
      <c r="E724" s="2960">
        <v>93.44</v>
      </c>
      <c r="F724" s="2959"/>
    </row>
    <row r="725" spans="1:7">
      <c r="A725" s="2959" t="s">
        <v>3253</v>
      </c>
      <c r="B725" s="2959" t="s">
        <v>3283</v>
      </c>
      <c r="C725" s="2959">
        <v>1</v>
      </c>
      <c r="D725" s="2959">
        <v>2502</v>
      </c>
      <c r="E725" s="2960">
        <v>91.34</v>
      </c>
      <c r="F725" s="2959"/>
    </row>
    <row r="726" spans="1:7">
      <c r="A726" s="2959" t="s">
        <v>3253</v>
      </c>
      <c r="B726" s="2959" t="s">
        <v>3283</v>
      </c>
      <c r="C726" s="2959">
        <v>1</v>
      </c>
      <c r="D726" s="2959">
        <v>2503</v>
      </c>
      <c r="E726" s="2960">
        <v>91.34</v>
      </c>
      <c r="F726" s="2959"/>
    </row>
    <row r="727" spans="1:7">
      <c r="A727" s="2959" t="s">
        <v>3253</v>
      </c>
      <c r="B727" s="2959" t="s">
        <v>3283</v>
      </c>
      <c r="C727" s="2959">
        <v>1</v>
      </c>
      <c r="D727" s="2959">
        <v>2504</v>
      </c>
      <c r="E727" s="2960">
        <v>93.44</v>
      </c>
      <c r="F727" s="2959"/>
    </row>
    <row r="728" spans="1:7">
      <c r="A728" s="2959" t="s">
        <v>3253</v>
      </c>
      <c r="B728" s="2959" t="s">
        <v>3283</v>
      </c>
      <c r="C728" s="2959">
        <v>1</v>
      </c>
      <c r="D728" s="2959">
        <v>2601</v>
      </c>
      <c r="E728" s="2960">
        <v>93.44</v>
      </c>
      <c r="F728" s="2959"/>
    </row>
    <row r="729" spans="1:7">
      <c r="A729" s="2959" t="s">
        <v>3253</v>
      </c>
      <c r="B729" s="2959" t="s">
        <v>3283</v>
      </c>
      <c r="C729" s="2959">
        <v>1</v>
      </c>
      <c r="D729" s="2959">
        <v>2602</v>
      </c>
      <c r="E729" s="2960">
        <v>91.34</v>
      </c>
      <c r="F729" s="2959"/>
    </row>
    <row r="730" spans="1:7">
      <c r="A730" s="2959" t="s">
        <v>3253</v>
      </c>
      <c r="B730" s="2959" t="s">
        <v>3283</v>
      </c>
      <c r="C730" s="2959">
        <v>1</v>
      </c>
      <c r="D730" s="2959">
        <v>2603</v>
      </c>
      <c r="E730" s="2960">
        <v>91.34</v>
      </c>
      <c r="F730" s="2959"/>
      <c r="G730" s="2982">
        <v>7</v>
      </c>
    </row>
    <row r="731" spans="1:7">
      <c r="A731" s="2959" t="s">
        <v>3253</v>
      </c>
      <c r="B731" s="2959" t="s">
        <v>3283</v>
      </c>
      <c r="C731" s="2959">
        <v>1</v>
      </c>
      <c r="D731" s="2969">
        <v>2604</v>
      </c>
      <c r="E731" s="2960">
        <v>93.44</v>
      </c>
      <c r="F731" s="2959"/>
      <c r="G731" s="2982">
        <v>9561.73</v>
      </c>
    </row>
    <row r="732" spans="1:7">
      <c r="A732" s="2959" t="s">
        <v>3253</v>
      </c>
      <c r="B732" s="2959" t="s">
        <v>3284</v>
      </c>
      <c r="C732" s="2959">
        <v>1</v>
      </c>
      <c r="D732" s="2959">
        <v>101</v>
      </c>
      <c r="E732" s="2960">
        <v>118.47</v>
      </c>
      <c r="F732" s="2959"/>
    </row>
    <row r="733" spans="1:7">
      <c r="A733" s="2959" t="s">
        <v>3253</v>
      </c>
      <c r="B733" s="2959" t="s">
        <v>3284</v>
      </c>
      <c r="C733" s="2959">
        <v>1</v>
      </c>
      <c r="D733" s="2959">
        <v>102</v>
      </c>
      <c r="E733" s="2960">
        <v>157.97</v>
      </c>
      <c r="F733" s="2959"/>
    </row>
    <row r="734" spans="1:7">
      <c r="A734" s="2959" t="s">
        <v>3253</v>
      </c>
      <c r="B734" s="2959" t="s">
        <v>3284</v>
      </c>
      <c r="C734" s="2959">
        <v>1</v>
      </c>
      <c r="D734" s="2959">
        <v>201</v>
      </c>
      <c r="E734" s="2960">
        <v>118.47</v>
      </c>
      <c r="F734" s="2959"/>
    </row>
    <row r="735" spans="1:7">
      <c r="A735" s="2959" t="s">
        <v>3253</v>
      </c>
      <c r="B735" s="2959" t="s">
        <v>3284</v>
      </c>
      <c r="C735" s="2959">
        <v>1</v>
      </c>
      <c r="D735" s="2959">
        <v>202</v>
      </c>
      <c r="E735" s="2960">
        <v>96.94</v>
      </c>
      <c r="F735" s="2959"/>
    </row>
    <row r="736" spans="1:7">
      <c r="A736" s="2959" t="s">
        <v>3253</v>
      </c>
      <c r="B736" s="2959" t="s">
        <v>3284</v>
      </c>
      <c r="C736" s="2959">
        <v>1</v>
      </c>
      <c r="D736" s="2959">
        <v>203</v>
      </c>
      <c r="E736" s="2960">
        <v>139.79</v>
      </c>
      <c r="F736" s="2959"/>
    </row>
    <row r="737" spans="1:6">
      <c r="A737" s="2959" t="s">
        <v>3253</v>
      </c>
      <c r="B737" s="2959" t="s">
        <v>3284</v>
      </c>
      <c r="C737" s="2959">
        <v>1</v>
      </c>
      <c r="D737" s="2959">
        <v>301</v>
      </c>
      <c r="E737" s="2960">
        <v>118.47</v>
      </c>
      <c r="F737" s="2959"/>
    </row>
    <row r="738" spans="1:6">
      <c r="A738" s="2959" t="s">
        <v>3253</v>
      </c>
      <c r="B738" s="2959" t="s">
        <v>3284</v>
      </c>
      <c r="C738" s="2959">
        <v>1</v>
      </c>
      <c r="D738" s="2959">
        <v>302</v>
      </c>
      <c r="E738" s="2960">
        <v>96.94</v>
      </c>
      <c r="F738" s="2959"/>
    </row>
    <row r="739" spans="1:6">
      <c r="A739" s="2959" t="s">
        <v>3253</v>
      </c>
      <c r="B739" s="2959" t="s">
        <v>3284</v>
      </c>
      <c r="C739" s="2959">
        <v>1</v>
      </c>
      <c r="D739" s="2959">
        <v>303</v>
      </c>
      <c r="E739" s="2960">
        <v>139.79</v>
      </c>
      <c r="F739" s="2959"/>
    </row>
    <row r="740" spans="1:6">
      <c r="A740" s="2959" t="s">
        <v>3253</v>
      </c>
      <c r="B740" s="2959" t="s">
        <v>3284</v>
      </c>
      <c r="C740" s="2959">
        <v>1</v>
      </c>
      <c r="D740" s="2959">
        <v>401</v>
      </c>
      <c r="E740" s="2960">
        <v>118.47</v>
      </c>
      <c r="F740" s="2959"/>
    </row>
    <row r="741" spans="1:6">
      <c r="A741" s="2959" t="s">
        <v>3253</v>
      </c>
      <c r="B741" s="2959" t="s">
        <v>3284</v>
      </c>
      <c r="C741" s="2959">
        <v>1</v>
      </c>
      <c r="D741" s="2959">
        <v>402</v>
      </c>
      <c r="E741" s="2960">
        <v>96.94</v>
      </c>
      <c r="F741" s="2959"/>
    </row>
    <row r="742" spans="1:6">
      <c r="A742" s="2959" t="s">
        <v>3253</v>
      </c>
      <c r="B742" s="2959" t="s">
        <v>3284</v>
      </c>
      <c r="C742" s="2959">
        <v>1</v>
      </c>
      <c r="D742" s="2959">
        <v>403</v>
      </c>
      <c r="E742" s="2960">
        <v>139.79</v>
      </c>
      <c r="F742" s="2959"/>
    </row>
    <row r="743" spans="1:6">
      <c r="A743" s="2959" t="s">
        <v>3253</v>
      </c>
      <c r="B743" s="2959" t="s">
        <v>3284</v>
      </c>
      <c r="C743" s="2959">
        <v>1</v>
      </c>
      <c r="D743" s="2959">
        <v>501</v>
      </c>
      <c r="E743" s="2960">
        <v>118.47</v>
      </c>
      <c r="F743" s="2959"/>
    </row>
    <row r="744" spans="1:6">
      <c r="A744" s="2959" t="s">
        <v>3253</v>
      </c>
      <c r="B744" s="2959" t="s">
        <v>3284</v>
      </c>
      <c r="C744" s="2959">
        <v>1</v>
      </c>
      <c r="D744" s="2959">
        <v>502</v>
      </c>
      <c r="E744" s="2960">
        <v>96.94</v>
      </c>
      <c r="F744" s="2959"/>
    </row>
    <row r="745" spans="1:6">
      <c r="A745" s="2959" t="s">
        <v>3253</v>
      </c>
      <c r="B745" s="2959" t="s">
        <v>3284</v>
      </c>
      <c r="C745" s="2959">
        <v>1</v>
      </c>
      <c r="D745" s="2959">
        <v>503</v>
      </c>
      <c r="E745" s="2960">
        <v>139.79</v>
      </c>
      <c r="F745" s="2959"/>
    </row>
    <row r="746" spans="1:6">
      <c r="A746" s="2959" t="s">
        <v>3253</v>
      </c>
      <c r="B746" s="2959" t="s">
        <v>3284</v>
      </c>
      <c r="C746" s="2959">
        <v>1</v>
      </c>
      <c r="D746" s="2959">
        <v>601</v>
      </c>
      <c r="E746" s="2960">
        <v>118.47</v>
      </c>
      <c r="F746" s="2959"/>
    </row>
    <row r="747" spans="1:6">
      <c r="A747" s="2959" t="s">
        <v>3253</v>
      </c>
      <c r="B747" s="2959" t="s">
        <v>3284</v>
      </c>
      <c r="C747" s="2959">
        <v>1</v>
      </c>
      <c r="D747" s="2959">
        <v>602</v>
      </c>
      <c r="E747" s="2960">
        <v>96.94</v>
      </c>
      <c r="F747" s="2959"/>
    </row>
    <row r="748" spans="1:6">
      <c r="A748" s="2959" t="s">
        <v>3253</v>
      </c>
      <c r="B748" s="2959" t="s">
        <v>3284</v>
      </c>
      <c r="C748" s="2959">
        <v>1</v>
      </c>
      <c r="D748" s="2959">
        <v>603</v>
      </c>
      <c r="E748" s="2960">
        <v>139.79</v>
      </c>
      <c r="F748" s="2959"/>
    </row>
    <row r="749" spans="1:6">
      <c r="A749" s="2959" t="s">
        <v>3253</v>
      </c>
      <c r="B749" s="2959" t="s">
        <v>3284</v>
      </c>
      <c r="C749" s="2959">
        <v>1</v>
      </c>
      <c r="D749" s="2959">
        <v>701</v>
      </c>
      <c r="E749" s="2960">
        <v>118.47</v>
      </c>
      <c r="F749" s="2959"/>
    </row>
    <row r="750" spans="1:6">
      <c r="A750" s="2959" t="s">
        <v>3253</v>
      </c>
      <c r="B750" s="2959" t="s">
        <v>3284</v>
      </c>
      <c r="C750" s="2959">
        <v>1</v>
      </c>
      <c r="D750" s="2959">
        <v>702</v>
      </c>
      <c r="E750" s="2960">
        <v>96.94</v>
      </c>
      <c r="F750" s="2959"/>
    </row>
    <row r="751" spans="1:6">
      <c r="A751" s="2959" t="s">
        <v>3253</v>
      </c>
      <c r="B751" s="2959" t="s">
        <v>3284</v>
      </c>
      <c r="C751" s="2959">
        <v>1</v>
      </c>
      <c r="D751" s="2959">
        <v>703</v>
      </c>
      <c r="E751" s="2960">
        <v>139.79</v>
      </c>
      <c r="F751" s="2959"/>
    </row>
    <row r="752" spans="1:6">
      <c r="A752" s="2959" t="s">
        <v>3253</v>
      </c>
      <c r="B752" s="2959" t="s">
        <v>3284</v>
      </c>
      <c r="C752" s="2959">
        <v>1</v>
      </c>
      <c r="D752" s="2959">
        <v>801</v>
      </c>
      <c r="E752" s="2960">
        <v>118.47</v>
      </c>
      <c r="F752" s="2959"/>
    </row>
    <row r="753" spans="1:6">
      <c r="A753" s="2959" t="s">
        <v>3253</v>
      </c>
      <c r="B753" s="2959" t="s">
        <v>3284</v>
      </c>
      <c r="C753" s="2959">
        <v>1</v>
      </c>
      <c r="D753" s="2959">
        <v>802</v>
      </c>
      <c r="E753" s="2960">
        <v>96.94</v>
      </c>
      <c r="F753" s="2959"/>
    </row>
    <row r="754" spans="1:6">
      <c r="A754" s="2959" t="s">
        <v>3253</v>
      </c>
      <c r="B754" s="2959" t="s">
        <v>3284</v>
      </c>
      <c r="C754" s="2959">
        <v>1</v>
      </c>
      <c r="D754" s="2959">
        <v>803</v>
      </c>
      <c r="E754" s="2960">
        <v>139.79</v>
      </c>
      <c r="F754" s="2959"/>
    </row>
    <row r="755" spans="1:6">
      <c r="A755" s="2959" t="s">
        <v>3253</v>
      </c>
      <c r="B755" s="2959" t="s">
        <v>3284</v>
      </c>
      <c r="C755" s="2959">
        <v>1</v>
      </c>
      <c r="D755" s="2959">
        <v>901</v>
      </c>
      <c r="E755" s="2960">
        <v>118.47</v>
      </c>
      <c r="F755" s="2959"/>
    </row>
    <row r="756" spans="1:6">
      <c r="A756" s="2959" t="s">
        <v>3253</v>
      </c>
      <c r="B756" s="2959" t="s">
        <v>3284</v>
      </c>
      <c r="C756" s="2959">
        <v>1</v>
      </c>
      <c r="D756" s="2959">
        <v>902</v>
      </c>
      <c r="E756" s="2960">
        <v>96.94</v>
      </c>
      <c r="F756" s="2959"/>
    </row>
    <row r="757" spans="1:6">
      <c r="A757" s="2959" t="s">
        <v>3253</v>
      </c>
      <c r="B757" s="2959" t="s">
        <v>3284</v>
      </c>
      <c r="C757" s="2959">
        <v>1</v>
      </c>
      <c r="D757" s="2959">
        <v>903</v>
      </c>
      <c r="E757" s="2960">
        <v>139.79</v>
      </c>
      <c r="F757" s="2959"/>
    </row>
    <row r="758" spans="1:6">
      <c r="A758" s="2959" t="s">
        <v>3253</v>
      </c>
      <c r="B758" s="2959" t="s">
        <v>3284</v>
      </c>
      <c r="C758" s="2959">
        <v>1</v>
      </c>
      <c r="D758" s="2959">
        <v>1001</v>
      </c>
      <c r="E758" s="2960">
        <v>118.47</v>
      </c>
      <c r="F758" s="2959"/>
    </row>
    <row r="759" spans="1:6">
      <c r="A759" s="2959" t="s">
        <v>3253</v>
      </c>
      <c r="B759" s="2959" t="s">
        <v>3284</v>
      </c>
      <c r="C759" s="2959">
        <v>1</v>
      </c>
      <c r="D759" s="2959">
        <v>1002</v>
      </c>
      <c r="E759" s="2960">
        <v>96.94</v>
      </c>
      <c r="F759" s="2959"/>
    </row>
    <row r="760" spans="1:6">
      <c r="A760" s="2959" t="s">
        <v>3253</v>
      </c>
      <c r="B760" s="2959" t="s">
        <v>3284</v>
      </c>
      <c r="C760" s="2959">
        <v>1</v>
      </c>
      <c r="D760" s="2959">
        <v>1003</v>
      </c>
      <c r="E760" s="2960">
        <v>139.79</v>
      </c>
      <c r="F760" s="2959"/>
    </row>
    <row r="761" spans="1:6">
      <c r="A761" s="2959" t="s">
        <v>3253</v>
      </c>
      <c r="B761" s="2959" t="s">
        <v>3284</v>
      </c>
      <c r="C761" s="2959">
        <v>1</v>
      </c>
      <c r="D761" s="2959">
        <v>1101</v>
      </c>
      <c r="E761" s="2960">
        <v>118.47</v>
      </c>
      <c r="F761" s="2959"/>
    </row>
    <row r="762" spans="1:6">
      <c r="A762" s="2959" t="s">
        <v>3253</v>
      </c>
      <c r="B762" s="2959" t="s">
        <v>3284</v>
      </c>
      <c r="C762" s="2959">
        <v>1</v>
      </c>
      <c r="D762" s="2959">
        <v>1102</v>
      </c>
      <c r="E762" s="2960">
        <v>96.94</v>
      </c>
      <c r="F762" s="2959"/>
    </row>
    <row r="763" spans="1:6">
      <c r="A763" s="2959" t="s">
        <v>3253</v>
      </c>
      <c r="B763" s="2959" t="s">
        <v>3284</v>
      </c>
      <c r="C763" s="2959">
        <v>1</v>
      </c>
      <c r="D763" s="2959">
        <v>1103</v>
      </c>
      <c r="E763" s="2960">
        <v>139.79</v>
      </c>
      <c r="F763" s="2959"/>
    </row>
    <row r="764" spans="1:6">
      <c r="A764" s="2959" t="s">
        <v>3253</v>
      </c>
      <c r="B764" s="2959" t="s">
        <v>3284</v>
      </c>
      <c r="C764" s="2959">
        <v>1</v>
      </c>
      <c r="D764" s="2959">
        <v>1201</v>
      </c>
      <c r="E764" s="2960">
        <v>118.47</v>
      </c>
      <c r="F764" s="2959"/>
    </row>
    <row r="765" spans="1:6">
      <c r="A765" s="2959" t="s">
        <v>3253</v>
      </c>
      <c r="B765" s="2959" t="s">
        <v>3284</v>
      </c>
      <c r="C765" s="2959">
        <v>1</v>
      </c>
      <c r="D765" s="2959">
        <v>1202</v>
      </c>
      <c r="E765" s="2960">
        <v>96.94</v>
      </c>
      <c r="F765" s="2959"/>
    </row>
    <row r="766" spans="1:6">
      <c r="A766" s="2959" t="s">
        <v>3253</v>
      </c>
      <c r="B766" s="2959" t="s">
        <v>3284</v>
      </c>
      <c r="C766" s="2959">
        <v>1</v>
      </c>
      <c r="D766" s="2959">
        <v>1203</v>
      </c>
      <c r="E766" s="2960">
        <v>139.79</v>
      </c>
      <c r="F766" s="2959"/>
    </row>
    <row r="767" spans="1:6">
      <c r="A767" s="2959" t="s">
        <v>3253</v>
      </c>
      <c r="B767" s="2959" t="s">
        <v>3284</v>
      </c>
      <c r="C767" s="2959">
        <v>1</v>
      </c>
      <c r="D767" s="2959">
        <v>1301</v>
      </c>
      <c r="E767" s="2960">
        <v>118.47</v>
      </c>
      <c r="F767" s="2959"/>
    </row>
    <row r="768" spans="1:6">
      <c r="A768" s="2959" t="s">
        <v>3253</v>
      </c>
      <c r="B768" s="2959" t="s">
        <v>3284</v>
      </c>
      <c r="C768" s="2959">
        <v>1</v>
      </c>
      <c r="D768" s="2959">
        <v>1302</v>
      </c>
      <c r="E768" s="2960">
        <v>96.94</v>
      </c>
      <c r="F768" s="2959"/>
    </row>
    <row r="769" spans="1:6">
      <c r="A769" s="2959" t="s">
        <v>3253</v>
      </c>
      <c r="B769" s="2959" t="s">
        <v>3284</v>
      </c>
      <c r="C769" s="2959">
        <v>1</v>
      </c>
      <c r="D769" s="2959">
        <v>1303</v>
      </c>
      <c r="E769" s="2960">
        <v>139.79</v>
      </c>
      <c r="F769" s="2959"/>
    </row>
    <row r="770" spans="1:6">
      <c r="A770" s="2959" t="s">
        <v>3253</v>
      </c>
      <c r="B770" s="2959" t="s">
        <v>3284</v>
      </c>
      <c r="C770" s="2959">
        <v>1</v>
      </c>
      <c r="D770" s="2959">
        <v>1401</v>
      </c>
      <c r="E770" s="2960">
        <v>118.47</v>
      </c>
      <c r="F770" s="2959"/>
    </row>
    <row r="771" spans="1:6">
      <c r="A771" s="2959" t="s">
        <v>3253</v>
      </c>
      <c r="B771" s="2959" t="s">
        <v>3284</v>
      </c>
      <c r="C771" s="2959">
        <v>1</v>
      </c>
      <c r="D771" s="2959">
        <v>1402</v>
      </c>
      <c r="E771" s="2960">
        <v>96.94</v>
      </c>
      <c r="F771" s="2959"/>
    </row>
    <row r="772" spans="1:6">
      <c r="A772" s="2959" t="s">
        <v>3253</v>
      </c>
      <c r="B772" s="2959" t="s">
        <v>3284</v>
      </c>
      <c r="C772" s="2959">
        <v>1</v>
      </c>
      <c r="D772" s="2959">
        <v>1403</v>
      </c>
      <c r="E772" s="2960">
        <v>139.79</v>
      </c>
      <c r="F772" s="2959"/>
    </row>
    <row r="773" spans="1:6">
      <c r="A773" s="2959" t="s">
        <v>3253</v>
      </c>
      <c r="B773" s="2959" t="s">
        <v>3284</v>
      </c>
      <c r="C773" s="2959">
        <v>1</v>
      </c>
      <c r="D773" s="2959">
        <v>1501</v>
      </c>
      <c r="E773" s="2960">
        <v>118.47</v>
      </c>
      <c r="F773" s="2959"/>
    </row>
    <row r="774" spans="1:6">
      <c r="A774" s="2959" t="s">
        <v>3253</v>
      </c>
      <c r="B774" s="2959" t="s">
        <v>3284</v>
      </c>
      <c r="C774" s="2959">
        <v>1</v>
      </c>
      <c r="D774" s="2959">
        <v>1502</v>
      </c>
      <c r="E774" s="2960">
        <v>96.94</v>
      </c>
      <c r="F774" s="2959"/>
    </row>
    <row r="775" spans="1:6">
      <c r="A775" s="2959" t="s">
        <v>3253</v>
      </c>
      <c r="B775" s="2959" t="s">
        <v>3284</v>
      </c>
      <c r="C775" s="2959">
        <v>1</v>
      </c>
      <c r="D775" s="2959">
        <v>1503</v>
      </c>
      <c r="E775" s="2960">
        <v>139.79</v>
      </c>
      <c r="F775" s="2959"/>
    </row>
    <row r="776" spans="1:6">
      <c r="A776" s="2959" t="s">
        <v>3253</v>
      </c>
      <c r="B776" s="2959" t="s">
        <v>3284</v>
      </c>
      <c r="C776" s="2959">
        <v>1</v>
      </c>
      <c r="D776" s="2959">
        <v>1601</v>
      </c>
      <c r="E776" s="2960">
        <v>118.47</v>
      </c>
      <c r="F776" s="2959"/>
    </row>
    <row r="777" spans="1:6">
      <c r="A777" s="2959" t="s">
        <v>3253</v>
      </c>
      <c r="B777" s="2959" t="s">
        <v>3284</v>
      </c>
      <c r="C777" s="2959">
        <v>1</v>
      </c>
      <c r="D777" s="2959">
        <v>1602</v>
      </c>
      <c r="E777" s="2960">
        <v>96.94</v>
      </c>
      <c r="F777" s="2959"/>
    </row>
    <row r="778" spans="1:6">
      <c r="A778" s="2959" t="s">
        <v>3253</v>
      </c>
      <c r="B778" s="2959" t="s">
        <v>3284</v>
      </c>
      <c r="C778" s="2959">
        <v>1</v>
      </c>
      <c r="D778" s="2959">
        <v>1603</v>
      </c>
      <c r="E778" s="2960">
        <v>139.79</v>
      </c>
      <c r="F778" s="2959"/>
    </row>
    <row r="779" spans="1:6">
      <c r="A779" s="2959" t="s">
        <v>3253</v>
      </c>
      <c r="B779" s="2959" t="s">
        <v>3284</v>
      </c>
      <c r="C779" s="2959">
        <v>1</v>
      </c>
      <c r="D779" s="2959">
        <v>1701</v>
      </c>
      <c r="E779" s="2960">
        <v>118.47</v>
      </c>
      <c r="F779" s="2959"/>
    </row>
    <row r="780" spans="1:6">
      <c r="A780" s="2959" t="s">
        <v>3253</v>
      </c>
      <c r="B780" s="2959" t="s">
        <v>3284</v>
      </c>
      <c r="C780" s="2959">
        <v>1</v>
      </c>
      <c r="D780" s="2959">
        <v>1702</v>
      </c>
      <c r="E780" s="2960">
        <v>96.94</v>
      </c>
      <c r="F780" s="2959"/>
    </row>
    <row r="781" spans="1:6">
      <c r="A781" s="2959" t="s">
        <v>3253</v>
      </c>
      <c r="B781" s="2959" t="s">
        <v>3284</v>
      </c>
      <c r="C781" s="2959">
        <v>1</v>
      </c>
      <c r="D781" s="2959">
        <v>1703</v>
      </c>
      <c r="E781" s="2960">
        <v>139.79</v>
      </c>
      <c r="F781" s="2959"/>
    </row>
    <row r="782" spans="1:6">
      <c r="A782" s="2959" t="s">
        <v>3253</v>
      </c>
      <c r="B782" s="2959" t="s">
        <v>3284</v>
      </c>
      <c r="C782" s="2959">
        <v>1</v>
      </c>
      <c r="D782" s="2959">
        <v>1801</v>
      </c>
      <c r="E782" s="2960">
        <v>118.47</v>
      </c>
      <c r="F782" s="2959"/>
    </row>
    <row r="783" spans="1:6">
      <c r="A783" s="2959" t="s">
        <v>3253</v>
      </c>
      <c r="B783" s="2959" t="s">
        <v>3284</v>
      </c>
      <c r="C783" s="2959">
        <v>1</v>
      </c>
      <c r="D783" s="2959">
        <v>1802</v>
      </c>
      <c r="E783" s="2960">
        <v>96.94</v>
      </c>
      <c r="F783" s="2959"/>
    </row>
    <row r="784" spans="1:6">
      <c r="A784" s="2959" t="s">
        <v>3253</v>
      </c>
      <c r="B784" s="2959" t="s">
        <v>3284</v>
      </c>
      <c r="C784" s="2959">
        <v>1</v>
      </c>
      <c r="D784" s="2959">
        <v>1803</v>
      </c>
      <c r="E784" s="2960">
        <v>139.79</v>
      </c>
      <c r="F784" s="2959"/>
    </row>
    <row r="785" spans="1:6">
      <c r="A785" s="2959" t="s">
        <v>3253</v>
      </c>
      <c r="B785" s="2959" t="s">
        <v>3284</v>
      </c>
      <c r="C785" s="2959">
        <v>1</v>
      </c>
      <c r="D785" s="2959">
        <v>1901</v>
      </c>
      <c r="E785" s="2960">
        <v>118.47</v>
      </c>
      <c r="F785" s="2959"/>
    </row>
    <row r="786" spans="1:6">
      <c r="A786" s="2959" t="s">
        <v>3253</v>
      </c>
      <c r="B786" s="2959" t="s">
        <v>3284</v>
      </c>
      <c r="C786" s="2959">
        <v>1</v>
      </c>
      <c r="D786" s="2959">
        <v>1902</v>
      </c>
      <c r="E786" s="2960">
        <v>96.94</v>
      </c>
      <c r="F786" s="2959"/>
    </row>
    <row r="787" spans="1:6">
      <c r="A787" s="2959" t="s">
        <v>3253</v>
      </c>
      <c r="B787" s="2959" t="s">
        <v>3284</v>
      </c>
      <c r="C787" s="2959">
        <v>1</v>
      </c>
      <c r="D787" s="2959">
        <v>1903</v>
      </c>
      <c r="E787" s="2960">
        <v>139.79</v>
      </c>
      <c r="F787" s="2959"/>
    </row>
    <row r="788" spans="1:6">
      <c r="A788" s="2959" t="s">
        <v>3253</v>
      </c>
      <c r="B788" s="2959" t="s">
        <v>3284</v>
      </c>
      <c r="C788" s="2959">
        <v>1</v>
      </c>
      <c r="D788" s="2959">
        <v>2001</v>
      </c>
      <c r="E788" s="2960">
        <v>118.47</v>
      </c>
      <c r="F788" s="2959"/>
    </row>
    <row r="789" spans="1:6">
      <c r="A789" s="2959" t="s">
        <v>3253</v>
      </c>
      <c r="B789" s="2959" t="s">
        <v>3284</v>
      </c>
      <c r="C789" s="2959">
        <v>1</v>
      </c>
      <c r="D789" s="2959">
        <v>2002</v>
      </c>
      <c r="E789" s="2960">
        <v>96.94</v>
      </c>
      <c r="F789" s="2959"/>
    </row>
    <row r="790" spans="1:6">
      <c r="A790" s="2959" t="s">
        <v>3253</v>
      </c>
      <c r="B790" s="2959" t="s">
        <v>3284</v>
      </c>
      <c r="C790" s="2959">
        <v>1</v>
      </c>
      <c r="D790" s="2959">
        <v>2003</v>
      </c>
      <c r="E790" s="2960">
        <v>139.79</v>
      </c>
      <c r="F790" s="2959"/>
    </row>
    <row r="791" spans="1:6">
      <c r="A791" s="2959" t="s">
        <v>3253</v>
      </c>
      <c r="B791" s="2959" t="s">
        <v>3284</v>
      </c>
      <c r="C791" s="2959">
        <v>1</v>
      </c>
      <c r="D791" s="2959">
        <v>2101</v>
      </c>
      <c r="E791" s="2960">
        <v>118.47</v>
      </c>
      <c r="F791" s="2959"/>
    </row>
    <row r="792" spans="1:6">
      <c r="A792" s="2959" t="s">
        <v>3253</v>
      </c>
      <c r="B792" s="2959" t="s">
        <v>3284</v>
      </c>
      <c r="C792" s="2959">
        <v>1</v>
      </c>
      <c r="D792" s="2959">
        <v>2102</v>
      </c>
      <c r="E792" s="2960">
        <v>96.94</v>
      </c>
      <c r="F792" s="2959"/>
    </row>
    <row r="793" spans="1:6">
      <c r="A793" s="2959" t="s">
        <v>3253</v>
      </c>
      <c r="B793" s="2959" t="s">
        <v>3284</v>
      </c>
      <c r="C793" s="2959">
        <v>1</v>
      </c>
      <c r="D793" s="2959">
        <v>2103</v>
      </c>
      <c r="E793" s="2960">
        <v>139.79</v>
      </c>
      <c r="F793" s="2959"/>
    </row>
    <row r="794" spans="1:6">
      <c r="A794" s="2959" t="s">
        <v>3253</v>
      </c>
      <c r="B794" s="2959" t="s">
        <v>3284</v>
      </c>
      <c r="C794" s="2959">
        <v>1</v>
      </c>
      <c r="D794" s="2959">
        <v>2201</v>
      </c>
      <c r="E794" s="2960">
        <v>118.47</v>
      </c>
      <c r="F794" s="2959"/>
    </row>
    <row r="795" spans="1:6">
      <c r="A795" s="2959" t="s">
        <v>3253</v>
      </c>
      <c r="B795" s="2959" t="s">
        <v>3284</v>
      </c>
      <c r="C795" s="2959">
        <v>1</v>
      </c>
      <c r="D795" s="2959">
        <v>2202</v>
      </c>
      <c r="E795" s="2960">
        <v>96.94</v>
      </c>
      <c r="F795" s="2959"/>
    </row>
    <row r="796" spans="1:6">
      <c r="A796" s="2959" t="s">
        <v>3253</v>
      </c>
      <c r="B796" s="2959" t="s">
        <v>3284</v>
      </c>
      <c r="C796" s="2959">
        <v>1</v>
      </c>
      <c r="D796" s="2959">
        <v>2203</v>
      </c>
      <c r="E796" s="2960">
        <v>139.79</v>
      </c>
      <c r="F796" s="2959"/>
    </row>
    <row r="797" spans="1:6">
      <c r="A797" s="2959" t="s">
        <v>3253</v>
      </c>
      <c r="B797" s="2959" t="s">
        <v>3284</v>
      </c>
      <c r="C797" s="2959">
        <v>1</v>
      </c>
      <c r="D797" s="2959">
        <v>2301</v>
      </c>
      <c r="E797" s="2960">
        <v>118.47</v>
      </c>
      <c r="F797" s="2959"/>
    </row>
    <row r="798" spans="1:6">
      <c r="A798" s="2959" t="s">
        <v>3253</v>
      </c>
      <c r="B798" s="2959" t="s">
        <v>3284</v>
      </c>
      <c r="C798" s="2959">
        <v>1</v>
      </c>
      <c r="D798" s="2959">
        <v>2302</v>
      </c>
      <c r="E798" s="2960">
        <v>96.94</v>
      </c>
      <c r="F798" s="2959"/>
    </row>
    <row r="799" spans="1:6">
      <c r="A799" s="2959" t="s">
        <v>3253</v>
      </c>
      <c r="B799" s="2959" t="s">
        <v>3284</v>
      </c>
      <c r="C799" s="2959">
        <v>1</v>
      </c>
      <c r="D799" s="2959">
        <v>2303</v>
      </c>
      <c r="E799" s="2960">
        <v>139.79</v>
      </c>
      <c r="F799" s="2959"/>
    </row>
    <row r="800" spans="1:6">
      <c r="A800" s="2959" t="s">
        <v>3253</v>
      </c>
      <c r="B800" s="2959" t="s">
        <v>3284</v>
      </c>
      <c r="C800" s="2959">
        <v>1</v>
      </c>
      <c r="D800" s="2959">
        <v>2401</v>
      </c>
      <c r="E800" s="2960">
        <v>118.47</v>
      </c>
      <c r="F800" s="2959"/>
    </row>
    <row r="801" spans="1:6">
      <c r="A801" s="2959" t="s">
        <v>3253</v>
      </c>
      <c r="B801" s="2959" t="s">
        <v>3284</v>
      </c>
      <c r="C801" s="2959">
        <v>1</v>
      </c>
      <c r="D801" s="2959">
        <v>2402</v>
      </c>
      <c r="E801" s="2960">
        <v>96.94</v>
      </c>
      <c r="F801" s="2959"/>
    </row>
    <row r="802" spans="1:6">
      <c r="A802" s="2959" t="s">
        <v>3253</v>
      </c>
      <c r="B802" s="2959" t="s">
        <v>3284</v>
      </c>
      <c r="C802" s="2959">
        <v>1</v>
      </c>
      <c r="D802" s="2959">
        <v>2403</v>
      </c>
      <c r="E802" s="2960">
        <v>139.79</v>
      </c>
      <c r="F802" s="2959"/>
    </row>
    <row r="803" spans="1:6">
      <c r="A803" s="2959" t="s">
        <v>3253</v>
      </c>
      <c r="B803" s="2959" t="s">
        <v>3284</v>
      </c>
      <c r="C803" s="2959">
        <v>1</v>
      </c>
      <c r="D803" s="2959">
        <v>2501</v>
      </c>
      <c r="E803" s="2960">
        <v>118.47</v>
      </c>
      <c r="F803" s="2959"/>
    </row>
    <row r="804" spans="1:6">
      <c r="A804" s="2959" t="s">
        <v>3253</v>
      </c>
      <c r="B804" s="2959" t="s">
        <v>3284</v>
      </c>
      <c r="C804" s="2959">
        <v>1</v>
      </c>
      <c r="D804" s="2959">
        <v>2502</v>
      </c>
      <c r="E804" s="2960">
        <v>96.94</v>
      </c>
      <c r="F804" s="2959"/>
    </row>
    <row r="805" spans="1:6">
      <c r="A805" s="2959" t="s">
        <v>3253</v>
      </c>
      <c r="B805" s="2959" t="s">
        <v>3284</v>
      </c>
      <c r="C805" s="2959">
        <v>1</v>
      </c>
      <c r="D805" s="2959">
        <v>2503</v>
      </c>
      <c r="E805" s="2960">
        <v>139.79</v>
      </c>
      <c r="F805" s="2959"/>
    </row>
    <row r="806" spans="1:6">
      <c r="A806" s="2959" t="s">
        <v>3253</v>
      </c>
      <c r="B806" s="2959" t="s">
        <v>3284</v>
      </c>
      <c r="C806" s="2959">
        <v>1</v>
      </c>
      <c r="D806" s="2959">
        <v>2601</v>
      </c>
      <c r="E806" s="2960">
        <v>118.47</v>
      </c>
      <c r="F806" s="2959"/>
    </row>
    <row r="807" spans="1:6">
      <c r="A807" s="2959" t="s">
        <v>3253</v>
      </c>
      <c r="B807" s="2959" t="s">
        <v>3284</v>
      </c>
      <c r="C807" s="2959">
        <v>1</v>
      </c>
      <c r="D807" s="2959">
        <v>2602</v>
      </c>
      <c r="E807" s="2960">
        <v>96.94</v>
      </c>
      <c r="F807" s="2959"/>
    </row>
    <row r="808" spans="1:6">
      <c r="A808" s="2959" t="s">
        <v>3253</v>
      </c>
      <c r="B808" s="2959" t="s">
        <v>3284</v>
      </c>
      <c r="C808" s="2959">
        <v>1</v>
      </c>
      <c r="D808" s="2959">
        <v>2603</v>
      </c>
      <c r="E808" s="2960">
        <v>139.79</v>
      </c>
      <c r="F808" s="2959"/>
    </row>
    <row r="809" spans="1:6">
      <c r="A809" s="2959" t="s">
        <v>3253</v>
      </c>
      <c r="B809" s="2959" t="s">
        <v>3284</v>
      </c>
      <c r="C809" s="2959">
        <v>1</v>
      </c>
      <c r="D809" s="2959">
        <v>2701</v>
      </c>
      <c r="E809" s="2960">
        <v>118.47</v>
      </c>
      <c r="F809" s="2959"/>
    </row>
    <row r="810" spans="1:6">
      <c r="A810" s="2959" t="s">
        <v>3253</v>
      </c>
      <c r="B810" s="2959" t="s">
        <v>3284</v>
      </c>
      <c r="C810" s="2959">
        <v>1</v>
      </c>
      <c r="D810" s="2959">
        <v>2702</v>
      </c>
      <c r="E810" s="2960">
        <v>96.94</v>
      </c>
      <c r="F810" s="2959"/>
    </row>
    <row r="811" spans="1:6">
      <c r="A811" s="2959" t="s">
        <v>3253</v>
      </c>
      <c r="B811" s="2959" t="s">
        <v>3284</v>
      </c>
      <c r="C811" s="2959">
        <v>1</v>
      </c>
      <c r="D811" s="2959">
        <v>2703</v>
      </c>
      <c r="E811" s="2960">
        <v>139.79</v>
      </c>
      <c r="F811" s="2959"/>
    </row>
    <row r="812" spans="1:6">
      <c r="A812" s="2959" t="s">
        <v>3253</v>
      </c>
      <c r="B812" s="2959" t="s">
        <v>3284</v>
      </c>
      <c r="C812" s="2959">
        <v>1</v>
      </c>
      <c r="D812" s="2959">
        <v>2801</v>
      </c>
      <c r="E812" s="2960">
        <v>118.47</v>
      </c>
      <c r="F812" s="2959"/>
    </row>
    <row r="813" spans="1:6">
      <c r="A813" s="2959" t="s">
        <v>3253</v>
      </c>
      <c r="B813" s="2959" t="s">
        <v>3284</v>
      </c>
      <c r="C813" s="2959">
        <v>1</v>
      </c>
      <c r="D813" s="2959">
        <v>2802</v>
      </c>
      <c r="E813" s="2960">
        <v>96.94</v>
      </c>
      <c r="F813" s="2959"/>
    </row>
    <row r="814" spans="1:6">
      <c r="A814" s="2959" t="s">
        <v>3253</v>
      </c>
      <c r="B814" s="2959" t="s">
        <v>3284</v>
      </c>
      <c r="C814" s="2959">
        <v>1</v>
      </c>
      <c r="D814" s="2959">
        <v>2803</v>
      </c>
      <c r="E814" s="2960">
        <v>139.79</v>
      </c>
      <c r="F814" s="2959"/>
    </row>
    <row r="815" spans="1:6">
      <c r="A815" s="2959" t="s">
        <v>3253</v>
      </c>
      <c r="B815" s="2959" t="s">
        <v>3284</v>
      </c>
      <c r="C815" s="2959">
        <v>1</v>
      </c>
      <c r="D815" s="2959">
        <v>2901</v>
      </c>
      <c r="E815" s="2960">
        <v>118.47</v>
      </c>
      <c r="F815" s="2959"/>
    </row>
    <row r="816" spans="1:6">
      <c r="A816" s="2959" t="s">
        <v>3253</v>
      </c>
      <c r="B816" s="2959" t="s">
        <v>3284</v>
      </c>
      <c r="C816" s="2959">
        <v>1</v>
      </c>
      <c r="D816" s="2959">
        <v>2902</v>
      </c>
      <c r="E816" s="2960">
        <v>96.94</v>
      </c>
      <c r="F816" s="2959"/>
    </row>
    <row r="817" spans="1:7">
      <c r="A817" s="2959" t="s">
        <v>3253</v>
      </c>
      <c r="B817" s="2959" t="s">
        <v>3284</v>
      </c>
      <c r="C817" s="2959">
        <v>1</v>
      </c>
      <c r="D817" s="2959">
        <v>2903</v>
      </c>
      <c r="E817" s="2960">
        <v>139.79</v>
      </c>
      <c r="F817" s="2959"/>
    </row>
    <row r="818" spans="1:7">
      <c r="A818" s="2959" t="s">
        <v>3253</v>
      </c>
      <c r="B818" s="2959" t="s">
        <v>3284</v>
      </c>
      <c r="C818" s="2959">
        <v>1</v>
      </c>
      <c r="D818" s="2959">
        <v>3001</v>
      </c>
      <c r="E818" s="2960">
        <v>118.47</v>
      </c>
      <c r="F818" s="2959"/>
    </row>
    <row r="819" spans="1:7">
      <c r="A819" s="2959" t="s">
        <v>3253</v>
      </c>
      <c r="B819" s="2959" t="s">
        <v>3284</v>
      </c>
      <c r="C819" s="2959">
        <v>1</v>
      </c>
      <c r="D819" s="2959">
        <v>3002</v>
      </c>
      <c r="E819" s="2960">
        <v>96.94</v>
      </c>
      <c r="F819" s="2959"/>
      <c r="G819" s="2982">
        <v>8</v>
      </c>
    </row>
    <row r="820" spans="1:7">
      <c r="A820" s="2959" t="s">
        <v>3253</v>
      </c>
      <c r="B820" s="2959" t="s">
        <v>3284</v>
      </c>
      <c r="C820" s="2959">
        <v>1</v>
      </c>
      <c r="D820" s="2969">
        <v>3003</v>
      </c>
      <c r="E820" s="2960">
        <v>139.79</v>
      </c>
      <c r="F820" s="2959"/>
      <c r="G820" s="2982">
        <v>10577.24</v>
      </c>
    </row>
    <row r="821" spans="1:7">
      <c r="A821" s="2959" t="s">
        <v>3253</v>
      </c>
      <c r="B821" s="2959" t="s">
        <v>3285</v>
      </c>
      <c r="C821" s="2959">
        <v>1</v>
      </c>
      <c r="D821" s="2959">
        <v>101</v>
      </c>
      <c r="E821" s="2960">
        <v>93.28</v>
      </c>
      <c r="F821" s="2959"/>
    </row>
    <row r="822" spans="1:7">
      <c r="A822" s="2959" t="s">
        <v>3253</v>
      </c>
      <c r="B822" s="2959" t="s">
        <v>3285</v>
      </c>
      <c r="C822" s="2959">
        <v>1</v>
      </c>
      <c r="D822" s="2959">
        <v>102</v>
      </c>
      <c r="E822" s="2960">
        <v>91.2</v>
      </c>
      <c r="F822" s="2959"/>
    </row>
    <row r="823" spans="1:7">
      <c r="A823" s="2959" t="s">
        <v>3253</v>
      </c>
      <c r="B823" s="2959" t="s">
        <v>3285</v>
      </c>
      <c r="C823" s="2959">
        <v>1</v>
      </c>
      <c r="D823" s="2959">
        <v>103</v>
      </c>
      <c r="E823" s="2960">
        <v>137.72999999999999</v>
      </c>
      <c r="F823" s="2959"/>
    </row>
    <row r="824" spans="1:7">
      <c r="A824" s="2959" t="s">
        <v>3253</v>
      </c>
      <c r="B824" s="2959" t="s">
        <v>3285</v>
      </c>
      <c r="C824" s="2959">
        <v>1</v>
      </c>
      <c r="D824" s="2959">
        <v>201</v>
      </c>
      <c r="E824" s="2960">
        <v>93.28</v>
      </c>
      <c r="F824" s="2959"/>
    </row>
    <row r="825" spans="1:7">
      <c r="A825" s="2959" t="s">
        <v>3253</v>
      </c>
      <c r="B825" s="2959" t="s">
        <v>3285</v>
      </c>
      <c r="C825" s="2959">
        <v>1</v>
      </c>
      <c r="D825" s="2959">
        <v>202</v>
      </c>
      <c r="E825" s="2960">
        <v>91.2</v>
      </c>
      <c r="F825" s="2959"/>
    </row>
    <row r="826" spans="1:7">
      <c r="A826" s="2959" t="s">
        <v>3253</v>
      </c>
      <c r="B826" s="2959" t="s">
        <v>3285</v>
      </c>
      <c r="C826" s="2959">
        <v>1</v>
      </c>
      <c r="D826" s="2959">
        <v>203</v>
      </c>
      <c r="E826" s="2960">
        <v>91.2</v>
      </c>
      <c r="F826" s="2959"/>
    </row>
    <row r="827" spans="1:7">
      <c r="A827" s="2959" t="s">
        <v>3253</v>
      </c>
      <c r="B827" s="2959" t="s">
        <v>3285</v>
      </c>
      <c r="C827" s="2959">
        <v>1</v>
      </c>
      <c r="D827" s="2959">
        <v>204</v>
      </c>
      <c r="E827" s="2960">
        <v>93.28</v>
      </c>
      <c r="F827" s="2959"/>
    </row>
    <row r="828" spans="1:7">
      <c r="A828" s="2959" t="s">
        <v>3253</v>
      </c>
      <c r="B828" s="2959" t="s">
        <v>3285</v>
      </c>
      <c r="C828" s="2959">
        <v>1</v>
      </c>
      <c r="D828" s="2959">
        <v>301</v>
      </c>
      <c r="E828" s="2960">
        <v>93.28</v>
      </c>
      <c r="F828" s="2959"/>
    </row>
    <row r="829" spans="1:7">
      <c r="A829" s="2959" t="s">
        <v>3253</v>
      </c>
      <c r="B829" s="2959" t="s">
        <v>3285</v>
      </c>
      <c r="C829" s="2959">
        <v>1</v>
      </c>
      <c r="D829" s="2959">
        <v>302</v>
      </c>
      <c r="E829" s="2960">
        <v>91.2</v>
      </c>
      <c r="F829" s="2959"/>
    </row>
    <row r="830" spans="1:7">
      <c r="A830" s="2959" t="s">
        <v>3253</v>
      </c>
      <c r="B830" s="2959" t="s">
        <v>3285</v>
      </c>
      <c r="C830" s="2959">
        <v>1</v>
      </c>
      <c r="D830" s="2959">
        <v>303</v>
      </c>
      <c r="E830" s="2960">
        <v>91.2</v>
      </c>
      <c r="F830" s="2959"/>
    </row>
    <row r="831" spans="1:7">
      <c r="A831" s="2959" t="s">
        <v>3253</v>
      </c>
      <c r="B831" s="2959" t="s">
        <v>3285</v>
      </c>
      <c r="C831" s="2959">
        <v>1</v>
      </c>
      <c r="D831" s="2959">
        <v>304</v>
      </c>
      <c r="E831" s="2960">
        <v>93.28</v>
      </c>
      <c r="F831" s="2959"/>
    </row>
    <row r="832" spans="1:7">
      <c r="A832" s="2959" t="s">
        <v>3253</v>
      </c>
      <c r="B832" s="2959" t="s">
        <v>3285</v>
      </c>
      <c r="C832" s="2959">
        <v>1</v>
      </c>
      <c r="D832" s="2959">
        <v>401</v>
      </c>
      <c r="E832" s="2960">
        <v>93.28</v>
      </c>
      <c r="F832" s="2959"/>
    </row>
    <row r="833" spans="1:6">
      <c r="A833" s="2959" t="s">
        <v>3253</v>
      </c>
      <c r="B833" s="2959" t="s">
        <v>3285</v>
      </c>
      <c r="C833" s="2959">
        <v>1</v>
      </c>
      <c r="D833" s="2959">
        <v>402</v>
      </c>
      <c r="E833" s="2960">
        <v>91.2</v>
      </c>
      <c r="F833" s="2959"/>
    </row>
    <row r="834" spans="1:6">
      <c r="A834" s="2959" t="s">
        <v>3253</v>
      </c>
      <c r="B834" s="2959" t="s">
        <v>3285</v>
      </c>
      <c r="C834" s="2959">
        <v>1</v>
      </c>
      <c r="D834" s="2959">
        <v>403</v>
      </c>
      <c r="E834" s="2960">
        <v>91.2</v>
      </c>
      <c r="F834" s="2959"/>
    </row>
    <row r="835" spans="1:6">
      <c r="A835" s="2959" t="s">
        <v>3253</v>
      </c>
      <c r="B835" s="2959" t="s">
        <v>3285</v>
      </c>
      <c r="C835" s="2959">
        <v>1</v>
      </c>
      <c r="D835" s="2959">
        <v>404</v>
      </c>
      <c r="E835" s="2960">
        <v>93.28</v>
      </c>
      <c r="F835" s="2959"/>
    </row>
    <row r="836" spans="1:6">
      <c r="A836" s="2959" t="s">
        <v>3253</v>
      </c>
      <c r="B836" s="2959" t="s">
        <v>3285</v>
      </c>
      <c r="C836" s="2959">
        <v>1</v>
      </c>
      <c r="D836" s="2959">
        <v>501</v>
      </c>
      <c r="E836" s="2960">
        <v>93.28</v>
      </c>
      <c r="F836" s="2959"/>
    </row>
    <row r="837" spans="1:6">
      <c r="A837" s="2959" t="s">
        <v>3253</v>
      </c>
      <c r="B837" s="2959" t="s">
        <v>3285</v>
      </c>
      <c r="C837" s="2959">
        <v>1</v>
      </c>
      <c r="D837" s="2959">
        <v>502</v>
      </c>
      <c r="E837" s="2960">
        <v>91.2</v>
      </c>
      <c r="F837" s="2959"/>
    </row>
    <row r="838" spans="1:6">
      <c r="A838" s="2959" t="s">
        <v>3253</v>
      </c>
      <c r="B838" s="2959" t="s">
        <v>3285</v>
      </c>
      <c r="C838" s="2959">
        <v>1</v>
      </c>
      <c r="D838" s="2959">
        <v>503</v>
      </c>
      <c r="E838" s="2960">
        <v>91.2</v>
      </c>
      <c r="F838" s="2959"/>
    </row>
    <row r="839" spans="1:6">
      <c r="A839" s="2959" t="s">
        <v>3253</v>
      </c>
      <c r="B839" s="2959" t="s">
        <v>3285</v>
      </c>
      <c r="C839" s="2959">
        <v>1</v>
      </c>
      <c r="D839" s="2959">
        <v>504</v>
      </c>
      <c r="E839" s="2960">
        <v>93.28</v>
      </c>
      <c r="F839" s="2959"/>
    </row>
    <row r="840" spans="1:6">
      <c r="A840" s="2959" t="s">
        <v>3253</v>
      </c>
      <c r="B840" s="2959" t="s">
        <v>3285</v>
      </c>
      <c r="C840" s="2959">
        <v>1</v>
      </c>
      <c r="D840" s="2959">
        <v>601</v>
      </c>
      <c r="E840" s="2960">
        <v>93.28</v>
      </c>
      <c r="F840" s="2959"/>
    </row>
    <row r="841" spans="1:6">
      <c r="A841" s="2959" t="s">
        <v>3253</v>
      </c>
      <c r="B841" s="2959" t="s">
        <v>3285</v>
      </c>
      <c r="C841" s="2959">
        <v>1</v>
      </c>
      <c r="D841" s="2959">
        <v>602</v>
      </c>
      <c r="E841" s="2960">
        <v>91.2</v>
      </c>
      <c r="F841" s="2959"/>
    </row>
    <row r="842" spans="1:6">
      <c r="A842" s="2959" t="s">
        <v>3253</v>
      </c>
      <c r="B842" s="2959" t="s">
        <v>3285</v>
      </c>
      <c r="C842" s="2959">
        <v>1</v>
      </c>
      <c r="D842" s="2959">
        <v>603</v>
      </c>
      <c r="E842" s="2960">
        <v>91.2</v>
      </c>
      <c r="F842" s="2959"/>
    </row>
    <row r="843" spans="1:6">
      <c r="A843" s="2959" t="s">
        <v>3253</v>
      </c>
      <c r="B843" s="2959" t="s">
        <v>3285</v>
      </c>
      <c r="C843" s="2959">
        <v>1</v>
      </c>
      <c r="D843" s="2959">
        <v>604</v>
      </c>
      <c r="E843" s="2960">
        <v>93.28</v>
      </c>
      <c r="F843" s="2959"/>
    </row>
    <row r="844" spans="1:6">
      <c r="A844" s="2959" t="s">
        <v>3253</v>
      </c>
      <c r="B844" s="2959" t="s">
        <v>3285</v>
      </c>
      <c r="C844" s="2959">
        <v>1</v>
      </c>
      <c r="D844" s="2959">
        <v>701</v>
      </c>
      <c r="E844" s="2960">
        <v>93.28</v>
      </c>
      <c r="F844" s="2959"/>
    </row>
    <row r="845" spans="1:6">
      <c r="A845" s="2959" t="s">
        <v>3253</v>
      </c>
      <c r="B845" s="2959" t="s">
        <v>3285</v>
      </c>
      <c r="C845" s="2959">
        <v>1</v>
      </c>
      <c r="D845" s="2959">
        <v>702</v>
      </c>
      <c r="E845" s="2960">
        <v>91.2</v>
      </c>
      <c r="F845" s="2959"/>
    </row>
    <row r="846" spans="1:6">
      <c r="A846" s="2959" t="s">
        <v>3253</v>
      </c>
      <c r="B846" s="2959" t="s">
        <v>3285</v>
      </c>
      <c r="C846" s="2959">
        <v>1</v>
      </c>
      <c r="D846" s="2959">
        <v>703</v>
      </c>
      <c r="E846" s="2960">
        <v>91.2</v>
      </c>
      <c r="F846" s="2959"/>
    </row>
    <row r="847" spans="1:6">
      <c r="A847" s="2959" t="s">
        <v>3253</v>
      </c>
      <c r="B847" s="2959" t="s">
        <v>3285</v>
      </c>
      <c r="C847" s="2959">
        <v>1</v>
      </c>
      <c r="D847" s="2959">
        <v>704</v>
      </c>
      <c r="E847" s="2960">
        <v>93.28</v>
      </c>
      <c r="F847" s="2959"/>
    </row>
    <row r="848" spans="1:6">
      <c r="A848" s="2959" t="s">
        <v>3253</v>
      </c>
      <c r="B848" s="2959" t="s">
        <v>3285</v>
      </c>
      <c r="C848" s="2959">
        <v>1</v>
      </c>
      <c r="D848" s="2959">
        <v>801</v>
      </c>
      <c r="E848" s="2960">
        <v>93.28</v>
      </c>
      <c r="F848" s="2959"/>
    </row>
    <row r="849" spans="1:6">
      <c r="A849" s="2959" t="s">
        <v>3253</v>
      </c>
      <c r="B849" s="2959" t="s">
        <v>3285</v>
      </c>
      <c r="C849" s="2959">
        <v>1</v>
      </c>
      <c r="D849" s="2959">
        <v>802</v>
      </c>
      <c r="E849" s="2960">
        <v>91.2</v>
      </c>
      <c r="F849" s="2959"/>
    </row>
    <row r="850" spans="1:6">
      <c r="A850" s="2959" t="s">
        <v>3253</v>
      </c>
      <c r="B850" s="2959" t="s">
        <v>3285</v>
      </c>
      <c r="C850" s="2959">
        <v>1</v>
      </c>
      <c r="D850" s="2959">
        <v>803</v>
      </c>
      <c r="E850" s="2960">
        <v>91.2</v>
      </c>
      <c r="F850" s="2959"/>
    </row>
    <row r="851" spans="1:6">
      <c r="A851" s="2959" t="s">
        <v>3253</v>
      </c>
      <c r="B851" s="2959" t="s">
        <v>3285</v>
      </c>
      <c r="C851" s="2959">
        <v>1</v>
      </c>
      <c r="D851" s="2959">
        <v>804</v>
      </c>
      <c r="E851" s="2960">
        <v>93.28</v>
      </c>
      <c r="F851" s="2959"/>
    </row>
    <row r="852" spans="1:6">
      <c r="A852" s="2959" t="s">
        <v>3253</v>
      </c>
      <c r="B852" s="2959" t="s">
        <v>3285</v>
      </c>
      <c r="C852" s="2959">
        <v>1</v>
      </c>
      <c r="D852" s="2959">
        <v>901</v>
      </c>
      <c r="E852" s="2960">
        <v>93.28</v>
      </c>
      <c r="F852" s="2959"/>
    </row>
    <row r="853" spans="1:6">
      <c r="A853" s="2959" t="s">
        <v>3253</v>
      </c>
      <c r="B853" s="2959" t="s">
        <v>3285</v>
      </c>
      <c r="C853" s="2959">
        <v>1</v>
      </c>
      <c r="D853" s="2959">
        <v>902</v>
      </c>
      <c r="E853" s="2960">
        <v>91.2</v>
      </c>
      <c r="F853" s="2959"/>
    </row>
    <row r="854" spans="1:6">
      <c r="A854" s="2959" t="s">
        <v>3253</v>
      </c>
      <c r="B854" s="2959" t="s">
        <v>3285</v>
      </c>
      <c r="C854" s="2959">
        <v>1</v>
      </c>
      <c r="D854" s="2959">
        <v>903</v>
      </c>
      <c r="E854" s="2960">
        <v>91.2</v>
      </c>
      <c r="F854" s="2959"/>
    </row>
    <row r="855" spans="1:6">
      <c r="A855" s="2959" t="s">
        <v>3253</v>
      </c>
      <c r="B855" s="2959" t="s">
        <v>3285</v>
      </c>
      <c r="C855" s="2959">
        <v>1</v>
      </c>
      <c r="D855" s="2959">
        <v>904</v>
      </c>
      <c r="E855" s="2960">
        <v>93.28</v>
      </c>
      <c r="F855" s="2959"/>
    </row>
    <row r="856" spans="1:6">
      <c r="A856" s="2959" t="s">
        <v>3253</v>
      </c>
      <c r="B856" s="2959" t="s">
        <v>3285</v>
      </c>
      <c r="C856" s="2959">
        <v>1</v>
      </c>
      <c r="D856" s="2959">
        <v>1001</v>
      </c>
      <c r="E856" s="2960">
        <v>93.28</v>
      </c>
      <c r="F856" s="2959"/>
    </row>
    <row r="857" spans="1:6">
      <c r="A857" s="2959" t="s">
        <v>3253</v>
      </c>
      <c r="B857" s="2959" t="s">
        <v>3285</v>
      </c>
      <c r="C857" s="2959">
        <v>1</v>
      </c>
      <c r="D857" s="2959">
        <v>1002</v>
      </c>
      <c r="E857" s="2960">
        <v>91.2</v>
      </c>
      <c r="F857" s="2959"/>
    </row>
    <row r="858" spans="1:6">
      <c r="A858" s="2959" t="s">
        <v>3253</v>
      </c>
      <c r="B858" s="2959" t="s">
        <v>3285</v>
      </c>
      <c r="C858" s="2959">
        <v>1</v>
      </c>
      <c r="D858" s="2959">
        <v>1003</v>
      </c>
      <c r="E858" s="2960">
        <v>91.2</v>
      </c>
      <c r="F858" s="2959"/>
    </row>
    <row r="859" spans="1:6">
      <c r="A859" s="2959" t="s">
        <v>3253</v>
      </c>
      <c r="B859" s="2959" t="s">
        <v>3285</v>
      </c>
      <c r="C859" s="2959">
        <v>1</v>
      </c>
      <c r="D859" s="2959">
        <v>1004</v>
      </c>
      <c r="E859" s="2960">
        <v>93.28</v>
      </c>
      <c r="F859" s="2959"/>
    </row>
    <row r="860" spans="1:6">
      <c r="A860" s="2959" t="s">
        <v>3253</v>
      </c>
      <c r="B860" s="2959" t="s">
        <v>3285</v>
      </c>
      <c r="C860" s="2959">
        <v>1</v>
      </c>
      <c r="D860" s="2959">
        <v>1101</v>
      </c>
      <c r="E860" s="2960">
        <v>93.28</v>
      </c>
      <c r="F860" s="2959"/>
    </row>
    <row r="861" spans="1:6">
      <c r="A861" s="2959" t="s">
        <v>3253</v>
      </c>
      <c r="B861" s="2959" t="s">
        <v>3285</v>
      </c>
      <c r="C861" s="2959">
        <v>1</v>
      </c>
      <c r="D861" s="2959">
        <v>1102</v>
      </c>
      <c r="E861" s="2960">
        <v>91.2</v>
      </c>
      <c r="F861" s="2959"/>
    </row>
    <row r="862" spans="1:6">
      <c r="A862" s="2959" t="s">
        <v>3253</v>
      </c>
      <c r="B862" s="2959" t="s">
        <v>3285</v>
      </c>
      <c r="C862" s="2959">
        <v>1</v>
      </c>
      <c r="D862" s="2959">
        <v>1103</v>
      </c>
      <c r="E862" s="2960">
        <v>91.2</v>
      </c>
      <c r="F862" s="2959"/>
    </row>
    <row r="863" spans="1:6">
      <c r="A863" s="2959" t="s">
        <v>3253</v>
      </c>
      <c r="B863" s="2959" t="s">
        <v>3285</v>
      </c>
      <c r="C863" s="2959">
        <v>1</v>
      </c>
      <c r="D863" s="2959">
        <v>1104</v>
      </c>
      <c r="E863" s="2960">
        <v>93.28</v>
      </c>
      <c r="F863" s="2959"/>
    </row>
    <row r="864" spans="1:6">
      <c r="A864" s="2959" t="s">
        <v>3253</v>
      </c>
      <c r="B864" s="2959" t="s">
        <v>3285</v>
      </c>
      <c r="C864" s="2959">
        <v>1</v>
      </c>
      <c r="D864" s="2959">
        <v>1201</v>
      </c>
      <c r="E864" s="2960">
        <v>93.28</v>
      </c>
      <c r="F864" s="2959"/>
    </row>
    <row r="865" spans="1:6">
      <c r="A865" s="2959" t="s">
        <v>3253</v>
      </c>
      <c r="B865" s="2959" t="s">
        <v>3285</v>
      </c>
      <c r="C865" s="2959">
        <v>1</v>
      </c>
      <c r="D865" s="2959">
        <v>1202</v>
      </c>
      <c r="E865" s="2960">
        <v>91.2</v>
      </c>
      <c r="F865" s="2959"/>
    </row>
    <row r="866" spans="1:6">
      <c r="A866" s="2959" t="s">
        <v>3253</v>
      </c>
      <c r="B866" s="2959" t="s">
        <v>3285</v>
      </c>
      <c r="C866" s="2959">
        <v>1</v>
      </c>
      <c r="D866" s="2959">
        <v>1203</v>
      </c>
      <c r="E866" s="2960">
        <v>91.2</v>
      </c>
      <c r="F866" s="2959"/>
    </row>
    <row r="867" spans="1:6">
      <c r="A867" s="2959" t="s">
        <v>3253</v>
      </c>
      <c r="B867" s="2959" t="s">
        <v>3285</v>
      </c>
      <c r="C867" s="2959">
        <v>1</v>
      </c>
      <c r="D867" s="2959">
        <v>1204</v>
      </c>
      <c r="E867" s="2960">
        <v>93.28</v>
      </c>
      <c r="F867" s="2959"/>
    </row>
    <row r="868" spans="1:6">
      <c r="A868" s="2959" t="s">
        <v>3253</v>
      </c>
      <c r="B868" s="2959" t="s">
        <v>3285</v>
      </c>
      <c r="C868" s="2959">
        <v>1</v>
      </c>
      <c r="D868" s="2959">
        <v>1301</v>
      </c>
      <c r="E868" s="2960">
        <v>93.28</v>
      </c>
      <c r="F868" s="2959"/>
    </row>
    <row r="869" spans="1:6">
      <c r="A869" s="2959" t="s">
        <v>3253</v>
      </c>
      <c r="B869" s="2959" t="s">
        <v>3285</v>
      </c>
      <c r="C869" s="2959">
        <v>1</v>
      </c>
      <c r="D869" s="2959">
        <v>1302</v>
      </c>
      <c r="E869" s="2960">
        <v>91.2</v>
      </c>
      <c r="F869" s="2959"/>
    </row>
    <row r="870" spans="1:6">
      <c r="A870" s="2959" t="s">
        <v>3253</v>
      </c>
      <c r="B870" s="2959" t="s">
        <v>3285</v>
      </c>
      <c r="C870" s="2959">
        <v>1</v>
      </c>
      <c r="D870" s="2959">
        <v>1303</v>
      </c>
      <c r="E870" s="2960">
        <v>91.2</v>
      </c>
      <c r="F870" s="2959"/>
    </row>
    <row r="871" spans="1:6">
      <c r="A871" s="2959" t="s">
        <v>3253</v>
      </c>
      <c r="B871" s="2959" t="s">
        <v>3285</v>
      </c>
      <c r="C871" s="2959">
        <v>1</v>
      </c>
      <c r="D871" s="2959">
        <v>1304</v>
      </c>
      <c r="E871" s="2960">
        <v>93.28</v>
      </c>
      <c r="F871" s="2959"/>
    </row>
    <row r="872" spans="1:6">
      <c r="A872" s="2959" t="s">
        <v>3253</v>
      </c>
      <c r="B872" s="2959" t="s">
        <v>3285</v>
      </c>
      <c r="C872" s="2959">
        <v>1</v>
      </c>
      <c r="D872" s="2959">
        <v>1401</v>
      </c>
      <c r="E872" s="2960">
        <v>93.28</v>
      </c>
      <c r="F872" s="2959"/>
    </row>
    <row r="873" spans="1:6">
      <c r="A873" s="2959" t="s">
        <v>3253</v>
      </c>
      <c r="B873" s="2959" t="s">
        <v>3285</v>
      </c>
      <c r="C873" s="2959">
        <v>1</v>
      </c>
      <c r="D873" s="2959">
        <v>1402</v>
      </c>
      <c r="E873" s="2960">
        <v>91.2</v>
      </c>
      <c r="F873" s="2959"/>
    </row>
    <row r="874" spans="1:6">
      <c r="A874" s="2959" t="s">
        <v>3253</v>
      </c>
      <c r="B874" s="2959" t="s">
        <v>3285</v>
      </c>
      <c r="C874" s="2959">
        <v>1</v>
      </c>
      <c r="D874" s="2959">
        <v>1403</v>
      </c>
      <c r="E874" s="2960">
        <v>91.2</v>
      </c>
      <c r="F874" s="2959"/>
    </row>
    <row r="875" spans="1:6">
      <c r="A875" s="2959" t="s">
        <v>3253</v>
      </c>
      <c r="B875" s="2959" t="s">
        <v>3285</v>
      </c>
      <c r="C875" s="2959">
        <v>1</v>
      </c>
      <c r="D875" s="2959">
        <v>1404</v>
      </c>
      <c r="E875" s="2960">
        <v>93.28</v>
      </c>
      <c r="F875" s="2959"/>
    </row>
    <row r="876" spans="1:6">
      <c r="A876" s="2959" t="s">
        <v>3253</v>
      </c>
      <c r="B876" s="2959" t="s">
        <v>3285</v>
      </c>
      <c r="C876" s="2959">
        <v>1</v>
      </c>
      <c r="D876" s="2959">
        <v>1501</v>
      </c>
      <c r="E876" s="2960">
        <v>93.28</v>
      </c>
      <c r="F876" s="2959"/>
    </row>
    <row r="877" spans="1:6">
      <c r="A877" s="2959" t="s">
        <v>3253</v>
      </c>
      <c r="B877" s="2959" t="s">
        <v>3285</v>
      </c>
      <c r="C877" s="2959">
        <v>1</v>
      </c>
      <c r="D877" s="2959">
        <v>1502</v>
      </c>
      <c r="E877" s="2960">
        <v>91.2</v>
      </c>
      <c r="F877" s="2959"/>
    </row>
    <row r="878" spans="1:6">
      <c r="A878" s="2959" t="s">
        <v>3253</v>
      </c>
      <c r="B878" s="2959" t="s">
        <v>3285</v>
      </c>
      <c r="C878" s="2959">
        <v>1</v>
      </c>
      <c r="D878" s="2959">
        <v>1503</v>
      </c>
      <c r="E878" s="2960">
        <v>91.2</v>
      </c>
      <c r="F878" s="2959"/>
    </row>
    <row r="879" spans="1:6">
      <c r="A879" s="2959" t="s">
        <v>3253</v>
      </c>
      <c r="B879" s="2959" t="s">
        <v>3285</v>
      </c>
      <c r="C879" s="2959">
        <v>1</v>
      </c>
      <c r="D879" s="2959">
        <v>1504</v>
      </c>
      <c r="E879" s="2960">
        <v>93.28</v>
      </c>
      <c r="F879" s="2959"/>
    </row>
    <row r="880" spans="1:6">
      <c r="A880" s="2959" t="s">
        <v>3253</v>
      </c>
      <c r="B880" s="2959" t="s">
        <v>3285</v>
      </c>
      <c r="C880" s="2959">
        <v>1</v>
      </c>
      <c r="D880" s="2959">
        <v>1601</v>
      </c>
      <c r="E880" s="2960">
        <v>93.28</v>
      </c>
      <c r="F880" s="2959"/>
    </row>
    <row r="881" spans="1:6">
      <c r="A881" s="2959" t="s">
        <v>3253</v>
      </c>
      <c r="B881" s="2959" t="s">
        <v>3285</v>
      </c>
      <c r="C881" s="2959">
        <v>1</v>
      </c>
      <c r="D881" s="2959">
        <v>1602</v>
      </c>
      <c r="E881" s="2960">
        <v>91.2</v>
      </c>
      <c r="F881" s="2959"/>
    </row>
    <row r="882" spans="1:6">
      <c r="A882" s="2959" t="s">
        <v>3253</v>
      </c>
      <c r="B882" s="2959" t="s">
        <v>3285</v>
      </c>
      <c r="C882" s="2959">
        <v>1</v>
      </c>
      <c r="D882" s="2959">
        <v>1603</v>
      </c>
      <c r="E882" s="2960">
        <v>91.2</v>
      </c>
      <c r="F882" s="2959"/>
    </row>
    <row r="883" spans="1:6">
      <c r="A883" s="2959" t="s">
        <v>3253</v>
      </c>
      <c r="B883" s="2959" t="s">
        <v>3285</v>
      </c>
      <c r="C883" s="2959">
        <v>1</v>
      </c>
      <c r="D883" s="2959">
        <v>1604</v>
      </c>
      <c r="E883" s="2960">
        <v>93.28</v>
      </c>
      <c r="F883" s="2959"/>
    </row>
    <row r="884" spans="1:6">
      <c r="A884" s="2959" t="s">
        <v>3253</v>
      </c>
      <c r="B884" s="2959" t="s">
        <v>3285</v>
      </c>
      <c r="C884" s="2959">
        <v>1</v>
      </c>
      <c r="D884" s="2959">
        <v>1701</v>
      </c>
      <c r="E884" s="2960">
        <v>93.28</v>
      </c>
      <c r="F884" s="2959"/>
    </row>
    <row r="885" spans="1:6">
      <c r="A885" s="2959" t="s">
        <v>3253</v>
      </c>
      <c r="B885" s="2959" t="s">
        <v>3285</v>
      </c>
      <c r="C885" s="2959">
        <v>1</v>
      </c>
      <c r="D885" s="2959">
        <v>1702</v>
      </c>
      <c r="E885" s="2960">
        <v>91.2</v>
      </c>
      <c r="F885" s="2959"/>
    </row>
    <row r="886" spans="1:6">
      <c r="A886" s="2959" t="s">
        <v>3253</v>
      </c>
      <c r="B886" s="2959" t="s">
        <v>3285</v>
      </c>
      <c r="C886" s="2959">
        <v>1</v>
      </c>
      <c r="D886" s="2959">
        <v>1703</v>
      </c>
      <c r="E886" s="2960">
        <v>91.2</v>
      </c>
      <c r="F886" s="2959"/>
    </row>
    <row r="887" spans="1:6">
      <c r="A887" s="2959" t="s">
        <v>3253</v>
      </c>
      <c r="B887" s="2959" t="s">
        <v>3285</v>
      </c>
      <c r="C887" s="2959">
        <v>1</v>
      </c>
      <c r="D887" s="2959">
        <v>1704</v>
      </c>
      <c r="E887" s="2960">
        <v>93.28</v>
      </c>
      <c r="F887" s="2959"/>
    </row>
    <row r="888" spans="1:6">
      <c r="A888" s="2959" t="s">
        <v>3253</v>
      </c>
      <c r="B888" s="2959" t="s">
        <v>3285</v>
      </c>
      <c r="C888" s="2959">
        <v>1</v>
      </c>
      <c r="D888" s="2959">
        <v>1801</v>
      </c>
      <c r="E888" s="2960">
        <v>93.28</v>
      </c>
      <c r="F888" s="2959"/>
    </row>
    <row r="889" spans="1:6">
      <c r="A889" s="2959" t="s">
        <v>3253</v>
      </c>
      <c r="B889" s="2959" t="s">
        <v>3285</v>
      </c>
      <c r="C889" s="2959">
        <v>1</v>
      </c>
      <c r="D889" s="2959">
        <v>1802</v>
      </c>
      <c r="E889" s="2960">
        <v>91.2</v>
      </c>
      <c r="F889" s="2959"/>
    </row>
    <row r="890" spans="1:6">
      <c r="A890" s="2959" t="s">
        <v>3253</v>
      </c>
      <c r="B890" s="2959" t="s">
        <v>3285</v>
      </c>
      <c r="C890" s="2959">
        <v>1</v>
      </c>
      <c r="D890" s="2959">
        <v>1803</v>
      </c>
      <c r="E890" s="2960">
        <v>91.2</v>
      </c>
      <c r="F890" s="2959"/>
    </row>
    <row r="891" spans="1:6">
      <c r="A891" s="2959" t="s">
        <v>3253</v>
      </c>
      <c r="B891" s="2959" t="s">
        <v>3285</v>
      </c>
      <c r="C891" s="2959">
        <v>1</v>
      </c>
      <c r="D891" s="2959">
        <v>1804</v>
      </c>
      <c r="E891" s="2960">
        <v>93.28</v>
      </c>
      <c r="F891" s="2959"/>
    </row>
    <row r="892" spans="1:6">
      <c r="A892" s="2959" t="s">
        <v>3253</v>
      </c>
      <c r="B892" s="2959" t="s">
        <v>3285</v>
      </c>
      <c r="C892" s="2959">
        <v>1</v>
      </c>
      <c r="D892" s="2959">
        <v>1901</v>
      </c>
      <c r="E892" s="2960">
        <v>93.28</v>
      </c>
      <c r="F892" s="2959"/>
    </row>
    <row r="893" spans="1:6">
      <c r="A893" s="2959" t="s">
        <v>3253</v>
      </c>
      <c r="B893" s="2959" t="s">
        <v>3285</v>
      </c>
      <c r="C893" s="2959">
        <v>1</v>
      </c>
      <c r="D893" s="2959">
        <v>1902</v>
      </c>
      <c r="E893" s="2960">
        <v>91.2</v>
      </c>
      <c r="F893" s="2959"/>
    </row>
    <row r="894" spans="1:6">
      <c r="A894" s="2959" t="s">
        <v>3253</v>
      </c>
      <c r="B894" s="2959" t="s">
        <v>3285</v>
      </c>
      <c r="C894" s="2959">
        <v>1</v>
      </c>
      <c r="D894" s="2959">
        <v>1903</v>
      </c>
      <c r="E894" s="2960">
        <v>91.2</v>
      </c>
      <c r="F894" s="2959"/>
    </row>
    <row r="895" spans="1:6">
      <c r="A895" s="2959" t="s">
        <v>3253</v>
      </c>
      <c r="B895" s="2959" t="s">
        <v>3285</v>
      </c>
      <c r="C895" s="2959">
        <v>1</v>
      </c>
      <c r="D895" s="2959">
        <v>1904</v>
      </c>
      <c r="E895" s="2960">
        <v>93.28</v>
      </c>
      <c r="F895" s="2959"/>
    </row>
    <row r="896" spans="1:6">
      <c r="A896" s="2959" t="s">
        <v>3253</v>
      </c>
      <c r="B896" s="2959" t="s">
        <v>3285</v>
      </c>
      <c r="C896" s="2959">
        <v>1</v>
      </c>
      <c r="D896" s="2959">
        <v>2001</v>
      </c>
      <c r="E896" s="2960">
        <v>93.28</v>
      </c>
      <c r="F896" s="2959"/>
    </row>
    <row r="897" spans="1:6">
      <c r="A897" s="2959" t="s">
        <v>3253</v>
      </c>
      <c r="B897" s="2959" t="s">
        <v>3285</v>
      </c>
      <c r="C897" s="2959">
        <v>1</v>
      </c>
      <c r="D897" s="2959">
        <v>2002</v>
      </c>
      <c r="E897" s="2960">
        <v>91.2</v>
      </c>
      <c r="F897" s="2959"/>
    </row>
    <row r="898" spans="1:6">
      <c r="A898" s="2959" t="s">
        <v>3253</v>
      </c>
      <c r="B898" s="2959" t="s">
        <v>3285</v>
      </c>
      <c r="C898" s="2959">
        <v>1</v>
      </c>
      <c r="D898" s="2959">
        <v>2003</v>
      </c>
      <c r="E898" s="2960">
        <v>91.2</v>
      </c>
      <c r="F898" s="2959"/>
    </row>
    <row r="899" spans="1:6">
      <c r="A899" s="2959" t="s">
        <v>3253</v>
      </c>
      <c r="B899" s="2959" t="s">
        <v>3285</v>
      </c>
      <c r="C899" s="2959">
        <v>1</v>
      </c>
      <c r="D899" s="2959">
        <v>2004</v>
      </c>
      <c r="E899" s="2960">
        <v>93.28</v>
      </c>
      <c r="F899" s="2959"/>
    </row>
    <row r="900" spans="1:6">
      <c r="A900" s="2959" t="s">
        <v>3253</v>
      </c>
      <c r="B900" s="2959" t="s">
        <v>3285</v>
      </c>
      <c r="C900" s="2959">
        <v>1</v>
      </c>
      <c r="D900" s="2959">
        <v>2101</v>
      </c>
      <c r="E900" s="2960">
        <v>93.28</v>
      </c>
      <c r="F900" s="2959"/>
    </row>
    <row r="901" spans="1:6">
      <c r="A901" s="2959" t="s">
        <v>3253</v>
      </c>
      <c r="B901" s="2959" t="s">
        <v>3285</v>
      </c>
      <c r="C901" s="2959">
        <v>1</v>
      </c>
      <c r="D901" s="2959">
        <v>2102</v>
      </c>
      <c r="E901" s="2960">
        <v>91.2</v>
      </c>
      <c r="F901" s="2959"/>
    </row>
    <row r="902" spans="1:6">
      <c r="A902" s="2959" t="s">
        <v>3253</v>
      </c>
      <c r="B902" s="2959" t="s">
        <v>3285</v>
      </c>
      <c r="C902" s="2959">
        <v>1</v>
      </c>
      <c r="D902" s="2959">
        <v>2103</v>
      </c>
      <c r="E902" s="2960">
        <v>91.2</v>
      </c>
      <c r="F902" s="2959"/>
    </row>
    <row r="903" spans="1:6">
      <c r="A903" s="2959" t="s">
        <v>3253</v>
      </c>
      <c r="B903" s="2959" t="s">
        <v>3285</v>
      </c>
      <c r="C903" s="2959">
        <v>1</v>
      </c>
      <c r="D903" s="2959">
        <v>2104</v>
      </c>
      <c r="E903" s="2960">
        <v>93.28</v>
      </c>
      <c r="F903" s="2959"/>
    </row>
    <row r="904" spans="1:6">
      <c r="A904" s="2959" t="s">
        <v>3253</v>
      </c>
      <c r="B904" s="2959" t="s">
        <v>3285</v>
      </c>
      <c r="C904" s="2959">
        <v>1</v>
      </c>
      <c r="D904" s="2959">
        <v>2201</v>
      </c>
      <c r="E904" s="2960">
        <v>93.28</v>
      </c>
      <c r="F904" s="2959"/>
    </row>
    <row r="905" spans="1:6">
      <c r="A905" s="2959" t="s">
        <v>3253</v>
      </c>
      <c r="B905" s="2959" t="s">
        <v>3285</v>
      </c>
      <c r="C905" s="2959">
        <v>1</v>
      </c>
      <c r="D905" s="2959">
        <v>2202</v>
      </c>
      <c r="E905" s="2960">
        <v>91.2</v>
      </c>
      <c r="F905" s="2959"/>
    </row>
    <row r="906" spans="1:6">
      <c r="A906" s="2959" t="s">
        <v>3253</v>
      </c>
      <c r="B906" s="2959" t="s">
        <v>3285</v>
      </c>
      <c r="C906" s="2959">
        <v>1</v>
      </c>
      <c r="D906" s="2959">
        <v>2203</v>
      </c>
      <c r="E906" s="2960">
        <v>91.2</v>
      </c>
      <c r="F906" s="2959"/>
    </row>
    <row r="907" spans="1:6">
      <c r="A907" s="2959" t="s">
        <v>3253</v>
      </c>
      <c r="B907" s="2959" t="s">
        <v>3285</v>
      </c>
      <c r="C907" s="2959">
        <v>1</v>
      </c>
      <c r="D907" s="2959">
        <v>2204</v>
      </c>
      <c r="E907" s="2960">
        <v>93.28</v>
      </c>
      <c r="F907" s="2959"/>
    </row>
    <row r="908" spans="1:6">
      <c r="A908" s="2959" t="s">
        <v>3253</v>
      </c>
      <c r="B908" s="2959" t="s">
        <v>3285</v>
      </c>
      <c r="C908" s="2959">
        <v>1</v>
      </c>
      <c r="D908" s="2959">
        <v>2301</v>
      </c>
      <c r="E908" s="2960">
        <v>93.28</v>
      </c>
      <c r="F908" s="2959"/>
    </row>
    <row r="909" spans="1:6">
      <c r="A909" s="2959" t="s">
        <v>3253</v>
      </c>
      <c r="B909" s="2959" t="s">
        <v>3285</v>
      </c>
      <c r="C909" s="2959">
        <v>1</v>
      </c>
      <c r="D909" s="2959">
        <v>2302</v>
      </c>
      <c r="E909" s="2960">
        <v>91.2</v>
      </c>
      <c r="F909" s="2959"/>
    </row>
    <row r="910" spans="1:6">
      <c r="A910" s="2959" t="s">
        <v>3253</v>
      </c>
      <c r="B910" s="2959" t="s">
        <v>3285</v>
      </c>
      <c r="C910" s="2959">
        <v>1</v>
      </c>
      <c r="D910" s="2959">
        <v>2303</v>
      </c>
      <c r="E910" s="2960">
        <v>91.2</v>
      </c>
      <c r="F910" s="2959"/>
    </row>
    <row r="911" spans="1:6">
      <c r="A911" s="2959" t="s">
        <v>3253</v>
      </c>
      <c r="B911" s="2959" t="s">
        <v>3285</v>
      </c>
      <c r="C911" s="2959">
        <v>1</v>
      </c>
      <c r="D911" s="2959">
        <v>2304</v>
      </c>
      <c r="E911" s="2960">
        <v>93.28</v>
      </c>
      <c r="F911" s="2959"/>
    </row>
    <row r="912" spans="1:6">
      <c r="A912" s="2959" t="s">
        <v>3253</v>
      </c>
      <c r="B912" s="2959" t="s">
        <v>3285</v>
      </c>
      <c r="C912" s="2959">
        <v>1</v>
      </c>
      <c r="D912" s="2959">
        <v>2401</v>
      </c>
      <c r="E912" s="2960">
        <v>93.28</v>
      </c>
      <c r="F912" s="2959"/>
    </row>
    <row r="913" spans="1:6">
      <c r="A913" s="2959" t="s">
        <v>3253</v>
      </c>
      <c r="B913" s="2959" t="s">
        <v>3285</v>
      </c>
      <c r="C913" s="2959">
        <v>1</v>
      </c>
      <c r="D913" s="2959">
        <v>2402</v>
      </c>
      <c r="E913" s="2960">
        <v>91.2</v>
      </c>
      <c r="F913" s="2959"/>
    </row>
    <row r="914" spans="1:6">
      <c r="A914" s="2959" t="s">
        <v>3253</v>
      </c>
      <c r="B914" s="2959" t="s">
        <v>3285</v>
      </c>
      <c r="C914" s="2959">
        <v>1</v>
      </c>
      <c r="D914" s="2959">
        <v>2403</v>
      </c>
      <c r="E914" s="2960">
        <v>91.2</v>
      </c>
      <c r="F914" s="2959"/>
    </row>
    <row r="915" spans="1:6">
      <c r="A915" s="2959" t="s">
        <v>3253</v>
      </c>
      <c r="B915" s="2959" t="s">
        <v>3285</v>
      </c>
      <c r="C915" s="2959">
        <v>1</v>
      </c>
      <c r="D915" s="2959">
        <v>2404</v>
      </c>
      <c r="E915" s="2960">
        <v>93.28</v>
      </c>
      <c r="F915" s="2959"/>
    </row>
    <row r="916" spans="1:6">
      <c r="A916" s="2959" t="s">
        <v>3253</v>
      </c>
      <c r="B916" s="2959" t="s">
        <v>3285</v>
      </c>
      <c r="C916" s="2959">
        <v>1</v>
      </c>
      <c r="D916" s="2959">
        <v>2501</v>
      </c>
      <c r="E916" s="2960">
        <v>93.28</v>
      </c>
      <c r="F916" s="2959"/>
    </row>
    <row r="917" spans="1:6">
      <c r="A917" s="2959" t="s">
        <v>3253</v>
      </c>
      <c r="B917" s="2959" t="s">
        <v>3285</v>
      </c>
      <c r="C917" s="2959">
        <v>1</v>
      </c>
      <c r="D917" s="2959">
        <v>2502</v>
      </c>
      <c r="E917" s="2960">
        <v>91.2</v>
      </c>
      <c r="F917" s="2959"/>
    </row>
    <row r="918" spans="1:6">
      <c r="A918" s="2959" t="s">
        <v>3253</v>
      </c>
      <c r="B918" s="2959" t="s">
        <v>3285</v>
      </c>
      <c r="C918" s="2959">
        <v>1</v>
      </c>
      <c r="D918" s="2959">
        <v>2503</v>
      </c>
      <c r="E918" s="2960">
        <v>91.2</v>
      </c>
      <c r="F918" s="2959"/>
    </row>
    <row r="919" spans="1:6">
      <c r="A919" s="2959" t="s">
        <v>3253</v>
      </c>
      <c r="B919" s="2959" t="s">
        <v>3285</v>
      </c>
      <c r="C919" s="2959">
        <v>1</v>
      </c>
      <c r="D919" s="2959">
        <v>2504</v>
      </c>
      <c r="E919" s="2960">
        <v>93.28</v>
      </c>
      <c r="F919" s="2959"/>
    </row>
    <row r="920" spans="1:6">
      <c r="A920" s="2959" t="s">
        <v>3253</v>
      </c>
      <c r="B920" s="2959" t="s">
        <v>3285</v>
      </c>
      <c r="C920" s="2959">
        <v>1</v>
      </c>
      <c r="D920" s="2959">
        <v>2601</v>
      </c>
      <c r="E920" s="2960">
        <v>93.28</v>
      </c>
      <c r="F920" s="2959"/>
    </row>
    <row r="921" spans="1:6">
      <c r="A921" s="2959" t="s">
        <v>3253</v>
      </c>
      <c r="B921" s="2959" t="s">
        <v>3285</v>
      </c>
      <c r="C921" s="2959">
        <v>1</v>
      </c>
      <c r="D921" s="2959">
        <v>2602</v>
      </c>
      <c r="E921" s="2960">
        <v>91.2</v>
      </c>
      <c r="F921" s="2959"/>
    </row>
    <row r="922" spans="1:6">
      <c r="A922" s="2959" t="s">
        <v>3253</v>
      </c>
      <c r="B922" s="2959" t="s">
        <v>3285</v>
      </c>
      <c r="C922" s="2959">
        <v>1</v>
      </c>
      <c r="D922" s="2959">
        <v>2603</v>
      </c>
      <c r="E922" s="2960">
        <v>91.2</v>
      </c>
      <c r="F922" s="2959"/>
    </row>
    <row r="923" spans="1:6">
      <c r="A923" s="2959" t="s">
        <v>3253</v>
      </c>
      <c r="B923" s="2959" t="s">
        <v>3285</v>
      </c>
      <c r="C923" s="2959">
        <v>1</v>
      </c>
      <c r="D923" s="2959">
        <v>2604</v>
      </c>
      <c r="E923" s="2960">
        <v>93.28</v>
      </c>
      <c r="F923" s="2959"/>
    </row>
    <row r="924" spans="1:6">
      <c r="A924" s="2959" t="s">
        <v>3253</v>
      </c>
      <c r="B924" s="2959" t="s">
        <v>3285</v>
      </c>
      <c r="C924" s="2959">
        <v>1</v>
      </c>
      <c r="D924" s="2959">
        <v>2701</v>
      </c>
      <c r="E924" s="2960">
        <v>93.28</v>
      </c>
      <c r="F924" s="2959"/>
    </row>
    <row r="925" spans="1:6">
      <c r="A925" s="2959" t="s">
        <v>3253</v>
      </c>
      <c r="B925" s="2959" t="s">
        <v>3285</v>
      </c>
      <c r="C925" s="2959">
        <v>1</v>
      </c>
      <c r="D925" s="2959">
        <v>2702</v>
      </c>
      <c r="E925" s="2960">
        <v>91.2</v>
      </c>
      <c r="F925" s="2959"/>
    </row>
    <row r="926" spans="1:6">
      <c r="A926" s="2959" t="s">
        <v>3253</v>
      </c>
      <c r="B926" s="2959" t="s">
        <v>3285</v>
      </c>
      <c r="C926" s="2959">
        <v>1</v>
      </c>
      <c r="D926" s="2959">
        <v>2703</v>
      </c>
      <c r="E926" s="2960">
        <v>91.2</v>
      </c>
      <c r="F926" s="2959"/>
    </row>
    <row r="927" spans="1:6">
      <c r="A927" s="2959" t="s">
        <v>3253</v>
      </c>
      <c r="B927" s="2959" t="s">
        <v>3285</v>
      </c>
      <c r="C927" s="2959">
        <v>1</v>
      </c>
      <c r="D927" s="2959">
        <v>2704</v>
      </c>
      <c r="E927" s="2960">
        <v>93.28</v>
      </c>
      <c r="F927" s="2959"/>
    </row>
    <row r="928" spans="1:6">
      <c r="A928" s="2959" t="s">
        <v>3253</v>
      </c>
      <c r="B928" s="2959" t="s">
        <v>3285</v>
      </c>
      <c r="C928" s="2959">
        <v>1</v>
      </c>
      <c r="D928" s="2959">
        <v>2801</v>
      </c>
      <c r="E928" s="2960">
        <v>93.28</v>
      </c>
      <c r="F928" s="2959"/>
    </row>
    <row r="929" spans="1:7">
      <c r="A929" s="2959" t="s">
        <v>3253</v>
      </c>
      <c r="B929" s="2959" t="s">
        <v>3285</v>
      </c>
      <c r="C929" s="2959">
        <v>1</v>
      </c>
      <c r="D929" s="2959">
        <v>2802</v>
      </c>
      <c r="E929" s="2960">
        <v>91.2</v>
      </c>
      <c r="F929" s="2959"/>
    </row>
    <row r="930" spans="1:7">
      <c r="A930" s="2959" t="s">
        <v>3253</v>
      </c>
      <c r="B930" s="2959" t="s">
        <v>3285</v>
      </c>
      <c r="C930" s="2959">
        <v>1</v>
      </c>
      <c r="D930" s="2959">
        <v>2803</v>
      </c>
      <c r="E930" s="2960">
        <v>91.2</v>
      </c>
      <c r="F930" s="2959"/>
    </row>
    <row r="931" spans="1:7">
      <c r="A931" s="2959" t="s">
        <v>3253</v>
      </c>
      <c r="B931" s="2959" t="s">
        <v>3285</v>
      </c>
      <c r="C931" s="2959">
        <v>1</v>
      </c>
      <c r="D931" s="2959">
        <v>2804</v>
      </c>
      <c r="E931" s="2960">
        <v>93.28</v>
      </c>
      <c r="F931" s="2959"/>
    </row>
    <row r="932" spans="1:7">
      <c r="A932" s="2959" t="s">
        <v>3253</v>
      </c>
      <c r="B932" s="2959" t="s">
        <v>3285</v>
      </c>
      <c r="C932" s="2959">
        <v>1</v>
      </c>
      <c r="D932" s="2959">
        <v>2901</v>
      </c>
      <c r="E932" s="2960">
        <v>93.28</v>
      </c>
      <c r="F932" s="2959"/>
    </row>
    <row r="933" spans="1:7">
      <c r="A933" s="2959" t="s">
        <v>3253</v>
      </c>
      <c r="B933" s="2959" t="s">
        <v>3285</v>
      </c>
      <c r="C933" s="2959">
        <v>1</v>
      </c>
      <c r="D933" s="2959">
        <v>2902</v>
      </c>
      <c r="E933" s="2960">
        <v>91.2</v>
      </c>
      <c r="F933" s="2959"/>
    </row>
    <row r="934" spans="1:7">
      <c r="A934" s="2959" t="s">
        <v>3253</v>
      </c>
      <c r="B934" s="2959" t="s">
        <v>3285</v>
      </c>
      <c r="C934" s="2959">
        <v>1</v>
      </c>
      <c r="D934" s="2959">
        <v>2903</v>
      </c>
      <c r="E934" s="2960">
        <v>91.2</v>
      </c>
      <c r="F934" s="2959"/>
    </row>
    <row r="935" spans="1:7">
      <c r="A935" s="2959" t="s">
        <v>3253</v>
      </c>
      <c r="B935" s="2959" t="s">
        <v>3285</v>
      </c>
      <c r="C935" s="2959">
        <v>1</v>
      </c>
      <c r="D935" s="2959">
        <v>2904</v>
      </c>
      <c r="E935" s="2960">
        <v>93.28</v>
      </c>
      <c r="F935" s="2959"/>
    </row>
    <row r="936" spans="1:7">
      <c r="A936" s="2959" t="s">
        <v>3253</v>
      </c>
      <c r="B936" s="2959" t="s">
        <v>3285</v>
      </c>
      <c r="C936" s="2959">
        <v>1</v>
      </c>
      <c r="D936" s="2959">
        <v>3001</v>
      </c>
      <c r="E936" s="2960">
        <v>93.28</v>
      </c>
      <c r="F936" s="2959"/>
    </row>
    <row r="937" spans="1:7">
      <c r="A937" s="2959" t="s">
        <v>3253</v>
      </c>
      <c r="B937" s="2959" t="s">
        <v>3285</v>
      </c>
      <c r="C937" s="2959">
        <v>1</v>
      </c>
      <c r="D937" s="2959">
        <v>3002</v>
      </c>
      <c r="E937" s="2960">
        <v>91.2</v>
      </c>
      <c r="F937" s="2959"/>
    </row>
    <row r="938" spans="1:7">
      <c r="A938" s="2959" t="s">
        <v>3253</v>
      </c>
      <c r="B938" s="2959" t="s">
        <v>3285</v>
      </c>
      <c r="C938" s="2959">
        <v>1</v>
      </c>
      <c r="D938" s="2959">
        <v>3003</v>
      </c>
      <c r="E938" s="2960">
        <v>91.2</v>
      </c>
      <c r="F938" s="2959"/>
      <c r="G938" s="2982">
        <v>9</v>
      </c>
    </row>
    <row r="939" spans="1:7">
      <c r="A939" s="2959" t="s">
        <v>3253</v>
      </c>
      <c r="B939" s="2959" t="s">
        <v>3285</v>
      </c>
      <c r="C939" s="2959">
        <v>1</v>
      </c>
      <c r="D939" s="2969">
        <v>3004</v>
      </c>
      <c r="E939" s="2983">
        <v>93.28</v>
      </c>
      <c r="F939" s="2959"/>
      <c r="G939" s="2982">
        <v>11022.05</v>
      </c>
    </row>
    <row r="940" spans="1:7">
      <c r="A940" s="2959" t="s">
        <v>3253</v>
      </c>
      <c r="B940" s="2959" t="s">
        <v>3258</v>
      </c>
      <c r="C940" s="2959">
        <v>1</v>
      </c>
      <c r="D940" s="2959">
        <v>101</v>
      </c>
      <c r="E940" s="2960">
        <v>93.39</v>
      </c>
      <c r="F940" s="2959"/>
    </row>
    <row r="941" spans="1:7">
      <c r="A941" s="2959" t="s">
        <v>3253</v>
      </c>
      <c r="B941" s="2959" t="s">
        <v>3293</v>
      </c>
      <c r="C941" s="2959">
        <v>1</v>
      </c>
      <c r="D941" s="2959">
        <v>102</v>
      </c>
      <c r="E941" s="2960">
        <v>91.3</v>
      </c>
      <c r="F941" s="2959"/>
    </row>
    <row r="942" spans="1:7">
      <c r="A942" s="2959" t="s">
        <v>3253</v>
      </c>
      <c r="B942" s="2959" t="s">
        <v>3258</v>
      </c>
      <c r="C942" s="2959">
        <v>1</v>
      </c>
      <c r="D942" s="2959">
        <v>103</v>
      </c>
      <c r="E942" s="2960">
        <v>137.88999999999999</v>
      </c>
      <c r="F942" s="2959"/>
    </row>
    <row r="943" spans="1:7">
      <c r="A943" s="2959" t="s">
        <v>3253</v>
      </c>
      <c r="B943" s="2959" t="s">
        <v>3258</v>
      </c>
      <c r="C943" s="2959">
        <v>1</v>
      </c>
      <c r="D943" s="2959">
        <v>201</v>
      </c>
      <c r="E943" s="2960">
        <v>93.39</v>
      </c>
      <c r="F943" s="2959"/>
    </row>
    <row r="944" spans="1:7">
      <c r="A944" s="2959" t="s">
        <v>3253</v>
      </c>
      <c r="B944" s="2959" t="s">
        <v>3258</v>
      </c>
      <c r="C944" s="2959">
        <v>1</v>
      </c>
      <c r="D944" s="2959">
        <v>202</v>
      </c>
      <c r="E944" s="2960">
        <v>91.3</v>
      </c>
      <c r="F944" s="2959"/>
    </row>
    <row r="945" spans="1:6">
      <c r="A945" s="2959" t="s">
        <v>3253</v>
      </c>
      <c r="B945" s="2959" t="s">
        <v>3258</v>
      </c>
      <c r="C945" s="2959">
        <v>1</v>
      </c>
      <c r="D945" s="2959">
        <v>203</v>
      </c>
      <c r="E945" s="2960">
        <v>91.3</v>
      </c>
      <c r="F945" s="2959"/>
    </row>
    <row r="946" spans="1:6">
      <c r="A946" s="2959" t="s">
        <v>3253</v>
      </c>
      <c r="B946" s="2959" t="s">
        <v>3258</v>
      </c>
      <c r="C946" s="2959">
        <v>1</v>
      </c>
      <c r="D946" s="2959">
        <v>204</v>
      </c>
      <c r="E946" s="2960">
        <v>93.39</v>
      </c>
      <c r="F946" s="2959"/>
    </row>
    <row r="947" spans="1:6">
      <c r="A947" s="2959" t="s">
        <v>3253</v>
      </c>
      <c r="B947" s="2959" t="s">
        <v>3258</v>
      </c>
      <c r="C947" s="2959">
        <v>1</v>
      </c>
      <c r="D947" s="2959">
        <v>301</v>
      </c>
      <c r="E947" s="2960">
        <v>93.39</v>
      </c>
      <c r="F947" s="2959"/>
    </row>
    <row r="948" spans="1:6">
      <c r="A948" s="2959" t="s">
        <v>3253</v>
      </c>
      <c r="B948" s="2959" t="s">
        <v>3258</v>
      </c>
      <c r="C948" s="2959">
        <v>1</v>
      </c>
      <c r="D948" s="2959">
        <v>302</v>
      </c>
      <c r="E948" s="2960">
        <v>91.3</v>
      </c>
      <c r="F948" s="2959"/>
    </row>
    <row r="949" spans="1:6">
      <c r="A949" s="2959" t="s">
        <v>3253</v>
      </c>
      <c r="B949" s="2959" t="s">
        <v>3258</v>
      </c>
      <c r="C949" s="2959">
        <v>1</v>
      </c>
      <c r="D949" s="2959">
        <v>303</v>
      </c>
      <c r="E949" s="2960">
        <v>91.3</v>
      </c>
      <c r="F949" s="2959"/>
    </row>
    <row r="950" spans="1:6">
      <c r="A950" s="2959" t="s">
        <v>3253</v>
      </c>
      <c r="B950" s="2959" t="s">
        <v>3258</v>
      </c>
      <c r="C950" s="2959">
        <v>1</v>
      </c>
      <c r="D950" s="2959">
        <v>304</v>
      </c>
      <c r="E950" s="2960">
        <v>93.39</v>
      </c>
      <c r="F950" s="2959"/>
    </row>
    <row r="951" spans="1:6">
      <c r="A951" s="2959" t="s">
        <v>3253</v>
      </c>
      <c r="B951" s="2959" t="s">
        <v>3258</v>
      </c>
      <c r="C951" s="2959">
        <v>1</v>
      </c>
      <c r="D951" s="2959">
        <v>401</v>
      </c>
      <c r="E951" s="2960">
        <v>93.39</v>
      </c>
      <c r="F951" s="2959"/>
    </row>
    <row r="952" spans="1:6">
      <c r="A952" s="2959" t="s">
        <v>3253</v>
      </c>
      <c r="B952" s="2959" t="s">
        <v>3258</v>
      </c>
      <c r="C952" s="2959">
        <v>1</v>
      </c>
      <c r="D952" s="2959">
        <v>402</v>
      </c>
      <c r="E952" s="2960">
        <v>91.3</v>
      </c>
      <c r="F952" s="2959"/>
    </row>
    <row r="953" spans="1:6">
      <c r="A953" s="2959" t="s">
        <v>3253</v>
      </c>
      <c r="B953" s="2959" t="s">
        <v>3258</v>
      </c>
      <c r="C953" s="2959">
        <v>1</v>
      </c>
      <c r="D953" s="2959">
        <v>403</v>
      </c>
      <c r="E953" s="2960">
        <v>91.3</v>
      </c>
      <c r="F953" s="2959"/>
    </row>
    <row r="954" spans="1:6">
      <c r="A954" s="2959" t="s">
        <v>3253</v>
      </c>
      <c r="B954" s="2959" t="s">
        <v>3258</v>
      </c>
      <c r="C954" s="2959">
        <v>1</v>
      </c>
      <c r="D954" s="2959">
        <v>404</v>
      </c>
      <c r="E954" s="2960">
        <v>93.39</v>
      </c>
      <c r="F954" s="2959"/>
    </row>
    <row r="955" spans="1:6">
      <c r="A955" s="2959" t="s">
        <v>3253</v>
      </c>
      <c r="B955" s="2959" t="s">
        <v>3258</v>
      </c>
      <c r="C955" s="2959">
        <v>1</v>
      </c>
      <c r="D955" s="2959">
        <v>501</v>
      </c>
      <c r="E955" s="2960">
        <v>93.39</v>
      </c>
      <c r="F955" s="2959"/>
    </row>
    <row r="956" spans="1:6">
      <c r="A956" s="2959" t="s">
        <v>3253</v>
      </c>
      <c r="B956" s="2959" t="s">
        <v>3258</v>
      </c>
      <c r="C956" s="2959">
        <v>1</v>
      </c>
      <c r="D956" s="2959">
        <v>502</v>
      </c>
      <c r="E956" s="2960">
        <v>91.3</v>
      </c>
      <c r="F956" s="2959"/>
    </row>
    <row r="957" spans="1:6">
      <c r="A957" s="2959" t="s">
        <v>3253</v>
      </c>
      <c r="B957" s="2959" t="s">
        <v>3258</v>
      </c>
      <c r="C957" s="2959">
        <v>1</v>
      </c>
      <c r="D957" s="2959">
        <v>503</v>
      </c>
      <c r="E957" s="2960">
        <v>91.3</v>
      </c>
      <c r="F957" s="2959"/>
    </row>
    <row r="958" spans="1:6">
      <c r="A958" s="2959" t="s">
        <v>3253</v>
      </c>
      <c r="B958" s="2959" t="s">
        <v>3258</v>
      </c>
      <c r="C958" s="2959">
        <v>1</v>
      </c>
      <c r="D958" s="2959">
        <v>504</v>
      </c>
      <c r="E958" s="2960">
        <v>93.39</v>
      </c>
      <c r="F958" s="2959"/>
    </row>
    <row r="959" spans="1:6">
      <c r="A959" s="2959" t="s">
        <v>3253</v>
      </c>
      <c r="B959" s="2959" t="s">
        <v>3258</v>
      </c>
      <c r="C959" s="2959">
        <v>1</v>
      </c>
      <c r="D959" s="2959">
        <v>601</v>
      </c>
      <c r="E959" s="2960">
        <v>93.39</v>
      </c>
      <c r="F959" s="2959"/>
    </row>
    <row r="960" spans="1:6">
      <c r="A960" s="2959" t="s">
        <v>3253</v>
      </c>
      <c r="B960" s="2959" t="s">
        <v>3258</v>
      </c>
      <c r="C960" s="2959">
        <v>1</v>
      </c>
      <c r="D960" s="2959">
        <v>602</v>
      </c>
      <c r="E960" s="2960">
        <v>91.3</v>
      </c>
      <c r="F960" s="2959"/>
    </row>
    <row r="961" spans="1:6">
      <c r="A961" s="2959" t="s">
        <v>3253</v>
      </c>
      <c r="B961" s="2959" t="s">
        <v>3258</v>
      </c>
      <c r="C961" s="2959">
        <v>1</v>
      </c>
      <c r="D961" s="2959">
        <v>603</v>
      </c>
      <c r="E961" s="2960">
        <v>91.3</v>
      </c>
      <c r="F961" s="2959"/>
    </row>
    <row r="962" spans="1:6">
      <c r="A962" s="2959" t="s">
        <v>3253</v>
      </c>
      <c r="B962" s="2959" t="s">
        <v>3258</v>
      </c>
      <c r="C962" s="2959">
        <v>1</v>
      </c>
      <c r="D962" s="2959">
        <v>604</v>
      </c>
      <c r="E962" s="2960">
        <v>93.39</v>
      </c>
      <c r="F962" s="2959"/>
    </row>
    <row r="963" spans="1:6">
      <c r="A963" s="2959" t="s">
        <v>3253</v>
      </c>
      <c r="B963" s="2959" t="s">
        <v>3258</v>
      </c>
      <c r="C963" s="2959">
        <v>1</v>
      </c>
      <c r="D963" s="2959">
        <v>701</v>
      </c>
      <c r="E963" s="2960">
        <v>93.39</v>
      </c>
      <c r="F963" s="2959"/>
    </row>
    <row r="964" spans="1:6">
      <c r="A964" s="2959" t="s">
        <v>3253</v>
      </c>
      <c r="B964" s="2959" t="s">
        <v>3258</v>
      </c>
      <c r="C964" s="2959">
        <v>1</v>
      </c>
      <c r="D964" s="2959">
        <v>702</v>
      </c>
      <c r="E964" s="2960">
        <v>91.3</v>
      </c>
      <c r="F964" s="2959"/>
    </row>
    <row r="965" spans="1:6">
      <c r="A965" s="2959" t="s">
        <v>3253</v>
      </c>
      <c r="B965" s="2959" t="s">
        <v>3258</v>
      </c>
      <c r="C965" s="2959">
        <v>1</v>
      </c>
      <c r="D965" s="2959">
        <v>703</v>
      </c>
      <c r="E965" s="2960">
        <v>91.3</v>
      </c>
      <c r="F965" s="2959"/>
    </row>
    <row r="966" spans="1:6">
      <c r="A966" s="2959" t="s">
        <v>3253</v>
      </c>
      <c r="B966" s="2959" t="s">
        <v>3258</v>
      </c>
      <c r="C966" s="2959">
        <v>1</v>
      </c>
      <c r="D966" s="2959">
        <v>704</v>
      </c>
      <c r="E966" s="2960">
        <v>93.39</v>
      </c>
      <c r="F966" s="2959"/>
    </row>
    <row r="967" spans="1:6">
      <c r="A967" s="2959" t="s">
        <v>3253</v>
      </c>
      <c r="B967" s="2959" t="s">
        <v>3258</v>
      </c>
      <c r="C967" s="2959">
        <v>1</v>
      </c>
      <c r="D967" s="2959">
        <v>801</v>
      </c>
      <c r="E967" s="2960">
        <v>93.39</v>
      </c>
      <c r="F967" s="2959"/>
    </row>
    <row r="968" spans="1:6">
      <c r="A968" s="2959" t="s">
        <v>3253</v>
      </c>
      <c r="B968" s="2959" t="s">
        <v>3258</v>
      </c>
      <c r="C968" s="2959">
        <v>1</v>
      </c>
      <c r="D968" s="2959">
        <v>802</v>
      </c>
      <c r="E968" s="2960">
        <v>91.3</v>
      </c>
      <c r="F968" s="2959"/>
    </row>
    <row r="969" spans="1:6">
      <c r="A969" s="2959" t="s">
        <v>3253</v>
      </c>
      <c r="B969" s="2959" t="s">
        <v>3258</v>
      </c>
      <c r="C969" s="2959">
        <v>1</v>
      </c>
      <c r="D969" s="2959">
        <v>803</v>
      </c>
      <c r="E969" s="2960">
        <v>91.3</v>
      </c>
      <c r="F969" s="2959"/>
    </row>
    <row r="970" spans="1:6">
      <c r="A970" s="2959" t="s">
        <v>3253</v>
      </c>
      <c r="B970" s="2959" t="s">
        <v>3258</v>
      </c>
      <c r="C970" s="2959">
        <v>1</v>
      </c>
      <c r="D970" s="2959">
        <v>804</v>
      </c>
      <c r="E970" s="2960">
        <v>93.39</v>
      </c>
      <c r="F970" s="2959"/>
    </row>
    <row r="971" spans="1:6">
      <c r="A971" s="2959" t="s">
        <v>3253</v>
      </c>
      <c r="B971" s="2959" t="s">
        <v>3258</v>
      </c>
      <c r="C971" s="2959">
        <v>1</v>
      </c>
      <c r="D971" s="2959">
        <v>901</v>
      </c>
      <c r="E971" s="2960">
        <v>93.39</v>
      </c>
      <c r="F971" s="2959"/>
    </row>
    <row r="972" spans="1:6">
      <c r="A972" s="2959" t="s">
        <v>3253</v>
      </c>
      <c r="B972" s="2959" t="s">
        <v>3258</v>
      </c>
      <c r="C972" s="2959">
        <v>1</v>
      </c>
      <c r="D972" s="2959">
        <v>902</v>
      </c>
      <c r="E972" s="2960">
        <v>91.3</v>
      </c>
      <c r="F972" s="2959"/>
    </row>
    <row r="973" spans="1:6">
      <c r="A973" s="2959" t="s">
        <v>3253</v>
      </c>
      <c r="B973" s="2959" t="s">
        <v>3258</v>
      </c>
      <c r="C973" s="2959">
        <v>1</v>
      </c>
      <c r="D973" s="2959">
        <v>903</v>
      </c>
      <c r="E973" s="2960">
        <v>91.3</v>
      </c>
      <c r="F973" s="2959"/>
    </row>
    <row r="974" spans="1:6">
      <c r="A974" s="2959" t="s">
        <v>3253</v>
      </c>
      <c r="B974" s="2959" t="s">
        <v>3258</v>
      </c>
      <c r="C974" s="2959">
        <v>1</v>
      </c>
      <c r="D974" s="2959">
        <v>904</v>
      </c>
      <c r="E974" s="2960">
        <v>93.39</v>
      </c>
      <c r="F974" s="2959"/>
    </row>
    <row r="975" spans="1:6">
      <c r="A975" s="2959" t="s">
        <v>3253</v>
      </c>
      <c r="B975" s="2959" t="s">
        <v>3258</v>
      </c>
      <c r="C975" s="2959">
        <v>1</v>
      </c>
      <c r="D975" s="2959">
        <v>1001</v>
      </c>
      <c r="E975" s="2960">
        <v>93.39</v>
      </c>
      <c r="F975" s="2959"/>
    </row>
    <row r="976" spans="1:6">
      <c r="A976" s="2959" t="s">
        <v>3253</v>
      </c>
      <c r="B976" s="2959" t="s">
        <v>3258</v>
      </c>
      <c r="C976" s="2959">
        <v>1</v>
      </c>
      <c r="D976" s="2959">
        <v>1002</v>
      </c>
      <c r="E976" s="2960">
        <v>91.3</v>
      </c>
      <c r="F976" s="2959"/>
    </row>
    <row r="977" spans="1:6">
      <c r="A977" s="2959" t="s">
        <v>3253</v>
      </c>
      <c r="B977" s="2959" t="s">
        <v>3258</v>
      </c>
      <c r="C977" s="2959">
        <v>1</v>
      </c>
      <c r="D977" s="2959">
        <v>1003</v>
      </c>
      <c r="E977" s="2960">
        <v>91.3</v>
      </c>
      <c r="F977" s="2959"/>
    </row>
    <row r="978" spans="1:6">
      <c r="A978" s="2959" t="s">
        <v>3253</v>
      </c>
      <c r="B978" s="2959" t="s">
        <v>3258</v>
      </c>
      <c r="C978" s="2959">
        <v>1</v>
      </c>
      <c r="D978" s="2959">
        <v>1004</v>
      </c>
      <c r="E978" s="2960">
        <v>93.39</v>
      </c>
      <c r="F978" s="2959"/>
    </row>
    <row r="979" spans="1:6">
      <c r="A979" s="2959" t="s">
        <v>3253</v>
      </c>
      <c r="B979" s="2959" t="s">
        <v>3258</v>
      </c>
      <c r="C979" s="2959">
        <v>1</v>
      </c>
      <c r="D979" s="2959">
        <v>1101</v>
      </c>
      <c r="E979" s="2960">
        <v>93.39</v>
      </c>
      <c r="F979" s="2959"/>
    </row>
    <row r="980" spans="1:6">
      <c r="A980" s="2959" t="s">
        <v>3253</v>
      </c>
      <c r="B980" s="2959" t="s">
        <v>3258</v>
      </c>
      <c r="C980" s="2959">
        <v>1</v>
      </c>
      <c r="D980" s="2959">
        <v>1102</v>
      </c>
      <c r="E980" s="2960">
        <v>91.3</v>
      </c>
      <c r="F980" s="2959"/>
    </row>
    <row r="981" spans="1:6">
      <c r="A981" s="2959" t="s">
        <v>3253</v>
      </c>
      <c r="B981" s="2959" t="s">
        <v>3258</v>
      </c>
      <c r="C981" s="2959">
        <v>1</v>
      </c>
      <c r="D981" s="2959">
        <v>1103</v>
      </c>
      <c r="E981" s="2960">
        <v>91.3</v>
      </c>
      <c r="F981" s="2959"/>
    </row>
    <row r="982" spans="1:6">
      <c r="A982" s="2959" t="s">
        <v>3253</v>
      </c>
      <c r="B982" s="2959" t="s">
        <v>3258</v>
      </c>
      <c r="C982" s="2959">
        <v>1</v>
      </c>
      <c r="D982" s="2959">
        <v>1104</v>
      </c>
      <c r="E982" s="2960">
        <v>93.39</v>
      </c>
      <c r="F982" s="2959"/>
    </row>
    <row r="983" spans="1:6">
      <c r="A983" s="2959" t="s">
        <v>3253</v>
      </c>
      <c r="B983" s="2959" t="s">
        <v>3258</v>
      </c>
      <c r="C983" s="2959">
        <v>1</v>
      </c>
      <c r="D983" s="2959">
        <v>1201</v>
      </c>
      <c r="E983" s="2960">
        <v>93.39</v>
      </c>
      <c r="F983" s="2959"/>
    </row>
    <row r="984" spans="1:6">
      <c r="A984" s="2959" t="s">
        <v>3253</v>
      </c>
      <c r="B984" s="2959" t="s">
        <v>3258</v>
      </c>
      <c r="C984" s="2959">
        <v>1</v>
      </c>
      <c r="D984" s="2959">
        <v>1202</v>
      </c>
      <c r="E984" s="2960">
        <v>91.3</v>
      </c>
      <c r="F984" s="2959"/>
    </row>
    <row r="985" spans="1:6">
      <c r="A985" s="2959" t="s">
        <v>3253</v>
      </c>
      <c r="B985" s="2959" t="s">
        <v>3258</v>
      </c>
      <c r="C985" s="2959">
        <v>1</v>
      </c>
      <c r="D985" s="2959">
        <v>1203</v>
      </c>
      <c r="E985" s="2960">
        <v>91.3</v>
      </c>
      <c r="F985" s="2959"/>
    </row>
    <row r="986" spans="1:6">
      <c r="A986" s="2959" t="s">
        <v>3253</v>
      </c>
      <c r="B986" s="2959" t="s">
        <v>3258</v>
      </c>
      <c r="C986" s="2959">
        <v>1</v>
      </c>
      <c r="D986" s="2959">
        <v>1204</v>
      </c>
      <c r="E986" s="2960">
        <v>93.39</v>
      </c>
      <c r="F986" s="2959"/>
    </row>
    <row r="987" spans="1:6">
      <c r="A987" s="2959" t="s">
        <v>3253</v>
      </c>
      <c r="B987" s="2959" t="s">
        <v>3258</v>
      </c>
      <c r="C987" s="2959">
        <v>1</v>
      </c>
      <c r="D987" s="2959">
        <v>1301</v>
      </c>
      <c r="E987" s="2960">
        <v>93.39</v>
      </c>
      <c r="F987" s="2959"/>
    </row>
    <row r="988" spans="1:6">
      <c r="A988" s="2959" t="s">
        <v>3253</v>
      </c>
      <c r="B988" s="2959" t="s">
        <v>3258</v>
      </c>
      <c r="C988" s="2959">
        <v>1</v>
      </c>
      <c r="D988" s="2959">
        <v>1302</v>
      </c>
      <c r="E988" s="2960">
        <v>91.3</v>
      </c>
      <c r="F988" s="2959"/>
    </row>
    <row r="989" spans="1:6">
      <c r="A989" s="2959" t="s">
        <v>3253</v>
      </c>
      <c r="B989" s="2959" t="s">
        <v>3258</v>
      </c>
      <c r="C989" s="2959">
        <v>1</v>
      </c>
      <c r="D989" s="2959">
        <v>1303</v>
      </c>
      <c r="E989" s="2960">
        <v>91.3</v>
      </c>
      <c r="F989" s="2959"/>
    </row>
    <row r="990" spans="1:6">
      <c r="A990" s="2959" t="s">
        <v>3253</v>
      </c>
      <c r="B990" s="2959" t="s">
        <v>3258</v>
      </c>
      <c r="C990" s="2959">
        <v>1</v>
      </c>
      <c r="D990" s="2959">
        <v>1304</v>
      </c>
      <c r="E990" s="2960">
        <v>93.39</v>
      </c>
      <c r="F990" s="2959"/>
    </row>
    <row r="991" spans="1:6">
      <c r="A991" s="2959" t="s">
        <v>3253</v>
      </c>
      <c r="B991" s="2959" t="s">
        <v>3258</v>
      </c>
      <c r="C991" s="2959">
        <v>1</v>
      </c>
      <c r="D991" s="2959">
        <v>1401</v>
      </c>
      <c r="E991" s="2960">
        <v>93.39</v>
      </c>
      <c r="F991" s="2959"/>
    </row>
    <row r="992" spans="1:6">
      <c r="A992" s="2959" t="s">
        <v>3253</v>
      </c>
      <c r="B992" s="2959" t="s">
        <v>3258</v>
      </c>
      <c r="C992" s="2959">
        <v>1</v>
      </c>
      <c r="D992" s="2959">
        <v>1402</v>
      </c>
      <c r="E992" s="2960">
        <v>91.3</v>
      </c>
      <c r="F992" s="2959"/>
    </row>
    <row r="993" spans="1:6">
      <c r="A993" s="2959" t="s">
        <v>3253</v>
      </c>
      <c r="B993" s="2959" t="s">
        <v>3258</v>
      </c>
      <c r="C993" s="2959">
        <v>1</v>
      </c>
      <c r="D993" s="2959">
        <v>1403</v>
      </c>
      <c r="E993" s="2960">
        <v>91.3</v>
      </c>
      <c r="F993" s="2959"/>
    </row>
    <row r="994" spans="1:6">
      <c r="A994" s="2959" t="s">
        <v>3253</v>
      </c>
      <c r="B994" s="2959" t="s">
        <v>3258</v>
      </c>
      <c r="C994" s="2959">
        <v>1</v>
      </c>
      <c r="D994" s="2959">
        <v>1404</v>
      </c>
      <c r="E994" s="2960">
        <v>93.39</v>
      </c>
      <c r="F994" s="2959"/>
    </row>
    <row r="995" spans="1:6">
      <c r="A995" s="2959" t="s">
        <v>3253</v>
      </c>
      <c r="B995" s="2959" t="s">
        <v>3258</v>
      </c>
      <c r="C995" s="2959">
        <v>1</v>
      </c>
      <c r="D995" s="2959">
        <v>1501</v>
      </c>
      <c r="E995" s="2960">
        <v>93.39</v>
      </c>
      <c r="F995" s="2959"/>
    </row>
    <row r="996" spans="1:6">
      <c r="A996" s="2959" t="s">
        <v>3253</v>
      </c>
      <c r="B996" s="2959" t="s">
        <v>3258</v>
      </c>
      <c r="C996" s="2959">
        <v>1</v>
      </c>
      <c r="D996" s="2959">
        <v>1502</v>
      </c>
      <c r="E996" s="2960">
        <v>91.3</v>
      </c>
      <c r="F996" s="2959"/>
    </row>
    <row r="997" spans="1:6">
      <c r="A997" s="2959" t="s">
        <v>3253</v>
      </c>
      <c r="B997" s="2959" t="s">
        <v>3258</v>
      </c>
      <c r="C997" s="2959">
        <v>1</v>
      </c>
      <c r="D997" s="2959">
        <v>1503</v>
      </c>
      <c r="E997" s="2960">
        <v>91.3</v>
      </c>
      <c r="F997" s="2959"/>
    </row>
    <row r="998" spans="1:6">
      <c r="A998" s="2959" t="s">
        <v>3253</v>
      </c>
      <c r="B998" s="2959" t="s">
        <v>3258</v>
      </c>
      <c r="C998" s="2959">
        <v>1</v>
      </c>
      <c r="D998" s="2959">
        <v>1504</v>
      </c>
      <c r="E998" s="2960">
        <v>93.39</v>
      </c>
      <c r="F998" s="2959"/>
    </row>
    <row r="999" spans="1:6">
      <c r="A999" s="2959" t="s">
        <v>3253</v>
      </c>
      <c r="B999" s="2959" t="s">
        <v>3258</v>
      </c>
      <c r="C999" s="2959">
        <v>1</v>
      </c>
      <c r="D999" s="2959">
        <v>1601</v>
      </c>
      <c r="E999" s="2960">
        <v>93.39</v>
      </c>
      <c r="F999" s="2959"/>
    </row>
    <row r="1000" spans="1:6">
      <c r="A1000" s="2959" t="s">
        <v>3253</v>
      </c>
      <c r="B1000" s="2959" t="s">
        <v>3258</v>
      </c>
      <c r="C1000" s="2959">
        <v>1</v>
      </c>
      <c r="D1000" s="2959">
        <v>1602</v>
      </c>
      <c r="E1000" s="2960">
        <v>91.3</v>
      </c>
      <c r="F1000" s="2959"/>
    </row>
    <row r="1001" spans="1:6">
      <c r="A1001" s="2959" t="s">
        <v>3253</v>
      </c>
      <c r="B1001" s="2959" t="s">
        <v>3258</v>
      </c>
      <c r="C1001" s="2959">
        <v>1</v>
      </c>
      <c r="D1001" s="2959">
        <v>1603</v>
      </c>
      <c r="E1001" s="2960">
        <v>91.3</v>
      </c>
      <c r="F1001" s="2959"/>
    </row>
    <row r="1002" spans="1:6">
      <c r="A1002" s="2959" t="s">
        <v>3253</v>
      </c>
      <c r="B1002" s="2959" t="s">
        <v>3258</v>
      </c>
      <c r="C1002" s="2959">
        <v>1</v>
      </c>
      <c r="D1002" s="2959">
        <v>1604</v>
      </c>
      <c r="E1002" s="2960">
        <v>93.39</v>
      </c>
      <c r="F1002" s="2959"/>
    </row>
    <row r="1003" spans="1:6">
      <c r="A1003" s="2959" t="s">
        <v>3253</v>
      </c>
      <c r="B1003" s="2959" t="s">
        <v>3258</v>
      </c>
      <c r="C1003" s="2959">
        <v>1</v>
      </c>
      <c r="D1003" s="2959">
        <v>1701</v>
      </c>
      <c r="E1003" s="2960">
        <v>93.39</v>
      </c>
      <c r="F1003" s="2959"/>
    </row>
    <row r="1004" spans="1:6">
      <c r="A1004" s="2959" t="s">
        <v>3253</v>
      </c>
      <c r="B1004" s="2959" t="s">
        <v>3258</v>
      </c>
      <c r="C1004" s="2959">
        <v>1</v>
      </c>
      <c r="D1004" s="2959">
        <v>1702</v>
      </c>
      <c r="E1004" s="2960">
        <v>91.3</v>
      </c>
      <c r="F1004" s="2959"/>
    </row>
    <row r="1005" spans="1:6">
      <c r="A1005" s="2959" t="s">
        <v>3253</v>
      </c>
      <c r="B1005" s="2959" t="s">
        <v>3258</v>
      </c>
      <c r="C1005" s="2959">
        <v>1</v>
      </c>
      <c r="D1005" s="2959">
        <v>1703</v>
      </c>
      <c r="E1005" s="2960">
        <v>91.3</v>
      </c>
      <c r="F1005" s="2959"/>
    </row>
    <row r="1006" spans="1:6">
      <c r="A1006" s="2959" t="s">
        <v>3253</v>
      </c>
      <c r="B1006" s="2959" t="s">
        <v>3258</v>
      </c>
      <c r="C1006" s="2959">
        <v>1</v>
      </c>
      <c r="D1006" s="2959">
        <v>1704</v>
      </c>
      <c r="E1006" s="2960">
        <v>93.39</v>
      </c>
      <c r="F1006" s="2959"/>
    </row>
    <row r="1007" spans="1:6">
      <c r="A1007" s="2959" t="s">
        <v>3253</v>
      </c>
      <c r="B1007" s="2959" t="s">
        <v>3258</v>
      </c>
      <c r="C1007" s="2959">
        <v>1</v>
      </c>
      <c r="D1007" s="2959">
        <v>1801</v>
      </c>
      <c r="E1007" s="2960">
        <v>93.39</v>
      </c>
      <c r="F1007" s="2959"/>
    </row>
    <row r="1008" spans="1:6">
      <c r="A1008" s="2959" t="s">
        <v>3253</v>
      </c>
      <c r="B1008" s="2959" t="s">
        <v>3258</v>
      </c>
      <c r="C1008" s="2959">
        <v>1</v>
      </c>
      <c r="D1008" s="2959">
        <v>1802</v>
      </c>
      <c r="E1008" s="2960">
        <v>91.3</v>
      </c>
      <c r="F1008" s="2959"/>
    </row>
    <row r="1009" spans="1:6">
      <c r="A1009" s="2959" t="s">
        <v>3253</v>
      </c>
      <c r="B1009" s="2959" t="s">
        <v>3258</v>
      </c>
      <c r="C1009" s="2959">
        <v>1</v>
      </c>
      <c r="D1009" s="2959">
        <v>1803</v>
      </c>
      <c r="E1009" s="2960">
        <v>91.3</v>
      </c>
      <c r="F1009" s="2959"/>
    </row>
    <row r="1010" spans="1:6">
      <c r="A1010" s="2959" t="s">
        <v>3253</v>
      </c>
      <c r="B1010" s="2959" t="s">
        <v>3258</v>
      </c>
      <c r="C1010" s="2959">
        <v>1</v>
      </c>
      <c r="D1010" s="2959">
        <v>1804</v>
      </c>
      <c r="E1010" s="2960">
        <v>93.39</v>
      </c>
      <c r="F1010" s="2959"/>
    </row>
    <row r="1011" spans="1:6">
      <c r="A1011" s="2959" t="s">
        <v>3253</v>
      </c>
      <c r="B1011" s="2959" t="s">
        <v>3258</v>
      </c>
      <c r="C1011" s="2959">
        <v>1</v>
      </c>
      <c r="D1011" s="2959">
        <v>1901</v>
      </c>
      <c r="E1011" s="2960">
        <v>93.39</v>
      </c>
      <c r="F1011" s="2959"/>
    </row>
    <row r="1012" spans="1:6">
      <c r="A1012" s="2959" t="s">
        <v>3253</v>
      </c>
      <c r="B1012" s="2959" t="s">
        <v>3258</v>
      </c>
      <c r="C1012" s="2959">
        <v>1</v>
      </c>
      <c r="D1012" s="2959">
        <v>1902</v>
      </c>
      <c r="E1012" s="2960">
        <v>91.3</v>
      </c>
      <c r="F1012" s="2959"/>
    </row>
    <row r="1013" spans="1:6">
      <c r="A1013" s="2959" t="s">
        <v>3253</v>
      </c>
      <c r="B1013" s="2959" t="s">
        <v>3258</v>
      </c>
      <c r="C1013" s="2959">
        <v>1</v>
      </c>
      <c r="D1013" s="2959">
        <v>1903</v>
      </c>
      <c r="E1013" s="2960">
        <v>91.3</v>
      </c>
      <c r="F1013" s="2959"/>
    </row>
    <row r="1014" spans="1:6">
      <c r="A1014" s="2959" t="s">
        <v>3253</v>
      </c>
      <c r="B1014" s="2959" t="s">
        <v>3258</v>
      </c>
      <c r="C1014" s="2959">
        <v>1</v>
      </c>
      <c r="D1014" s="2959">
        <v>1904</v>
      </c>
      <c r="E1014" s="2960">
        <v>93.39</v>
      </c>
      <c r="F1014" s="2959"/>
    </row>
    <row r="1015" spans="1:6">
      <c r="A1015" s="2959" t="s">
        <v>3253</v>
      </c>
      <c r="B1015" s="2959" t="s">
        <v>3258</v>
      </c>
      <c r="C1015" s="2959">
        <v>1</v>
      </c>
      <c r="D1015" s="2959">
        <v>2001</v>
      </c>
      <c r="E1015" s="2960">
        <v>93.39</v>
      </c>
      <c r="F1015" s="2959"/>
    </row>
    <row r="1016" spans="1:6">
      <c r="A1016" s="2959" t="s">
        <v>3253</v>
      </c>
      <c r="B1016" s="2959" t="s">
        <v>3258</v>
      </c>
      <c r="C1016" s="2959">
        <v>1</v>
      </c>
      <c r="D1016" s="2959">
        <v>2002</v>
      </c>
      <c r="E1016" s="2960">
        <v>91.3</v>
      </c>
      <c r="F1016" s="2959"/>
    </row>
    <row r="1017" spans="1:6">
      <c r="A1017" s="2959" t="s">
        <v>3253</v>
      </c>
      <c r="B1017" s="2959" t="s">
        <v>3258</v>
      </c>
      <c r="C1017" s="2959">
        <v>1</v>
      </c>
      <c r="D1017" s="2959">
        <v>2003</v>
      </c>
      <c r="E1017" s="2960">
        <v>91.3</v>
      </c>
      <c r="F1017" s="2959"/>
    </row>
    <row r="1018" spans="1:6">
      <c r="A1018" s="2959" t="s">
        <v>3253</v>
      </c>
      <c r="B1018" s="2959" t="s">
        <v>3258</v>
      </c>
      <c r="C1018" s="2959">
        <v>1</v>
      </c>
      <c r="D1018" s="2959">
        <v>2004</v>
      </c>
      <c r="E1018" s="2960">
        <v>93.39</v>
      </c>
      <c r="F1018" s="2959"/>
    </row>
    <row r="1019" spans="1:6">
      <c r="A1019" s="2959" t="s">
        <v>3253</v>
      </c>
      <c r="B1019" s="2959" t="s">
        <v>3258</v>
      </c>
      <c r="C1019" s="2959">
        <v>1</v>
      </c>
      <c r="D1019" s="2959">
        <v>2101</v>
      </c>
      <c r="E1019" s="2960">
        <v>93.39</v>
      </c>
      <c r="F1019" s="2959"/>
    </row>
    <row r="1020" spans="1:6">
      <c r="A1020" s="2959" t="s">
        <v>3253</v>
      </c>
      <c r="B1020" s="2959" t="s">
        <v>3258</v>
      </c>
      <c r="C1020" s="2959">
        <v>1</v>
      </c>
      <c r="D1020" s="2959">
        <v>2102</v>
      </c>
      <c r="E1020" s="2960">
        <v>91.3</v>
      </c>
      <c r="F1020" s="2959"/>
    </row>
    <row r="1021" spans="1:6">
      <c r="A1021" s="2959" t="s">
        <v>3253</v>
      </c>
      <c r="B1021" s="2959" t="s">
        <v>3258</v>
      </c>
      <c r="C1021" s="2959">
        <v>1</v>
      </c>
      <c r="D1021" s="2959">
        <v>2103</v>
      </c>
      <c r="E1021" s="2960">
        <v>91.3</v>
      </c>
      <c r="F1021" s="2959"/>
    </row>
    <row r="1022" spans="1:6">
      <c r="A1022" s="2959" t="s">
        <v>3253</v>
      </c>
      <c r="B1022" s="2959" t="s">
        <v>3258</v>
      </c>
      <c r="C1022" s="2959">
        <v>1</v>
      </c>
      <c r="D1022" s="2959">
        <v>2104</v>
      </c>
      <c r="E1022" s="2960">
        <v>93.39</v>
      </c>
      <c r="F1022" s="2959"/>
    </row>
    <row r="1023" spans="1:6">
      <c r="A1023" s="2959" t="s">
        <v>3253</v>
      </c>
      <c r="B1023" s="2959" t="s">
        <v>3258</v>
      </c>
      <c r="C1023" s="2959">
        <v>1</v>
      </c>
      <c r="D1023" s="2959">
        <v>2201</v>
      </c>
      <c r="E1023" s="2960">
        <v>93.39</v>
      </c>
      <c r="F1023" s="2959"/>
    </row>
    <row r="1024" spans="1:6">
      <c r="A1024" s="2959" t="s">
        <v>3253</v>
      </c>
      <c r="B1024" s="2959" t="s">
        <v>3258</v>
      </c>
      <c r="C1024" s="2959">
        <v>1</v>
      </c>
      <c r="D1024" s="2959">
        <v>2202</v>
      </c>
      <c r="E1024" s="2960">
        <v>91.3</v>
      </c>
      <c r="F1024" s="2959"/>
    </row>
    <row r="1025" spans="1:6">
      <c r="A1025" s="2959" t="s">
        <v>3253</v>
      </c>
      <c r="B1025" s="2959" t="s">
        <v>3258</v>
      </c>
      <c r="C1025" s="2959">
        <v>1</v>
      </c>
      <c r="D1025" s="2959">
        <v>2203</v>
      </c>
      <c r="E1025" s="2960">
        <v>91.3</v>
      </c>
      <c r="F1025" s="2959"/>
    </row>
    <row r="1026" spans="1:6">
      <c r="A1026" s="2959" t="s">
        <v>3253</v>
      </c>
      <c r="B1026" s="2959" t="s">
        <v>3258</v>
      </c>
      <c r="C1026" s="2959">
        <v>1</v>
      </c>
      <c r="D1026" s="2959">
        <v>2204</v>
      </c>
      <c r="E1026" s="2960">
        <v>93.39</v>
      </c>
      <c r="F1026" s="2959"/>
    </row>
    <row r="1027" spans="1:6">
      <c r="A1027" s="2959" t="s">
        <v>3253</v>
      </c>
      <c r="B1027" s="2959" t="s">
        <v>3258</v>
      </c>
      <c r="C1027" s="2959">
        <v>1</v>
      </c>
      <c r="D1027" s="2959">
        <v>2301</v>
      </c>
      <c r="E1027" s="2960">
        <v>93.39</v>
      </c>
      <c r="F1027" s="2959"/>
    </row>
    <row r="1028" spans="1:6">
      <c r="A1028" s="2959" t="s">
        <v>3253</v>
      </c>
      <c r="B1028" s="2959" t="s">
        <v>3258</v>
      </c>
      <c r="C1028" s="2959">
        <v>1</v>
      </c>
      <c r="D1028" s="2959">
        <v>2302</v>
      </c>
      <c r="E1028" s="2960">
        <v>91.3</v>
      </c>
      <c r="F1028" s="2959"/>
    </row>
    <row r="1029" spans="1:6">
      <c r="A1029" s="2959" t="s">
        <v>3253</v>
      </c>
      <c r="B1029" s="2959" t="s">
        <v>3258</v>
      </c>
      <c r="C1029" s="2959">
        <v>1</v>
      </c>
      <c r="D1029" s="2959">
        <v>2303</v>
      </c>
      <c r="E1029" s="2960">
        <v>91.3</v>
      </c>
      <c r="F1029" s="2959"/>
    </row>
    <row r="1030" spans="1:6">
      <c r="A1030" s="2959" t="s">
        <v>3253</v>
      </c>
      <c r="B1030" s="2959" t="s">
        <v>3258</v>
      </c>
      <c r="C1030" s="2959">
        <v>1</v>
      </c>
      <c r="D1030" s="2959">
        <v>2304</v>
      </c>
      <c r="E1030" s="2960">
        <v>93.39</v>
      </c>
      <c r="F1030" s="2959"/>
    </row>
    <row r="1031" spans="1:6">
      <c r="A1031" s="2959" t="s">
        <v>3253</v>
      </c>
      <c r="B1031" s="2959" t="s">
        <v>3258</v>
      </c>
      <c r="C1031" s="2959">
        <v>1</v>
      </c>
      <c r="D1031" s="2959">
        <v>2401</v>
      </c>
      <c r="E1031" s="2960">
        <v>93.39</v>
      </c>
      <c r="F1031" s="2959"/>
    </row>
    <row r="1032" spans="1:6">
      <c r="A1032" s="2959" t="s">
        <v>3253</v>
      </c>
      <c r="B1032" s="2959" t="s">
        <v>3258</v>
      </c>
      <c r="C1032" s="2959">
        <v>1</v>
      </c>
      <c r="D1032" s="2959">
        <v>2402</v>
      </c>
      <c r="E1032" s="2960">
        <v>91.3</v>
      </c>
      <c r="F1032" s="2959"/>
    </row>
    <row r="1033" spans="1:6">
      <c r="A1033" s="2959" t="s">
        <v>3253</v>
      </c>
      <c r="B1033" s="2959" t="s">
        <v>3258</v>
      </c>
      <c r="C1033" s="2959">
        <v>1</v>
      </c>
      <c r="D1033" s="2959">
        <v>2403</v>
      </c>
      <c r="E1033" s="2960">
        <v>91.3</v>
      </c>
      <c r="F1033" s="2959"/>
    </row>
    <row r="1034" spans="1:6">
      <c r="A1034" s="2959" t="s">
        <v>3253</v>
      </c>
      <c r="B1034" s="2959" t="s">
        <v>3258</v>
      </c>
      <c r="C1034" s="2959">
        <v>1</v>
      </c>
      <c r="D1034" s="2959">
        <v>2404</v>
      </c>
      <c r="E1034" s="2960">
        <v>93.39</v>
      </c>
      <c r="F1034" s="2959"/>
    </row>
    <row r="1035" spans="1:6">
      <c r="A1035" s="2959" t="s">
        <v>3253</v>
      </c>
      <c r="B1035" s="2959" t="s">
        <v>3258</v>
      </c>
      <c r="C1035" s="2959">
        <v>1</v>
      </c>
      <c r="D1035" s="2959">
        <v>2501</v>
      </c>
      <c r="E1035" s="2960">
        <v>93.39</v>
      </c>
      <c r="F1035" s="2959"/>
    </row>
    <row r="1036" spans="1:6">
      <c r="A1036" s="2959" t="s">
        <v>3253</v>
      </c>
      <c r="B1036" s="2959" t="s">
        <v>3258</v>
      </c>
      <c r="C1036" s="2959">
        <v>1</v>
      </c>
      <c r="D1036" s="2959">
        <v>2502</v>
      </c>
      <c r="E1036" s="2960">
        <v>91.3</v>
      </c>
      <c r="F1036" s="2959"/>
    </row>
    <row r="1037" spans="1:6">
      <c r="A1037" s="2959" t="s">
        <v>3253</v>
      </c>
      <c r="B1037" s="2959" t="s">
        <v>3258</v>
      </c>
      <c r="C1037" s="2959">
        <v>1</v>
      </c>
      <c r="D1037" s="2959">
        <v>2503</v>
      </c>
      <c r="E1037" s="2960">
        <v>91.3</v>
      </c>
      <c r="F1037" s="2959"/>
    </row>
    <row r="1038" spans="1:6">
      <c r="A1038" s="2959" t="s">
        <v>3253</v>
      </c>
      <c r="B1038" s="2959" t="s">
        <v>3258</v>
      </c>
      <c r="C1038" s="2959">
        <v>1</v>
      </c>
      <c r="D1038" s="2959">
        <v>2504</v>
      </c>
      <c r="E1038" s="2960">
        <v>93.39</v>
      </c>
      <c r="F1038" s="2959"/>
    </row>
    <row r="1039" spans="1:6">
      <c r="A1039" s="2959" t="s">
        <v>3253</v>
      </c>
      <c r="B1039" s="2959" t="s">
        <v>3258</v>
      </c>
      <c r="C1039" s="2959">
        <v>1</v>
      </c>
      <c r="D1039" s="2959">
        <v>2601</v>
      </c>
      <c r="E1039" s="2960">
        <v>93.39</v>
      </c>
      <c r="F1039" s="2959"/>
    </row>
    <row r="1040" spans="1:6">
      <c r="A1040" s="2959" t="s">
        <v>3253</v>
      </c>
      <c r="B1040" s="2959" t="s">
        <v>3258</v>
      </c>
      <c r="C1040" s="2959">
        <v>1</v>
      </c>
      <c r="D1040" s="2959">
        <v>2602</v>
      </c>
      <c r="E1040" s="2960">
        <v>91.3</v>
      </c>
      <c r="F1040" s="2959"/>
    </row>
    <row r="1041" spans="1:7">
      <c r="A1041" s="2959" t="s">
        <v>3253</v>
      </c>
      <c r="B1041" s="2959" t="s">
        <v>3258</v>
      </c>
      <c r="C1041" s="2959">
        <v>1</v>
      </c>
      <c r="D1041" s="2959">
        <v>2603</v>
      </c>
      <c r="E1041" s="2960">
        <v>91.3</v>
      </c>
      <c r="F1041" s="2959"/>
    </row>
    <row r="1042" spans="1:7">
      <c r="A1042" s="2959" t="s">
        <v>3253</v>
      </c>
      <c r="B1042" s="2959" t="s">
        <v>3258</v>
      </c>
      <c r="C1042" s="2959">
        <v>1</v>
      </c>
      <c r="D1042" s="2959">
        <v>2604</v>
      </c>
      <c r="E1042" s="2960">
        <v>93.39</v>
      </c>
      <c r="F1042" s="2959"/>
    </row>
    <row r="1043" spans="1:7">
      <c r="A1043" s="2959" t="s">
        <v>3253</v>
      </c>
      <c r="B1043" s="2959" t="s">
        <v>3258</v>
      </c>
      <c r="C1043" s="2959">
        <v>1</v>
      </c>
      <c r="D1043" s="2959">
        <v>2701</v>
      </c>
      <c r="E1043" s="2960">
        <v>93.39</v>
      </c>
      <c r="F1043" s="2959"/>
    </row>
    <row r="1044" spans="1:7">
      <c r="A1044" s="2959" t="s">
        <v>3253</v>
      </c>
      <c r="B1044" s="2959" t="s">
        <v>3258</v>
      </c>
      <c r="C1044" s="2959">
        <v>1</v>
      </c>
      <c r="D1044" s="2959">
        <v>2702</v>
      </c>
      <c r="E1044" s="2960">
        <v>91.3</v>
      </c>
      <c r="F1044" s="2959"/>
    </row>
    <row r="1045" spans="1:7">
      <c r="A1045" s="2959" t="s">
        <v>3253</v>
      </c>
      <c r="B1045" s="2959" t="s">
        <v>3258</v>
      </c>
      <c r="C1045" s="2959">
        <v>1</v>
      </c>
      <c r="D1045" s="2959">
        <v>2703</v>
      </c>
      <c r="E1045" s="2960">
        <v>91.3</v>
      </c>
      <c r="F1045" s="2959"/>
      <c r="G1045" s="2982">
        <v>10</v>
      </c>
    </row>
    <row r="1046" spans="1:7">
      <c r="A1046" s="2959" t="s">
        <v>3253</v>
      </c>
      <c r="B1046" s="2959" t="s">
        <v>3258</v>
      </c>
      <c r="C1046" s="2959">
        <v>1</v>
      </c>
      <c r="D1046" s="2969">
        <v>2704</v>
      </c>
      <c r="E1046" s="2983">
        <v>93.39</v>
      </c>
      <c r="F1046" s="2959"/>
      <c r="G1046" s="2982">
        <v>9926.4599999999991</v>
      </c>
    </row>
    <row r="1047" spans="1:7">
      <c r="A1047" s="2959" t="s">
        <v>3253</v>
      </c>
      <c r="B1047" s="2959" t="s">
        <v>3294</v>
      </c>
      <c r="C1047" s="2959">
        <v>1</v>
      </c>
      <c r="D1047" s="2959">
        <v>101</v>
      </c>
      <c r="E1047" s="2960">
        <v>93.39</v>
      </c>
      <c r="F1047" s="2959"/>
    </row>
    <row r="1048" spans="1:7">
      <c r="A1048" s="2959" t="s">
        <v>3253</v>
      </c>
      <c r="B1048" s="2959" t="s">
        <v>3294</v>
      </c>
      <c r="C1048" s="2959">
        <v>1</v>
      </c>
      <c r="D1048" s="2959">
        <v>102</v>
      </c>
      <c r="E1048" s="2960">
        <v>91.3</v>
      </c>
      <c r="F1048" s="2959"/>
    </row>
    <row r="1049" spans="1:7">
      <c r="A1049" s="2959" t="s">
        <v>3253</v>
      </c>
      <c r="B1049" s="2959" t="s">
        <v>3259</v>
      </c>
      <c r="C1049" s="2959">
        <v>1</v>
      </c>
      <c r="D1049" s="2959">
        <v>103</v>
      </c>
      <c r="E1049" s="2960">
        <v>137.88999999999999</v>
      </c>
      <c r="F1049" s="2959"/>
    </row>
    <row r="1050" spans="1:7">
      <c r="A1050" s="2959" t="s">
        <v>3253</v>
      </c>
      <c r="B1050" s="2959" t="s">
        <v>3259</v>
      </c>
      <c r="C1050" s="2959">
        <v>1</v>
      </c>
      <c r="D1050" s="2959">
        <v>201</v>
      </c>
      <c r="E1050" s="2960">
        <v>93.39</v>
      </c>
      <c r="F1050" s="2959"/>
    </row>
    <row r="1051" spans="1:7">
      <c r="A1051" s="2959" t="s">
        <v>3253</v>
      </c>
      <c r="B1051" s="2959" t="s">
        <v>3259</v>
      </c>
      <c r="C1051" s="2959">
        <v>1</v>
      </c>
      <c r="D1051" s="2959">
        <v>202</v>
      </c>
      <c r="E1051" s="2960">
        <v>91.3</v>
      </c>
      <c r="F1051" s="2959"/>
    </row>
    <row r="1052" spans="1:7">
      <c r="A1052" s="2959" t="s">
        <v>3253</v>
      </c>
      <c r="B1052" s="2959" t="s">
        <v>3259</v>
      </c>
      <c r="C1052" s="2959">
        <v>1</v>
      </c>
      <c r="D1052" s="2959">
        <v>203</v>
      </c>
      <c r="E1052" s="2960">
        <v>91.3</v>
      </c>
      <c r="F1052" s="2959"/>
    </row>
    <row r="1053" spans="1:7">
      <c r="A1053" s="2959" t="s">
        <v>3253</v>
      </c>
      <c r="B1053" s="2959" t="s">
        <v>3259</v>
      </c>
      <c r="C1053" s="2959">
        <v>1</v>
      </c>
      <c r="D1053" s="2959">
        <v>204</v>
      </c>
      <c r="E1053" s="2960">
        <v>93.39</v>
      </c>
      <c r="F1053" s="2959"/>
    </row>
    <row r="1054" spans="1:7">
      <c r="A1054" s="2959" t="s">
        <v>3253</v>
      </c>
      <c r="B1054" s="2959" t="s">
        <v>3259</v>
      </c>
      <c r="C1054" s="2959">
        <v>1</v>
      </c>
      <c r="D1054" s="2959">
        <v>301</v>
      </c>
      <c r="E1054" s="2960">
        <v>93.39</v>
      </c>
      <c r="F1054" s="2959"/>
    </row>
    <row r="1055" spans="1:7">
      <c r="A1055" s="2959" t="s">
        <v>3253</v>
      </c>
      <c r="B1055" s="2959" t="s">
        <v>3259</v>
      </c>
      <c r="C1055" s="2959">
        <v>1</v>
      </c>
      <c r="D1055" s="2959">
        <v>302</v>
      </c>
      <c r="E1055" s="2960">
        <v>91.3</v>
      </c>
      <c r="F1055" s="2959"/>
    </row>
    <row r="1056" spans="1:7">
      <c r="A1056" s="2959" t="s">
        <v>3253</v>
      </c>
      <c r="B1056" s="2959" t="s">
        <v>3259</v>
      </c>
      <c r="C1056" s="2959">
        <v>1</v>
      </c>
      <c r="D1056" s="2959">
        <v>303</v>
      </c>
      <c r="E1056" s="2960">
        <v>91.3</v>
      </c>
      <c r="F1056" s="2959"/>
    </row>
    <row r="1057" spans="1:6">
      <c r="A1057" s="2959" t="s">
        <v>3253</v>
      </c>
      <c r="B1057" s="2959" t="s">
        <v>3259</v>
      </c>
      <c r="C1057" s="2959">
        <v>1</v>
      </c>
      <c r="D1057" s="2959">
        <v>304</v>
      </c>
      <c r="E1057" s="2960">
        <v>93.39</v>
      </c>
      <c r="F1057" s="2959"/>
    </row>
    <row r="1058" spans="1:6">
      <c r="A1058" s="2959" t="s">
        <v>3253</v>
      </c>
      <c r="B1058" s="2959" t="s">
        <v>3259</v>
      </c>
      <c r="C1058" s="2959">
        <v>1</v>
      </c>
      <c r="D1058" s="2959">
        <v>401</v>
      </c>
      <c r="E1058" s="2960">
        <v>93.39</v>
      </c>
      <c r="F1058" s="2959"/>
    </row>
    <row r="1059" spans="1:6">
      <c r="A1059" s="2959" t="s">
        <v>3253</v>
      </c>
      <c r="B1059" s="2959" t="s">
        <v>3259</v>
      </c>
      <c r="C1059" s="2959">
        <v>1</v>
      </c>
      <c r="D1059" s="2959">
        <v>402</v>
      </c>
      <c r="E1059" s="2960">
        <v>91.3</v>
      </c>
      <c r="F1059" s="2959"/>
    </row>
    <row r="1060" spans="1:6">
      <c r="A1060" s="2959" t="s">
        <v>3253</v>
      </c>
      <c r="B1060" s="2959" t="s">
        <v>3259</v>
      </c>
      <c r="C1060" s="2959">
        <v>1</v>
      </c>
      <c r="D1060" s="2959">
        <v>403</v>
      </c>
      <c r="E1060" s="2960">
        <v>91.3</v>
      </c>
      <c r="F1060" s="2959"/>
    </row>
    <row r="1061" spans="1:6">
      <c r="A1061" s="2959" t="s">
        <v>3253</v>
      </c>
      <c r="B1061" s="2959" t="s">
        <v>3259</v>
      </c>
      <c r="C1061" s="2959">
        <v>1</v>
      </c>
      <c r="D1061" s="2959">
        <v>404</v>
      </c>
      <c r="E1061" s="2960">
        <v>93.39</v>
      </c>
      <c r="F1061" s="2959"/>
    </row>
    <row r="1062" spans="1:6">
      <c r="A1062" s="2959" t="s">
        <v>3253</v>
      </c>
      <c r="B1062" s="2959" t="s">
        <v>3259</v>
      </c>
      <c r="C1062" s="2959">
        <v>1</v>
      </c>
      <c r="D1062" s="2959">
        <v>501</v>
      </c>
      <c r="E1062" s="2960">
        <v>93.39</v>
      </c>
      <c r="F1062" s="2959"/>
    </row>
    <row r="1063" spans="1:6">
      <c r="A1063" s="2959" t="s">
        <v>3253</v>
      </c>
      <c r="B1063" s="2959" t="s">
        <v>3259</v>
      </c>
      <c r="C1063" s="2959">
        <v>1</v>
      </c>
      <c r="D1063" s="2959">
        <v>502</v>
      </c>
      <c r="E1063" s="2960">
        <v>91.3</v>
      </c>
      <c r="F1063" s="2959"/>
    </row>
    <row r="1064" spans="1:6">
      <c r="A1064" s="2959" t="s">
        <v>3253</v>
      </c>
      <c r="B1064" s="2959" t="s">
        <v>3259</v>
      </c>
      <c r="C1064" s="2959">
        <v>1</v>
      </c>
      <c r="D1064" s="2959">
        <v>503</v>
      </c>
      <c r="E1064" s="2960">
        <v>91.3</v>
      </c>
      <c r="F1064" s="2959"/>
    </row>
    <row r="1065" spans="1:6">
      <c r="A1065" s="2959" t="s">
        <v>3253</v>
      </c>
      <c r="B1065" s="2959" t="s">
        <v>3259</v>
      </c>
      <c r="C1065" s="2959">
        <v>1</v>
      </c>
      <c r="D1065" s="2959">
        <v>504</v>
      </c>
      <c r="E1065" s="2960">
        <v>93.39</v>
      </c>
      <c r="F1065" s="2959"/>
    </row>
    <row r="1066" spans="1:6">
      <c r="A1066" s="2959" t="s">
        <v>3253</v>
      </c>
      <c r="B1066" s="2959" t="s">
        <v>3259</v>
      </c>
      <c r="C1066" s="2959">
        <v>1</v>
      </c>
      <c r="D1066" s="2959">
        <v>601</v>
      </c>
      <c r="E1066" s="2960">
        <v>93.39</v>
      </c>
      <c r="F1066" s="2959"/>
    </row>
    <row r="1067" spans="1:6">
      <c r="A1067" s="2959" t="s">
        <v>3253</v>
      </c>
      <c r="B1067" s="2959" t="s">
        <v>3259</v>
      </c>
      <c r="C1067" s="2959">
        <v>1</v>
      </c>
      <c r="D1067" s="2959">
        <v>602</v>
      </c>
      <c r="E1067" s="2960">
        <v>91.3</v>
      </c>
      <c r="F1067" s="2959"/>
    </row>
    <row r="1068" spans="1:6">
      <c r="A1068" s="2959" t="s">
        <v>3253</v>
      </c>
      <c r="B1068" s="2959" t="s">
        <v>3259</v>
      </c>
      <c r="C1068" s="2959">
        <v>1</v>
      </c>
      <c r="D1068" s="2959">
        <v>603</v>
      </c>
      <c r="E1068" s="2960">
        <v>91.3</v>
      </c>
      <c r="F1068" s="2959"/>
    </row>
    <row r="1069" spans="1:6">
      <c r="A1069" s="2959" t="s">
        <v>3253</v>
      </c>
      <c r="B1069" s="2959" t="s">
        <v>3259</v>
      </c>
      <c r="C1069" s="2959">
        <v>1</v>
      </c>
      <c r="D1069" s="2959">
        <v>604</v>
      </c>
      <c r="E1069" s="2960">
        <v>93.39</v>
      </c>
      <c r="F1069" s="2959"/>
    </row>
    <row r="1070" spans="1:6">
      <c r="A1070" s="2959" t="s">
        <v>3253</v>
      </c>
      <c r="B1070" s="2959" t="s">
        <v>3259</v>
      </c>
      <c r="C1070" s="2959">
        <v>1</v>
      </c>
      <c r="D1070" s="2959">
        <v>701</v>
      </c>
      <c r="E1070" s="2960">
        <v>93.39</v>
      </c>
      <c r="F1070" s="2959"/>
    </row>
    <row r="1071" spans="1:6">
      <c r="A1071" s="2959" t="s">
        <v>3253</v>
      </c>
      <c r="B1071" s="2959" t="s">
        <v>3259</v>
      </c>
      <c r="C1071" s="2959">
        <v>1</v>
      </c>
      <c r="D1071" s="2959">
        <v>702</v>
      </c>
      <c r="E1071" s="2960">
        <v>91.3</v>
      </c>
      <c r="F1071" s="2959"/>
    </row>
    <row r="1072" spans="1:6">
      <c r="A1072" s="2959" t="s">
        <v>3253</v>
      </c>
      <c r="B1072" s="2959" t="s">
        <v>3259</v>
      </c>
      <c r="C1072" s="2959">
        <v>1</v>
      </c>
      <c r="D1072" s="2959">
        <v>703</v>
      </c>
      <c r="E1072" s="2960">
        <v>91.3</v>
      </c>
      <c r="F1072" s="2959"/>
    </row>
    <row r="1073" spans="1:6">
      <c r="A1073" s="2959" t="s">
        <v>3253</v>
      </c>
      <c r="B1073" s="2959" t="s">
        <v>3259</v>
      </c>
      <c r="C1073" s="2959">
        <v>1</v>
      </c>
      <c r="D1073" s="2959">
        <v>704</v>
      </c>
      <c r="E1073" s="2960">
        <v>93.39</v>
      </c>
      <c r="F1073" s="2959"/>
    </row>
    <row r="1074" spans="1:6">
      <c r="A1074" s="2959" t="s">
        <v>3253</v>
      </c>
      <c r="B1074" s="2959" t="s">
        <v>3259</v>
      </c>
      <c r="C1074" s="2959">
        <v>1</v>
      </c>
      <c r="D1074" s="2959">
        <v>801</v>
      </c>
      <c r="E1074" s="2960">
        <v>93.39</v>
      </c>
      <c r="F1074" s="2959"/>
    </row>
    <row r="1075" spans="1:6">
      <c r="A1075" s="2959" t="s">
        <v>3253</v>
      </c>
      <c r="B1075" s="2959" t="s">
        <v>3259</v>
      </c>
      <c r="C1075" s="2959">
        <v>1</v>
      </c>
      <c r="D1075" s="2959">
        <v>802</v>
      </c>
      <c r="E1075" s="2960">
        <v>91.3</v>
      </c>
      <c r="F1075" s="2959"/>
    </row>
    <row r="1076" spans="1:6">
      <c r="A1076" s="2959" t="s">
        <v>3253</v>
      </c>
      <c r="B1076" s="2959" t="s">
        <v>3259</v>
      </c>
      <c r="C1076" s="2959">
        <v>1</v>
      </c>
      <c r="D1076" s="2959">
        <v>803</v>
      </c>
      <c r="E1076" s="2960">
        <v>91.3</v>
      </c>
      <c r="F1076" s="2959"/>
    </row>
    <row r="1077" spans="1:6">
      <c r="A1077" s="2959" t="s">
        <v>3253</v>
      </c>
      <c r="B1077" s="2959" t="s">
        <v>3259</v>
      </c>
      <c r="C1077" s="2959">
        <v>1</v>
      </c>
      <c r="D1077" s="2959">
        <v>804</v>
      </c>
      <c r="E1077" s="2960">
        <v>93.39</v>
      </c>
      <c r="F1077" s="2959"/>
    </row>
    <row r="1078" spans="1:6">
      <c r="A1078" s="2959" t="s">
        <v>3253</v>
      </c>
      <c r="B1078" s="2959" t="s">
        <v>3259</v>
      </c>
      <c r="C1078" s="2959">
        <v>1</v>
      </c>
      <c r="D1078" s="2959">
        <v>901</v>
      </c>
      <c r="E1078" s="2960">
        <v>93.39</v>
      </c>
      <c r="F1078" s="2959"/>
    </row>
    <row r="1079" spans="1:6">
      <c r="A1079" s="2959" t="s">
        <v>3253</v>
      </c>
      <c r="B1079" s="2959" t="s">
        <v>3259</v>
      </c>
      <c r="C1079" s="2959">
        <v>1</v>
      </c>
      <c r="D1079" s="2959">
        <v>902</v>
      </c>
      <c r="E1079" s="2960">
        <v>91.3</v>
      </c>
      <c r="F1079" s="2959"/>
    </row>
    <row r="1080" spans="1:6">
      <c r="A1080" s="2959" t="s">
        <v>3253</v>
      </c>
      <c r="B1080" s="2959" t="s">
        <v>3259</v>
      </c>
      <c r="C1080" s="2959">
        <v>1</v>
      </c>
      <c r="D1080" s="2959">
        <v>903</v>
      </c>
      <c r="E1080" s="2960">
        <v>91.3</v>
      </c>
      <c r="F1080" s="2959"/>
    </row>
    <row r="1081" spans="1:6">
      <c r="A1081" s="2959" t="s">
        <v>3253</v>
      </c>
      <c r="B1081" s="2959" t="s">
        <v>3259</v>
      </c>
      <c r="C1081" s="2959">
        <v>1</v>
      </c>
      <c r="D1081" s="2959">
        <v>904</v>
      </c>
      <c r="E1081" s="2960">
        <v>93.39</v>
      </c>
      <c r="F1081" s="2959"/>
    </row>
    <row r="1082" spans="1:6">
      <c r="A1082" s="2959" t="s">
        <v>3253</v>
      </c>
      <c r="B1082" s="2959" t="s">
        <v>3259</v>
      </c>
      <c r="C1082" s="2959">
        <v>1</v>
      </c>
      <c r="D1082" s="2959">
        <v>1001</v>
      </c>
      <c r="E1082" s="2960">
        <v>93.39</v>
      </c>
      <c r="F1082" s="2959"/>
    </row>
    <row r="1083" spans="1:6">
      <c r="A1083" s="2959" t="s">
        <v>3253</v>
      </c>
      <c r="B1083" s="2959" t="s">
        <v>3259</v>
      </c>
      <c r="C1083" s="2959">
        <v>1</v>
      </c>
      <c r="D1083" s="2959">
        <v>1002</v>
      </c>
      <c r="E1083" s="2960">
        <v>91.3</v>
      </c>
      <c r="F1083" s="2959"/>
    </row>
    <row r="1084" spans="1:6">
      <c r="A1084" s="2959" t="s">
        <v>3253</v>
      </c>
      <c r="B1084" s="2959" t="s">
        <v>3259</v>
      </c>
      <c r="C1084" s="2959">
        <v>1</v>
      </c>
      <c r="D1084" s="2959">
        <v>1003</v>
      </c>
      <c r="E1084" s="2960">
        <v>91.3</v>
      </c>
      <c r="F1084" s="2959"/>
    </row>
    <row r="1085" spans="1:6">
      <c r="A1085" s="2959" t="s">
        <v>3253</v>
      </c>
      <c r="B1085" s="2959" t="s">
        <v>3259</v>
      </c>
      <c r="C1085" s="2959">
        <v>1</v>
      </c>
      <c r="D1085" s="2959">
        <v>1004</v>
      </c>
      <c r="E1085" s="2960">
        <v>93.39</v>
      </c>
      <c r="F1085" s="2959"/>
    </row>
    <row r="1086" spans="1:6">
      <c r="A1086" s="2959" t="s">
        <v>3253</v>
      </c>
      <c r="B1086" s="2959" t="s">
        <v>3259</v>
      </c>
      <c r="C1086" s="2959">
        <v>1</v>
      </c>
      <c r="D1086" s="2959">
        <v>1101</v>
      </c>
      <c r="E1086" s="2960">
        <v>93.39</v>
      </c>
      <c r="F1086" s="2959"/>
    </row>
    <row r="1087" spans="1:6">
      <c r="A1087" s="2959" t="s">
        <v>3253</v>
      </c>
      <c r="B1087" s="2959" t="s">
        <v>3259</v>
      </c>
      <c r="C1087" s="2959">
        <v>1</v>
      </c>
      <c r="D1087" s="2959">
        <v>1102</v>
      </c>
      <c r="E1087" s="2960">
        <v>91.3</v>
      </c>
      <c r="F1087" s="2959"/>
    </row>
    <row r="1088" spans="1:6">
      <c r="A1088" s="2959" t="s">
        <v>3253</v>
      </c>
      <c r="B1088" s="2959" t="s">
        <v>3259</v>
      </c>
      <c r="C1088" s="2959">
        <v>1</v>
      </c>
      <c r="D1088" s="2959">
        <v>1103</v>
      </c>
      <c r="E1088" s="2960">
        <v>91.3</v>
      </c>
      <c r="F1088" s="2959"/>
    </row>
    <row r="1089" spans="1:6">
      <c r="A1089" s="2959" t="s">
        <v>3253</v>
      </c>
      <c r="B1089" s="2959" t="s">
        <v>3259</v>
      </c>
      <c r="C1089" s="2959">
        <v>1</v>
      </c>
      <c r="D1089" s="2959">
        <v>1104</v>
      </c>
      <c r="E1089" s="2960">
        <v>93.39</v>
      </c>
      <c r="F1089" s="2959"/>
    </row>
    <row r="1090" spans="1:6">
      <c r="A1090" s="2959" t="s">
        <v>3253</v>
      </c>
      <c r="B1090" s="2959" t="s">
        <v>3259</v>
      </c>
      <c r="C1090" s="2959">
        <v>1</v>
      </c>
      <c r="D1090" s="2959">
        <v>1201</v>
      </c>
      <c r="E1090" s="2960">
        <v>93.39</v>
      </c>
      <c r="F1090" s="2959"/>
    </row>
    <row r="1091" spans="1:6">
      <c r="A1091" s="2959" t="s">
        <v>3253</v>
      </c>
      <c r="B1091" s="2959" t="s">
        <v>3259</v>
      </c>
      <c r="C1091" s="2959">
        <v>1</v>
      </c>
      <c r="D1091" s="2959">
        <v>1202</v>
      </c>
      <c r="E1091" s="2960">
        <v>91.3</v>
      </c>
      <c r="F1091" s="2959"/>
    </row>
    <row r="1092" spans="1:6">
      <c r="A1092" s="2959" t="s">
        <v>3253</v>
      </c>
      <c r="B1092" s="2959" t="s">
        <v>3259</v>
      </c>
      <c r="C1092" s="2959">
        <v>1</v>
      </c>
      <c r="D1092" s="2959">
        <v>1203</v>
      </c>
      <c r="E1092" s="2960">
        <v>91.3</v>
      </c>
      <c r="F1092" s="2959"/>
    </row>
    <row r="1093" spans="1:6">
      <c r="A1093" s="2959" t="s">
        <v>3253</v>
      </c>
      <c r="B1093" s="2959" t="s">
        <v>3259</v>
      </c>
      <c r="C1093" s="2959">
        <v>1</v>
      </c>
      <c r="D1093" s="2959">
        <v>1204</v>
      </c>
      <c r="E1093" s="2960">
        <v>93.39</v>
      </c>
      <c r="F1093" s="2959"/>
    </row>
    <row r="1094" spans="1:6">
      <c r="A1094" s="2959" t="s">
        <v>3253</v>
      </c>
      <c r="B1094" s="2959" t="s">
        <v>3259</v>
      </c>
      <c r="C1094" s="2959">
        <v>1</v>
      </c>
      <c r="D1094" s="2959">
        <v>1301</v>
      </c>
      <c r="E1094" s="2960">
        <v>93.39</v>
      </c>
      <c r="F1094" s="2959"/>
    </row>
    <row r="1095" spans="1:6">
      <c r="A1095" s="2959" t="s">
        <v>3253</v>
      </c>
      <c r="B1095" s="2959" t="s">
        <v>3259</v>
      </c>
      <c r="C1095" s="2959">
        <v>1</v>
      </c>
      <c r="D1095" s="2959">
        <v>1302</v>
      </c>
      <c r="E1095" s="2960">
        <v>91.3</v>
      </c>
      <c r="F1095" s="2959"/>
    </row>
    <row r="1096" spans="1:6">
      <c r="A1096" s="2959" t="s">
        <v>3253</v>
      </c>
      <c r="B1096" s="2959" t="s">
        <v>3259</v>
      </c>
      <c r="C1096" s="2959">
        <v>1</v>
      </c>
      <c r="D1096" s="2959">
        <v>1303</v>
      </c>
      <c r="E1096" s="2960">
        <v>91.3</v>
      </c>
      <c r="F1096" s="2959"/>
    </row>
    <row r="1097" spans="1:6">
      <c r="A1097" s="2959" t="s">
        <v>3253</v>
      </c>
      <c r="B1097" s="2959" t="s">
        <v>3259</v>
      </c>
      <c r="C1097" s="2959">
        <v>1</v>
      </c>
      <c r="D1097" s="2959">
        <v>1304</v>
      </c>
      <c r="E1097" s="2960">
        <v>93.39</v>
      </c>
      <c r="F1097" s="2959"/>
    </row>
    <row r="1098" spans="1:6">
      <c r="A1098" s="2959" t="s">
        <v>3253</v>
      </c>
      <c r="B1098" s="2959" t="s">
        <v>3259</v>
      </c>
      <c r="C1098" s="2959">
        <v>1</v>
      </c>
      <c r="D1098" s="2959">
        <v>1401</v>
      </c>
      <c r="E1098" s="2960">
        <v>93.39</v>
      </c>
      <c r="F1098" s="2959"/>
    </row>
    <row r="1099" spans="1:6">
      <c r="A1099" s="2959" t="s">
        <v>3253</v>
      </c>
      <c r="B1099" s="2959" t="s">
        <v>3259</v>
      </c>
      <c r="C1099" s="2959">
        <v>1</v>
      </c>
      <c r="D1099" s="2959">
        <v>1402</v>
      </c>
      <c r="E1099" s="2960">
        <v>91.3</v>
      </c>
      <c r="F1099" s="2959"/>
    </row>
    <row r="1100" spans="1:6">
      <c r="A1100" s="2959" t="s">
        <v>3253</v>
      </c>
      <c r="B1100" s="2959" t="s">
        <v>3259</v>
      </c>
      <c r="C1100" s="2959">
        <v>1</v>
      </c>
      <c r="D1100" s="2959">
        <v>1403</v>
      </c>
      <c r="E1100" s="2960">
        <v>91.3</v>
      </c>
      <c r="F1100" s="2959"/>
    </row>
    <row r="1101" spans="1:6">
      <c r="A1101" s="2959" t="s">
        <v>3253</v>
      </c>
      <c r="B1101" s="2959" t="s">
        <v>3259</v>
      </c>
      <c r="C1101" s="2959">
        <v>1</v>
      </c>
      <c r="D1101" s="2959">
        <v>1404</v>
      </c>
      <c r="E1101" s="2960">
        <v>93.39</v>
      </c>
      <c r="F1101" s="2959"/>
    </row>
    <row r="1102" spans="1:6">
      <c r="A1102" s="2959" t="s">
        <v>3253</v>
      </c>
      <c r="B1102" s="2959" t="s">
        <v>3259</v>
      </c>
      <c r="C1102" s="2959">
        <v>1</v>
      </c>
      <c r="D1102" s="2959">
        <v>1501</v>
      </c>
      <c r="E1102" s="2960">
        <v>93.39</v>
      </c>
      <c r="F1102" s="2959"/>
    </row>
    <row r="1103" spans="1:6">
      <c r="A1103" s="2959" t="s">
        <v>3253</v>
      </c>
      <c r="B1103" s="2959" t="s">
        <v>3259</v>
      </c>
      <c r="C1103" s="2959">
        <v>1</v>
      </c>
      <c r="D1103" s="2959">
        <v>1502</v>
      </c>
      <c r="E1103" s="2960">
        <v>91.3</v>
      </c>
      <c r="F1103" s="2959"/>
    </row>
    <row r="1104" spans="1:6">
      <c r="A1104" s="2959" t="s">
        <v>3253</v>
      </c>
      <c r="B1104" s="2959" t="s">
        <v>3259</v>
      </c>
      <c r="C1104" s="2959">
        <v>1</v>
      </c>
      <c r="D1104" s="2959">
        <v>1503</v>
      </c>
      <c r="E1104" s="2960">
        <v>91.3</v>
      </c>
      <c r="F1104" s="2959"/>
    </row>
    <row r="1105" spans="1:6">
      <c r="A1105" s="2959" t="s">
        <v>3253</v>
      </c>
      <c r="B1105" s="2959" t="s">
        <v>3259</v>
      </c>
      <c r="C1105" s="2959">
        <v>1</v>
      </c>
      <c r="D1105" s="2959">
        <v>1504</v>
      </c>
      <c r="E1105" s="2960">
        <v>93.39</v>
      </c>
      <c r="F1105" s="2959"/>
    </row>
    <row r="1106" spans="1:6">
      <c r="A1106" s="2959" t="s">
        <v>3253</v>
      </c>
      <c r="B1106" s="2959" t="s">
        <v>3259</v>
      </c>
      <c r="C1106" s="2959">
        <v>1</v>
      </c>
      <c r="D1106" s="2959">
        <v>1601</v>
      </c>
      <c r="E1106" s="2960">
        <v>93.39</v>
      </c>
      <c r="F1106" s="2959"/>
    </row>
    <row r="1107" spans="1:6">
      <c r="A1107" s="2959" t="s">
        <v>3253</v>
      </c>
      <c r="B1107" s="2959" t="s">
        <v>3259</v>
      </c>
      <c r="C1107" s="2959">
        <v>1</v>
      </c>
      <c r="D1107" s="2959">
        <v>1602</v>
      </c>
      <c r="E1107" s="2960">
        <v>91.3</v>
      </c>
      <c r="F1107" s="2959"/>
    </row>
    <row r="1108" spans="1:6">
      <c r="A1108" s="2959" t="s">
        <v>3253</v>
      </c>
      <c r="B1108" s="2959" t="s">
        <v>3259</v>
      </c>
      <c r="C1108" s="2959">
        <v>1</v>
      </c>
      <c r="D1108" s="2959">
        <v>1603</v>
      </c>
      <c r="E1108" s="2960">
        <v>91.3</v>
      </c>
      <c r="F1108" s="2959"/>
    </row>
    <row r="1109" spans="1:6">
      <c r="A1109" s="2959" t="s">
        <v>3253</v>
      </c>
      <c r="B1109" s="2959" t="s">
        <v>3259</v>
      </c>
      <c r="C1109" s="2959">
        <v>1</v>
      </c>
      <c r="D1109" s="2959">
        <v>1604</v>
      </c>
      <c r="E1109" s="2960">
        <v>93.39</v>
      </c>
      <c r="F1109" s="2959"/>
    </row>
    <row r="1110" spans="1:6">
      <c r="A1110" s="2959" t="s">
        <v>3253</v>
      </c>
      <c r="B1110" s="2959" t="s">
        <v>3259</v>
      </c>
      <c r="C1110" s="2959">
        <v>1</v>
      </c>
      <c r="D1110" s="2959">
        <v>1701</v>
      </c>
      <c r="E1110" s="2960">
        <v>93.39</v>
      </c>
      <c r="F1110" s="2959"/>
    </row>
    <row r="1111" spans="1:6">
      <c r="A1111" s="2959" t="s">
        <v>3253</v>
      </c>
      <c r="B1111" s="2959" t="s">
        <v>3259</v>
      </c>
      <c r="C1111" s="2959">
        <v>1</v>
      </c>
      <c r="D1111" s="2959">
        <v>1702</v>
      </c>
      <c r="E1111" s="2960">
        <v>91.3</v>
      </c>
      <c r="F1111" s="2959"/>
    </row>
    <row r="1112" spans="1:6">
      <c r="A1112" s="2959" t="s">
        <v>3253</v>
      </c>
      <c r="B1112" s="2959" t="s">
        <v>3259</v>
      </c>
      <c r="C1112" s="2959">
        <v>1</v>
      </c>
      <c r="D1112" s="2959">
        <v>1703</v>
      </c>
      <c r="E1112" s="2960">
        <v>91.3</v>
      </c>
      <c r="F1112" s="2959"/>
    </row>
    <row r="1113" spans="1:6">
      <c r="A1113" s="2959" t="s">
        <v>3253</v>
      </c>
      <c r="B1113" s="2959" t="s">
        <v>3259</v>
      </c>
      <c r="C1113" s="2959">
        <v>1</v>
      </c>
      <c r="D1113" s="2959">
        <v>1704</v>
      </c>
      <c r="E1113" s="2960">
        <v>93.39</v>
      </c>
      <c r="F1113" s="2959"/>
    </row>
    <row r="1114" spans="1:6">
      <c r="A1114" s="2959" t="s">
        <v>3253</v>
      </c>
      <c r="B1114" s="2959" t="s">
        <v>3259</v>
      </c>
      <c r="C1114" s="2959">
        <v>1</v>
      </c>
      <c r="D1114" s="2959">
        <v>1801</v>
      </c>
      <c r="E1114" s="2960">
        <v>93.39</v>
      </c>
      <c r="F1114" s="2959"/>
    </row>
    <row r="1115" spans="1:6">
      <c r="A1115" s="2959" t="s">
        <v>3253</v>
      </c>
      <c r="B1115" s="2959" t="s">
        <v>3259</v>
      </c>
      <c r="C1115" s="2959">
        <v>1</v>
      </c>
      <c r="D1115" s="2959">
        <v>1802</v>
      </c>
      <c r="E1115" s="2960">
        <v>91.3</v>
      </c>
      <c r="F1115" s="2959"/>
    </row>
    <row r="1116" spans="1:6">
      <c r="A1116" s="2959" t="s">
        <v>3253</v>
      </c>
      <c r="B1116" s="2959" t="s">
        <v>3259</v>
      </c>
      <c r="C1116" s="2959">
        <v>1</v>
      </c>
      <c r="D1116" s="2959">
        <v>1803</v>
      </c>
      <c r="E1116" s="2960">
        <v>91.3</v>
      </c>
      <c r="F1116" s="2959"/>
    </row>
    <row r="1117" spans="1:6">
      <c r="A1117" s="2959" t="s">
        <v>3253</v>
      </c>
      <c r="B1117" s="2959" t="s">
        <v>3259</v>
      </c>
      <c r="C1117" s="2959">
        <v>1</v>
      </c>
      <c r="D1117" s="2959">
        <v>1804</v>
      </c>
      <c r="E1117" s="2960">
        <v>93.39</v>
      </c>
      <c r="F1117" s="2959"/>
    </row>
    <row r="1118" spans="1:6">
      <c r="A1118" s="2959" t="s">
        <v>3253</v>
      </c>
      <c r="B1118" s="2959" t="s">
        <v>3259</v>
      </c>
      <c r="C1118" s="2959">
        <v>1</v>
      </c>
      <c r="D1118" s="2959">
        <v>1901</v>
      </c>
      <c r="E1118" s="2960">
        <v>93.39</v>
      </c>
      <c r="F1118" s="2959"/>
    </row>
    <row r="1119" spans="1:6">
      <c r="A1119" s="2959" t="s">
        <v>3253</v>
      </c>
      <c r="B1119" s="2959" t="s">
        <v>3259</v>
      </c>
      <c r="C1119" s="2959">
        <v>1</v>
      </c>
      <c r="D1119" s="2959">
        <v>1902</v>
      </c>
      <c r="E1119" s="2960">
        <v>91.3</v>
      </c>
      <c r="F1119" s="2959"/>
    </row>
    <row r="1120" spans="1:6">
      <c r="A1120" s="2959" t="s">
        <v>3253</v>
      </c>
      <c r="B1120" s="2959" t="s">
        <v>3259</v>
      </c>
      <c r="C1120" s="2959">
        <v>1</v>
      </c>
      <c r="D1120" s="2959">
        <v>1903</v>
      </c>
      <c r="E1120" s="2960">
        <v>91.3</v>
      </c>
      <c r="F1120" s="2959"/>
    </row>
    <row r="1121" spans="1:6">
      <c r="A1121" s="2959" t="s">
        <v>3253</v>
      </c>
      <c r="B1121" s="2959" t="s">
        <v>3259</v>
      </c>
      <c r="C1121" s="2959">
        <v>1</v>
      </c>
      <c r="D1121" s="2959">
        <v>1904</v>
      </c>
      <c r="E1121" s="2960">
        <v>93.39</v>
      </c>
      <c r="F1121" s="2959"/>
    </row>
    <row r="1122" spans="1:6">
      <c r="A1122" s="2959" t="s">
        <v>3253</v>
      </c>
      <c r="B1122" s="2959" t="s">
        <v>3259</v>
      </c>
      <c r="C1122" s="2959">
        <v>1</v>
      </c>
      <c r="D1122" s="2959">
        <v>2001</v>
      </c>
      <c r="E1122" s="2960">
        <v>93.39</v>
      </c>
      <c r="F1122" s="2959"/>
    </row>
    <row r="1123" spans="1:6">
      <c r="A1123" s="2959" t="s">
        <v>3253</v>
      </c>
      <c r="B1123" s="2959" t="s">
        <v>3259</v>
      </c>
      <c r="C1123" s="2959">
        <v>1</v>
      </c>
      <c r="D1123" s="2959">
        <v>2002</v>
      </c>
      <c r="E1123" s="2960">
        <v>91.3</v>
      </c>
      <c r="F1123" s="2959"/>
    </row>
    <row r="1124" spans="1:6">
      <c r="A1124" s="2959" t="s">
        <v>3253</v>
      </c>
      <c r="B1124" s="2959" t="s">
        <v>3259</v>
      </c>
      <c r="C1124" s="2959">
        <v>1</v>
      </c>
      <c r="D1124" s="2959">
        <v>2003</v>
      </c>
      <c r="E1124" s="2960">
        <v>91.3</v>
      </c>
      <c r="F1124" s="2959"/>
    </row>
    <row r="1125" spans="1:6">
      <c r="A1125" s="2959" t="s">
        <v>3253</v>
      </c>
      <c r="B1125" s="2959" t="s">
        <v>3259</v>
      </c>
      <c r="C1125" s="2959">
        <v>1</v>
      </c>
      <c r="D1125" s="2959">
        <v>2004</v>
      </c>
      <c r="E1125" s="2960">
        <v>93.39</v>
      </c>
      <c r="F1125" s="2959"/>
    </row>
    <row r="1126" spans="1:6">
      <c r="A1126" s="2959" t="s">
        <v>3253</v>
      </c>
      <c r="B1126" s="2959" t="s">
        <v>3259</v>
      </c>
      <c r="C1126" s="2959">
        <v>1</v>
      </c>
      <c r="D1126" s="2959">
        <v>2101</v>
      </c>
      <c r="E1126" s="2960">
        <v>93.39</v>
      </c>
      <c r="F1126" s="2959"/>
    </row>
    <row r="1127" spans="1:6">
      <c r="A1127" s="2959" t="s">
        <v>3253</v>
      </c>
      <c r="B1127" s="2959" t="s">
        <v>3259</v>
      </c>
      <c r="C1127" s="2959">
        <v>1</v>
      </c>
      <c r="D1127" s="2959">
        <v>2102</v>
      </c>
      <c r="E1127" s="2960">
        <v>91.3</v>
      </c>
      <c r="F1127" s="2959"/>
    </row>
    <row r="1128" spans="1:6">
      <c r="A1128" s="2959" t="s">
        <v>3253</v>
      </c>
      <c r="B1128" s="2959" t="s">
        <v>3259</v>
      </c>
      <c r="C1128" s="2959">
        <v>1</v>
      </c>
      <c r="D1128" s="2959">
        <v>2103</v>
      </c>
      <c r="E1128" s="2960">
        <v>91.3</v>
      </c>
      <c r="F1128" s="2959"/>
    </row>
    <row r="1129" spans="1:6">
      <c r="A1129" s="2959" t="s">
        <v>3253</v>
      </c>
      <c r="B1129" s="2959" t="s">
        <v>3259</v>
      </c>
      <c r="C1129" s="2959">
        <v>1</v>
      </c>
      <c r="D1129" s="2959">
        <v>2104</v>
      </c>
      <c r="E1129" s="2960">
        <v>93.39</v>
      </c>
      <c r="F1129" s="2959"/>
    </row>
    <row r="1130" spans="1:6">
      <c r="A1130" s="2959" t="s">
        <v>3253</v>
      </c>
      <c r="B1130" s="2959" t="s">
        <v>3259</v>
      </c>
      <c r="C1130" s="2959">
        <v>1</v>
      </c>
      <c r="D1130" s="2959">
        <v>2201</v>
      </c>
      <c r="E1130" s="2960">
        <v>93.39</v>
      </c>
      <c r="F1130" s="2959"/>
    </row>
    <row r="1131" spans="1:6">
      <c r="A1131" s="2959" t="s">
        <v>3253</v>
      </c>
      <c r="B1131" s="2959" t="s">
        <v>3259</v>
      </c>
      <c r="C1131" s="2959">
        <v>1</v>
      </c>
      <c r="D1131" s="2959">
        <v>2202</v>
      </c>
      <c r="E1131" s="2960">
        <v>91.3</v>
      </c>
      <c r="F1131" s="2959"/>
    </row>
    <row r="1132" spans="1:6">
      <c r="A1132" s="2959" t="s">
        <v>3253</v>
      </c>
      <c r="B1132" s="2959" t="s">
        <v>3259</v>
      </c>
      <c r="C1132" s="2959">
        <v>1</v>
      </c>
      <c r="D1132" s="2959">
        <v>2203</v>
      </c>
      <c r="E1132" s="2960">
        <v>91.3</v>
      </c>
      <c r="F1132" s="2959"/>
    </row>
    <row r="1133" spans="1:6">
      <c r="A1133" s="2959" t="s">
        <v>3253</v>
      </c>
      <c r="B1133" s="2959" t="s">
        <v>3259</v>
      </c>
      <c r="C1133" s="2959">
        <v>1</v>
      </c>
      <c r="D1133" s="2959">
        <v>2204</v>
      </c>
      <c r="E1133" s="2960">
        <v>93.39</v>
      </c>
      <c r="F1133" s="2959"/>
    </row>
    <row r="1134" spans="1:6">
      <c r="A1134" s="2959" t="s">
        <v>3253</v>
      </c>
      <c r="B1134" s="2959" t="s">
        <v>3259</v>
      </c>
      <c r="C1134" s="2959">
        <v>1</v>
      </c>
      <c r="D1134" s="2959">
        <v>2301</v>
      </c>
      <c r="E1134" s="2960">
        <v>93.39</v>
      </c>
      <c r="F1134" s="2959"/>
    </row>
    <row r="1135" spans="1:6">
      <c r="A1135" s="2959" t="s">
        <v>3253</v>
      </c>
      <c r="B1135" s="2959" t="s">
        <v>3259</v>
      </c>
      <c r="C1135" s="2959">
        <v>1</v>
      </c>
      <c r="D1135" s="2959">
        <v>2302</v>
      </c>
      <c r="E1135" s="2960">
        <v>91.3</v>
      </c>
      <c r="F1135" s="2959"/>
    </row>
    <row r="1136" spans="1:6">
      <c r="A1136" s="2959" t="s">
        <v>3253</v>
      </c>
      <c r="B1136" s="2959" t="s">
        <v>3259</v>
      </c>
      <c r="C1136" s="2959">
        <v>1</v>
      </c>
      <c r="D1136" s="2959">
        <v>2303</v>
      </c>
      <c r="E1136" s="2960">
        <v>91.3</v>
      </c>
      <c r="F1136" s="2959"/>
    </row>
    <row r="1137" spans="1:7">
      <c r="A1137" s="2959" t="s">
        <v>3253</v>
      </c>
      <c r="B1137" s="2959" t="s">
        <v>3259</v>
      </c>
      <c r="C1137" s="2959">
        <v>1</v>
      </c>
      <c r="D1137" s="2959">
        <v>2304</v>
      </c>
      <c r="E1137" s="2960">
        <v>93.39</v>
      </c>
      <c r="F1137" s="2959"/>
    </row>
    <row r="1138" spans="1:7">
      <c r="A1138" s="2959" t="s">
        <v>3253</v>
      </c>
      <c r="B1138" s="2959" t="s">
        <v>3259</v>
      </c>
      <c r="C1138" s="2959">
        <v>1</v>
      </c>
      <c r="D1138" s="2959">
        <v>2401</v>
      </c>
      <c r="E1138" s="2960">
        <v>93.39</v>
      </c>
      <c r="F1138" s="2959"/>
    </row>
    <row r="1139" spans="1:7">
      <c r="A1139" s="2959" t="s">
        <v>3253</v>
      </c>
      <c r="B1139" s="2959" t="s">
        <v>3259</v>
      </c>
      <c r="C1139" s="2959">
        <v>1</v>
      </c>
      <c r="D1139" s="2959">
        <v>2402</v>
      </c>
      <c r="E1139" s="2960">
        <v>91.3</v>
      </c>
      <c r="F1139" s="2959"/>
    </row>
    <row r="1140" spans="1:7">
      <c r="A1140" s="2959" t="s">
        <v>3253</v>
      </c>
      <c r="B1140" s="2959" t="s">
        <v>3259</v>
      </c>
      <c r="C1140" s="2959">
        <v>1</v>
      </c>
      <c r="D1140" s="2959">
        <v>2403</v>
      </c>
      <c r="E1140" s="2960">
        <v>91.3</v>
      </c>
      <c r="F1140" s="2959"/>
    </row>
    <row r="1141" spans="1:7">
      <c r="A1141" s="2959" t="s">
        <v>3253</v>
      </c>
      <c r="B1141" s="2959" t="s">
        <v>3259</v>
      </c>
      <c r="C1141" s="2959">
        <v>1</v>
      </c>
      <c r="D1141" s="2959">
        <v>2404</v>
      </c>
      <c r="E1141" s="2960">
        <v>93.39</v>
      </c>
      <c r="F1141" s="2959"/>
    </row>
    <row r="1142" spans="1:7">
      <c r="A1142" s="2959" t="s">
        <v>3253</v>
      </c>
      <c r="B1142" s="2959" t="s">
        <v>3259</v>
      </c>
      <c r="C1142" s="2959">
        <v>1</v>
      </c>
      <c r="D1142" s="2959">
        <v>2501</v>
      </c>
      <c r="E1142" s="2960">
        <v>93.39</v>
      </c>
      <c r="F1142" s="2959"/>
    </row>
    <row r="1143" spans="1:7">
      <c r="A1143" s="2959" t="s">
        <v>3253</v>
      </c>
      <c r="B1143" s="2959" t="s">
        <v>3259</v>
      </c>
      <c r="C1143" s="2959">
        <v>1</v>
      </c>
      <c r="D1143" s="2959">
        <v>2502</v>
      </c>
      <c r="E1143" s="2960">
        <v>91.3</v>
      </c>
      <c r="F1143" s="2959"/>
    </row>
    <row r="1144" spans="1:7">
      <c r="A1144" s="2959" t="s">
        <v>3253</v>
      </c>
      <c r="B1144" s="2959" t="s">
        <v>3259</v>
      </c>
      <c r="C1144" s="2959">
        <v>1</v>
      </c>
      <c r="D1144" s="2959">
        <v>2503</v>
      </c>
      <c r="E1144" s="2960">
        <v>91.3</v>
      </c>
      <c r="F1144" s="2959"/>
    </row>
    <row r="1145" spans="1:7">
      <c r="A1145" s="2959" t="s">
        <v>3253</v>
      </c>
      <c r="B1145" s="2959" t="s">
        <v>3259</v>
      </c>
      <c r="C1145" s="2959">
        <v>1</v>
      </c>
      <c r="D1145" s="2959">
        <v>2504</v>
      </c>
      <c r="E1145" s="2960">
        <v>93.39</v>
      </c>
      <c r="F1145" s="2959"/>
    </row>
    <row r="1146" spans="1:7">
      <c r="A1146" s="2959" t="s">
        <v>3253</v>
      </c>
      <c r="B1146" s="2959" t="s">
        <v>3259</v>
      </c>
      <c r="C1146" s="2959">
        <v>1</v>
      </c>
      <c r="D1146" s="2959">
        <v>2601</v>
      </c>
      <c r="E1146" s="2960">
        <v>93.39</v>
      </c>
      <c r="F1146" s="2959"/>
    </row>
    <row r="1147" spans="1:7">
      <c r="A1147" s="2959" t="s">
        <v>3253</v>
      </c>
      <c r="B1147" s="2959" t="s">
        <v>3259</v>
      </c>
      <c r="C1147" s="2959">
        <v>1</v>
      </c>
      <c r="D1147" s="2959">
        <v>2602</v>
      </c>
      <c r="E1147" s="2960">
        <v>91.3</v>
      </c>
      <c r="F1147" s="2959"/>
    </row>
    <row r="1148" spans="1:7">
      <c r="A1148" s="2959" t="s">
        <v>3253</v>
      </c>
      <c r="B1148" s="2959" t="s">
        <v>3259</v>
      </c>
      <c r="C1148" s="2959">
        <v>1</v>
      </c>
      <c r="D1148" s="2959">
        <v>2603</v>
      </c>
      <c r="E1148" s="2960">
        <v>91.3</v>
      </c>
      <c r="F1148" s="2959"/>
    </row>
    <row r="1149" spans="1:7">
      <c r="A1149" s="2959" t="s">
        <v>3253</v>
      </c>
      <c r="B1149" s="2959" t="s">
        <v>3259</v>
      </c>
      <c r="C1149" s="2959">
        <v>1</v>
      </c>
      <c r="D1149" s="2959">
        <v>2604</v>
      </c>
      <c r="E1149" s="2960">
        <v>93.39</v>
      </c>
      <c r="F1149" s="2959"/>
    </row>
    <row r="1150" spans="1:7">
      <c r="A1150" s="2959" t="s">
        <v>3253</v>
      </c>
      <c r="B1150" s="2959" t="s">
        <v>3259</v>
      </c>
      <c r="C1150" s="2959">
        <v>1</v>
      </c>
      <c r="D1150" s="2959">
        <v>2701</v>
      </c>
      <c r="E1150" s="2960">
        <v>93.39</v>
      </c>
      <c r="F1150" s="2959"/>
    </row>
    <row r="1151" spans="1:7">
      <c r="A1151" s="2959" t="s">
        <v>3253</v>
      </c>
      <c r="B1151" s="2959" t="s">
        <v>3259</v>
      </c>
      <c r="C1151" s="2959">
        <v>1</v>
      </c>
      <c r="D1151" s="2959">
        <v>2702</v>
      </c>
      <c r="E1151" s="2960">
        <v>91.3</v>
      </c>
      <c r="F1151" s="2959"/>
    </row>
    <row r="1152" spans="1:7">
      <c r="A1152" s="2959" t="s">
        <v>3253</v>
      </c>
      <c r="B1152" s="2959" t="s">
        <v>3259</v>
      </c>
      <c r="C1152" s="2959">
        <v>1</v>
      </c>
      <c r="D1152" s="2959">
        <v>2703</v>
      </c>
      <c r="E1152" s="2960">
        <v>91.3</v>
      </c>
      <c r="F1152" s="2959"/>
      <c r="G1152" s="2982">
        <v>11</v>
      </c>
    </row>
    <row r="1153" spans="1:7">
      <c r="A1153" s="2959" t="s">
        <v>3253</v>
      </c>
      <c r="B1153" s="2959" t="s">
        <v>3259</v>
      </c>
      <c r="C1153" s="2959">
        <v>1</v>
      </c>
      <c r="D1153" s="2969">
        <v>2704</v>
      </c>
      <c r="E1153" s="2983">
        <v>93.39</v>
      </c>
      <c r="F1153" s="2959"/>
      <c r="G1153" s="2982">
        <v>9926.4599999999991</v>
      </c>
    </row>
    <row r="1154" spans="1:7">
      <c r="A1154" s="2959" t="s">
        <v>3253</v>
      </c>
      <c r="B1154" s="2959" t="s">
        <v>3260</v>
      </c>
      <c r="C1154" s="2959">
        <v>1</v>
      </c>
      <c r="D1154" s="2959">
        <v>101</v>
      </c>
      <c r="E1154" s="2960">
        <v>93.28</v>
      </c>
      <c r="F1154" s="2959"/>
    </row>
    <row r="1155" spans="1:7">
      <c r="A1155" s="2959" t="s">
        <v>3253</v>
      </c>
      <c r="B1155" s="2959" t="s">
        <v>3295</v>
      </c>
      <c r="C1155" s="2959">
        <v>1</v>
      </c>
      <c r="D1155" s="2959">
        <v>102</v>
      </c>
      <c r="E1155" s="2960">
        <v>91.2</v>
      </c>
      <c r="F1155" s="2959"/>
    </row>
    <row r="1156" spans="1:7">
      <c r="A1156" s="2959" t="s">
        <v>3253</v>
      </c>
      <c r="B1156" s="2959" t="s">
        <v>3260</v>
      </c>
      <c r="C1156" s="2959">
        <v>1</v>
      </c>
      <c r="D1156" s="2959">
        <v>103</v>
      </c>
      <c r="E1156" s="2960">
        <v>137.72999999999999</v>
      </c>
      <c r="F1156" s="2959"/>
    </row>
    <row r="1157" spans="1:7">
      <c r="A1157" s="2959" t="s">
        <v>3253</v>
      </c>
      <c r="B1157" s="2959" t="s">
        <v>3260</v>
      </c>
      <c r="C1157" s="2959">
        <v>1</v>
      </c>
      <c r="D1157" s="2959">
        <v>201</v>
      </c>
      <c r="E1157" s="2960">
        <v>93.28</v>
      </c>
      <c r="F1157" s="2959"/>
    </row>
    <row r="1158" spans="1:7">
      <c r="A1158" s="2959" t="s">
        <v>3253</v>
      </c>
      <c r="B1158" s="2959" t="s">
        <v>3260</v>
      </c>
      <c r="C1158" s="2959">
        <v>1</v>
      </c>
      <c r="D1158" s="2959">
        <v>202</v>
      </c>
      <c r="E1158" s="2960">
        <v>91.2</v>
      </c>
      <c r="F1158" s="2959"/>
    </row>
    <row r="1159" spans="1:7">
      <c r="A1159" s="2959" t="s">
        <v>3253</v>
      </c>
      <c r="B1159" s="2959" t="s">
        <v>3260</v>
      </c>
      <c r="C1159" s="2959">
        <v>1</v>
      </c>
      <c r="D1159" s="2959">
        <v>203</v>
      </c>
      <c r="E1159" s="2960">
        <v>91.2</v>
      </c>
      <c r="F1159" s="2959"/>
    </row>
    <row r="1160" spans="1:7">
      <c r="A1160" s="2959" t="s">
        <v>3253</v>
      </c>
      <c r="B1160" s="2959" t="s">
        <v>3260</v>
      </c>
      <c r="C1160" s="2959">
        <v>1</v>
      </c>
      <c r="D1160" s="2959">
        <v>204</v>
      </c>
      <c r="E1160" s="2960">
        <v>93.28</v>
      </c>
      <c r="F1160" s="2959"/>
    </row>
    <row r="1161" spans="1:7">
      <c r="A1161" s="2959" t="s">
        <v>3253</v>
      </c>
      <c r="B1161" s="2959" t="s">
        <v>3260</v>
      </c>
      <c r="C1161" s="2959">
        <v>1</v>
      </c>
      <c r="D1161" s="2959">
        <v>301</v>
      </c>
      <c r="E1161" s="2960">
        <v>93.28</v>
      </c>
      <c r="F1161" s="2959"/>
    </row>
    <row r="1162" spans="1:7">
      <c r="A1162" s="2959" t="s">
        <v>3253</v>
      </c>
      <c r="B1162" s="2959" t="s">
        <v>3260</v>
      </c>
      <c r="C1162" s="2959">
        <v>1</v>
      </c>
      <c r="D1162" s="2959">
        <v>302</v>
      </c>
      <c r="E1162" s="2960">
        <v>91.2</v>
      </c>
      <c r="F1162" s="2959"/>
    </row>
    <row r="1163" spans="1:7">
      <c r="A1163" s="2959" t="s">
        <v>3253</v>
      </c>
      <c r="B1163" s="2959" t="s">
        <v>3260</v>
      </c>
      <c r="C1163" s="2959">
        <v>1</v>
      </c>
      <c r="D1163" s="2959">
        <v>303</v>
      </c>
      <c r="E1163" s="2960">
        <v>91.2</v>
      </c>
      <c r="F1163" s="2959"/>
    </row>
    <row r="1164" spans="1:7">
      <c r="A1164" s="2959" t="s">
        <v>3253</v>
      </c>
      <c r="B1164" s="2959" t="s">
        <v>3260</v>
      </c>
      <c r="C1164" s="2959">
        <v>1</v>
      </c>
      <c r="D1164" s="2959">
        <v>304</v>
      </c>
      <c r="E1164" s="2960">
        <v>93.28</v>
      </c>
      <c r="F1164" s="2959"/>
    </row>
    <row r="1165" spans="1:7">
      <c r="A1165" s="2959" t="s">
        <v>3253</v>
      </c>
      <c r="B1165" s="2959" t="s">
        <v>3260</v>
      </c>
      <c r="C1165" s="2959">
        <v>1</v>
      </c>
      <c r="D1165" s="2959">
        <v>401</v>
      </c>
      <c r="E1165" s="2960">
        <v>93.28</v>
      </c>
      <c r="F1165" s="2959"/>
    </row>
    <row r="1166" spans="1:7">
      <c r="A1166" s="2959" t="s">
        <v>3253</v>
      </c>
      <c r="B1166" s="2959" t="s">
        <v>3260</v>
      </c>
      <c r="C1166" s="2959">
        <v>1</v>
      </c>
      <c r="D1166" s="2959">
        <v>402</v>
      </c>
      <c r="E1166" s="2960">
        <v>91.2</v>
      </c>
      <c r="F1166" s="2959"/>
    </row>
    <row r="1167" spans="1:7">
      <c r="A1167" s="2959" t="s">
        <v>3253</v>
      </c>
      <c r="B1167" s="2959" t="s">
        <v>3260</v>
      </c>
      <c r="C1167" s="2959">
        <v>1</v>
      </c>
      <c r="D1167" s="2959">
        <v>403</v>
      </c>
      <c r="E1167" s="2960">
        <v>91.2</v>
      </c>
      <c r="F1167" s="2959"/>
    </row>
    <row r="1168" spans="1:7">
      <c r="A1168" s="2959" t="s">
        <v>3253</v>
      </c>
      <c r="B1168" s="2959" t="s">
        <v>3260</v>
      </c>
      <c r="C1168" s="2959">
        <v>1</v>
      </c>
      <c r="D1168" s="2959">
        <v>404</v>
      </c>
      <c r="E1168" s="2960">
        <v>93.28</v>
      </c>
      <c r="F1168" s="2959"/>
    </row>
    <row r="1169" spans="1:6">
      <c r="A1169" s="2959" t="s">
        <v>3253</v>
      </c>
      <c r="B1169" s="2959" t="s">
        <v>3260</v>
      </c>
      <c r="C1169" s="2959">
        <v>1</v>
      </c>
      <c r="D1169" s="2959">
        <v>501</v>
      </c>
      <c r="E1169" s="2960">
        <v>93.28</v>
      </c>
      <c r="F1169" s="2959"/>
    </row>
    <row r="1170" spans="1:6">
      <c r="A1170" s="2959" t="s">
        <v>3253</v>
      </c>
      <c r="B1170" s="2959" t="s">
        <v>3260</v>
      </c>
      <c r="C1170" s="2959">
        <v>1</v>
      </c>
      <c r="D1170" s="2959">
        <v>502</v>
      </c>
      <c r="E1170" s="2960">
        <v>91.2</v>
      </c>
      <c r="F1170" s="2959"/>
    </row>
    <row r="1171" spans="1:6">
      <c r="A1171" s="2959" t="s">
        <v>3253</v>
      </c>
      <c r="B1171" s="2959" t="s">
        <v>3260</v>
      </c>
      <c r="C1171" s="2959">
        <v>1</v>
      </c>
      <c r="D1171" s="2959">
        <v>503</v>
      </c>
      <c r="E1171" s="2960">
        <v>91.2</v>
      </c>
      <c r="F1171" s="2959"/>
    </row>
    <row r="1172" spans="1:6">
      <c r="A1172" s="2959" t="s">
        <v>3253</v>
      </c>
      <c r="B1172" s="2959" t="s">
        <v>3260</v>
      </c>
      <c r="C1172" s="2959">
        <v>1</v>
      </c>
      <c r="D1172" s="2959">
        <v>504</v>
      </c>
      <c r="E1172" s="2960">
        <v>93.28</v>
      </c>
      <c r="F1172" s="2959"/>
    </row>
    <row r="1173" spans="1:6">
      <c r="A1173" s="2959" t="s">
        <v>3253</v>
      </c>
      <c r="B1173" s="2959" t="s">
        <v>3260</v>
      </c>
      <c r="C1173" s="2959">
        <v>1</v>
      </c>
      <c r="D1173" s="2959">
        <v>601</v>
      </c>
      <c r="E1173" s="2960">
        <v>93.28</v>
      </c>
      <c r="F1173" s="2959"/>
    </row>
    <row r="1174" spans="1:6">
      <c r="A1174" s="2959" t="s">
        <v>3253</v>
      </c>
      <c r="B1174" s="2959" t="s">
        <v>3260</v>
      </c>
      <c r="C1174" s="2959">
        <v>1</v>
      </c>
      <c r="D1174" s="2959">
        <v>602</v>
      </c>
      <c r="E1174" s="2960">
        <v>91.2</v>
      </c>
      <c r="F1174" s="2959"/>
    </row>
    <row r="1175" spans="1:6">
      <c r="A1175" s="2959" t="s">
        <v>3253</v>
      </c>
      <c r="B1175" s="2959" t="s">
        <v>3260</v>
      </c>
      <c r="C1175" s="2959">
        <v>1</v>
      </c>
      <c r="D1175" s="2959">
        <v>603</v>
      </c>
      <c r="E1175" s="2960">
        <v>91.2</v>
      </c>
      <c r="F1175" s="2959"/>
    </row>
    <row r="1176" spans="1:6">
      <c r="A1176" s="2959" t="s">
        <v>3253</v>
      </c>
      <c r="B1176" s="2959" t="s">
        <v>3260</v>
      </c>
      <c r="C1176" s="2959">
        <v>1</v>
      </c>
      <c r="D1176" s="2959">
        <v>604</v>
      </c>
      <c r="E1176" s="2960">
        <v>93.28</v>
      </c>
      <c r="F1176" s="2959"/>
    </row>
    <row r="1177" spans="1:6">
      <c r="A1177" s="2959" t="s">
        <v>3253</v>
      </c>
      <c r="B1177" s="2959" t="s">
        <v>3260</v>
      </c>
      <c r="C1177" s="2959">
        <v>1</v>
      </c>
      <c r="D1177" s="2959">
        <v>701</v>
      </c>
      <c r="E1177" s="2960">
        <v>93.28</v>
      </c>
      <c r="F1177" s="2959"/>
    </row>
    <row r="1178" spans="1:6">
      <c r="A1178" s="2959" t="s">
        <v>3253</v>
      </c>
      <c r="B1178" s="2959" t="s">
        <v>3260</v>
      </c>
      <c r="C1178" s="2959">
        <v>1</v>
      </c>
      <c r="D1178" s="2959">
        <v>702</v>
      </c>
      <c r="E1178" s="2960">
        <v>91.2</v>
      </c>
      <c r="F1178" s="2959"/>
    </row>
    <row r="1179" spans="1:6">
      <c r="A1179" s="2959" t="s">
        <v>3253</v>
      </c>
      <c r="B1179" s="2959" t="s">
        <v>3260</v>
      </c>
      <c r="C1179" s="2959">
        <v>1</v>
      </c>
      <c r="D1179" s="2959">
        <v>703</v>
      </c>
      <c r="E1179" s="2960">
        <v>91.2</v>
      </c>
      <c r="F1179" s="2959"/>
    </row>
    <row r="1180" spans="1:6">
      <c r="A1180" s="2959" t="s">
        <v>3253</v>
      </c>
      <c r="B1180" s="2959" t="s">
        <v>3260</v>
      </c>
      <c r="C1180" s="2959">
        <v>1</v>
      </c>
      <c r="D1180" s="2959">
        <v>704</v>
      </c>
      <c r="E1180" s="2960">
        <v>93.28</v>
      </c>
      <c r="F1180" s="2959"/>
    </row>
    <row r="1181" spans="1:6">
      <c r="A1181" s="2959" t="s">
        <v>3253</v>
      </c>
      <c r="B1181" s="2959" t="s">
        <v>3260</v>
      </c>
      <c r="C1181" s="2959">
        <v>1</v>
      </c>
      <c r="D1181" s="2959">
        <v>801</v>
      </c>
      <c r="E1181" s="2960">
        <v>93.28</v>
      </c>
      <c r="F1181" s="2959"/>
    </row>
    <row r="1182" spans="1:6">
      <c r="A1182" s="2959" t="s">
        <v>3253</v>
      </c>
      <c r="B1182" s="2959" t="s">
        <v>3260</v>
      </c>
      <c r="C1182" s="2959">
        <v>1</v>
      </c>
      <c r="D1182" s="2959">
        <v>802</v>
      </c>
      <c r="E1182" s="2960">
        <v>91.2</v>
      </c>
      <c r="F1182" s="2959"/>
    </row>
    <row r="1183" spans="1:6">
      <c r="A1183" s="2959" t="s">
        <v>3253</v>
      </c>
      <c r="B1183" s="2959" t="s">
        <v>3260</v>
      </c>
      <c r="C1183" s="2959">
        <v>1</v>
      </c>
      <c r="D1183" s="2959">
        <v>803</v>
      </c>
      <c r="E1183" s="2960">
        <v>91.2</v>
      </c>
      <c r="F1183" s="2959"/>
    </row>
    <row r="1184" spans="1:6">
      <c r="A1184" s="2959" t="s">
        <v>3253</v>
      </c>
      <c r="B1184" s="2959" t="s">
        <v>3260</v>
      </c>
      <c r="C1184" s="2959">
        <v>1</v>
      </c>
      <c r="D1184" s="2959">
        <v>804</v>
      </c>
      <c r="E1184" s="2960">
        <v>93.28</v>
      </c>
      <c r="F1184" s="2959"/>
    </row>
    <row r="1185" spans="1:6">
      <c r="A1185" s="2959" t="s">
        <v>3253</v>
      </c>
      <c r="B1185" s="2959" t="s">
        <v>3260</v>
      </c>
      <c r="C1185" s="2959">
        <v>1</v>
      </c>
      <c r="D1185" s="2959">
        <v>901</v>
      </c>
      <c r="E1185" s="2960">
        <v>93.28</v>
      </c>
      <c r="F1185" s="2959"/>
    </row>
    <row r="1186" spans="1:6">
      <c r="A1186" s="2959" t="s">
        <v>3253</v>
      </c>
      <c r="B1186" s="2959" t="s">
        <v>3260</v>
      </c>
      <c r="C1186" s="2959">
        <v>1</v>
      </c>
      <c r="D1186" s="2959">
        <v>902</v>
      </c>
      <c r="E1186" s="2960">
        <v>91.2</v>
      </c>
      <c r="F1186" s="2959"/>
    </row>
    <row r="1187" spans="1:6">
      <c r="A1187" s="2959" t="s">
        <v>3253</v>
      </c>
      <c r="B1187" s="2959" t="s">
        <v>3260</v>
      </c>
      <c r="C1187" s="2959">
        <v>1</v>
      </c>
      <c r="D1187" s="2959">
        <v>903</v>
      </c>
      <c r="E1187" s="2960">
        <v>91.2</v>
      </c>
      <c r="F1187" s="2959"/>
    </row>
    <row r="1188" spans="1:6">
      <c r="A1188" s="2959" t="s">
        <v>3253</v>
      </c>
      <c r="B1188" s="2959" t="s">
        <v>3260</v>
      </c>
      <c r="C1188" s="2959">
        <v>1</v>
      </c>
      <c r="D1188" s="2959">
        <v>904</v>
      </c>
      <c r="E1188" s="2960">
        <v>93.28</v>
      </c>
      <c r="F1188" s="2959"/>
    </row>
    <row r="1189" spans="1:6">
      <c r="A1189" s="2959" t="s">
        <v>3253</v>
      </c>
      <c r="B1189" s="2959" t="s">
        <v>3260</v>
      </c>
      <c r="C1189" s="2959">
        <v>1</v>
      </c>
      <c r="D1189" s="2959">
        <v>1001</v>
      </c>
      <c r="E1189" s="2960">
        <v>93.28</v>
      </c>
      <c r="F1189" s="2959"/>
    </row>
    <row r="1190" spans="1:6">
      <c r="A1190" s="2959" t="s">
        <v>3253</v>
      </c>
      <c r="B1190" s="2959" t="s">
        <v>3260</v>
      </c>
      <c r="C1190" s="2959">
        <v>1</v>
      </c>
      <c r="D1190" s="2959">
        <v>1002</v>
      </c>
      <c r="E1190" s="2960">
        <v>91.2</v>
      </c>
      <c r="F1190" s="2959"/>
    </row>
    <row r="1191" spans="1:6">
      <c r="A1191" s="2959" t="s">
        <v>3253</v>
      </c>
      <c r="B1191" s="2959" t="s">
        <v>3260</v>
      </c>
      <c r="C1191" s="2959">
        <v>1</v>
      </c>
      <c r="D1191" s="2959">
        <v>1003</v>
      </c>
      <c r="E1191" s="2960">
        <v>91.2</v>
      </c>
      <c r="F1191" s="2959"/>
    </row>
    <row r="1192" spans="1:6">
      <c r="A1192" s="2959" t="s">
        <v>3253</v>
      </c>
      <c r="B1192" s="2959" t="s">
        <v>3260</v>
      </c>
      <c r="C1192" s="2959">
        <v>1</v>
      </c>
      <c r="D1192" s="2959">
        <v>1004</v>
      </c>
      <c r="E1192" s="2960">
        <v>93.28</v>
      </c>
      <c r="F1192" s="2959"/>
    </row>
    <row r="1193" spans="1:6">
      <c r="A1193" s="2959" t="s">
        <v>3253</v>
      </c>
      <c r="B1193" s="2959" t="s">
        <v>3260</v>
      </c>
      <c r="C1193" s="2959">
        <v>1</v>
      </c>
      <c r="D1193" s="2959">
        <v>1101</v>
      </c>
      <c r="E1193" s="2960">
        <v>93.28</v>
      </c>
      <c r="F1193" s="2959"/>
    </row>
    <row r="1194" spans="1:6">
      <c r="A1194" s="2959" t="s">
        <v>3253</v>
      </c>
      <c r="B1194" s="2959" t="s">
        <v>3260</v>
      </c>
      <c r="C1194" s="2959">
        <v>1</v>
      </c>
      <c r="D1194" s="2959">
        <v>1102</v>
      </c>
      <c r="E1194" s="2960">
        <v>91.2</v>
      </c>
      <c r="F1194" s="2959"/>
    </row>
    <row r="1195" spans="1:6">
      <c r="A1195" s="2959" t="s">
        <v>3253</v>
      </c>
      <c r="B1195" s="2959" t="s">
        <v>3260</v>
      </c>
      <c r="C1195" s="2959">
        <v>1</v>
      </c>
      <c r="D1195" s="2959">
        <v>1103</v>
      </c>
      <c r="E1195" s="2960">
        <v>91.2</v>
      </c>
      <c r="F1195" s="2959"/>
    </row>
    <row r="1196" spans="1:6">
      <c r="A1196" s="2959" t="s">
        <v>3253</v>
      </c>
      <c r="B1196" s="2959" t="s">
        <v>3260</v>
      </c>
      <c r="C1196" s="2959">
        <v>1</v>
      </c>
      <c r="D1196" s="2959">
        <v>1104</v>
      </c>
      <c r="E1196" s="2960">
        <v>93.28</v>
      </c>
      <c r="F1196" s="2959"/>
    </row>
    <row r="1197" spans="1:6">
      <c r="A1197" s="2959" t="s">
        <v>3253</v>
      </c>
      <c r="B1197" s="2959" t="s">
        <v>3260</v>
      </c>
      <c r="C1197" s="2959">
        <v>1</v>
      </c>
      <c r="D1197" s="2959">
        <v>1201</v>
      </c>
      <c r="E1197" s="2960">
        <v>93.28</v>
      </c>
      <c r="F1197" s="2959"/>
    </row>
    <row r="1198" spans="1:6">
      <c r="A1198" s="2959" t="s">
        <v>3253</v>
      </c>
      <c r="B1198" s="2959" t="s">
        <v>3260</v>
      </c>
      <c r="C1198" s="2959">
        <v>1</v>
      </c>
      <c r="D1198" s="2959">
        <v>1202</v>
      </c>
      <c r="E1198" s="2960">
        <v>91.2</v>
      </c>
      <c r="F1198" s="2959"/>
    </row>
    <row r="1199" spans="1:6">
      <c r="A1199" s="2959" t="s">
        <v>3253</v>
      </c>
      <c r="B1199" s="2959" t="s">
        <v>3260</v>
      </c>
      <c r="C1199" s="2959">
        <v>1</v>
      </c>
      <c r="D1199" s="2959">
        <v>1203</v>
      </c>
      <c r="E1199" s="2960">
        <v>91.2</v>
      </c>
      <c r="F1199" s="2959"/>
    </row>
    <row r="1200" spans="1:6">
      <c r="A1200" s="2959" t="s">
        <v>3253</v>
      </c>
      <c r="B1200" s="2959" t="s">
        <v>3260</v>
      </c>
      <c r="C1200" s="2959">
        <v>1</v>
      </c>
      <c r="D1200" s="2959">
        <v>1204</v>
      </c>
      <c r="E1200" s="2960">
        <v>93.28</v>
      </c>
      <c r="F1200" s="2959"/>
    </row>
    <row r="1201" spans="1:6">
      <c r="A1201" s="2959" t="s">
        <v>3253</v>
      </c>
      <c r="B1201" s="2959" t="s">
        <v>3260</v>
      </c>
      <c r="C1201" s="2959">
        <v>1</v>
      </c>
      <c r="D1201" s="2959">
        <v>1301</v>
      </c>
      <c r="E1201" s="2960">
        <v>93.28</v>
      </c>
      <c r="F1201" s="2959"/>
    </row>
    <row r="1202" spans="1:6">
      <c r="A1202" s="2959" t="s">
        <v>3253</v>
      </c>
      <c r="B1202" s="2959" t="s">
        <v>3260</v>
      </c>
      <c r="C1202" s="2959">
        <v>1</v>
      </c>
      <c r="D1202" s="2959">
        <v>1302</v>
      </c>
      <c r="E1202" s="2960">
        <v>91.2</v>
      </c>
      <c r="F1202" s="2959"/>
    </row>
    <row r="1203" spans="1:6">
      <c r="A1203" s="2959" t="s">
        <v>3253</v>
      </c>
      <c r="B1203" s="2959" t="s">
        <v>3260</v>
      </c>
      <c r="C1203" s="2959">
        <v>1</v>
      </c>
      <c r="D1203" s="2959">
        <v>1303</v>
      </c>
      <c r="E1203" s="2960">
        <v>91.2</v>
      </c>
      <c r="F1203" s="2959"/>
    </row>
    <row r="1204" spans="1:6">
      <c r="A1204" s="2959" t="s">
        <v>3253</v>
      </c>
      <c r="B1204" s="2959" t="s">
        <v>3260</v>
      </c>
      <c r="C1204" s="2959">
        <v>1</v>
      </c>
      <c r="D1204" s="2959">
        <v>1304</v>
      </c>
      <c r="E1204" s="2960">
        <v>93.28</v>
      </c>
      <c r="F1204" s="2959"/>
    </row>
    <row r="1205" spans="1:6">
      <c r="A1205" s="2959" t="s">
        <v>3253</v>
      </c>
      <c r="B1205" s="2959" t="s">
        <v>3260</v>
      </c>
      <c r="C1205" s="2959">
        <v>1</v>
      </c>
      <c r="D1205" s="2959">
        <v>1401</v>
      </c>
      <c r="E1205" s="2960">
        <v>93.28</v>
      </c>
      <c r="F1205" s="2959"/>
    </row>
    <row r="1206" spans="1:6">
      <c r="A1206" s="2959" t="s">
        <v>3253</v>
      </c>
      <c r="B1206" s="2959" t="s">
        <v>3260</v>
      </c>
      <c r="C1206" s="2959">
        <v>1</v>
      </c>
      <c r="D1206" s="2959">
        <v>1402</v>
      </c>
      <c r="E1206" s="2960">
        <v>91.2</v>
      </c>
      <c r="F1206" s="2959"/>
    </row>
    <row r="1207" spans="1:6">
      <c r="A1207" s="2959" t="s">
        <v>3253</v>
      </c>
      <c r="B1207" s="2959" t="s">
        <v>3260</v>
      </c>
      <c r="C1207" s="2959">
        <v>1</v>
      </c>
      <c r="D1207" s="2959">
        <v>1403</v>
      </c>
      <c r="E1207" s="2960">
        <v>91.2</v>
      </c>
      <c r="F1207" s="2959"/>
    </row>
    <row r="1208" spans="1:6">
      <c r="A1208" s="2959" t="s">
        <v>3253</v>
      </c>
      <c r="B1208" s="2959" t="s">
        <v>3260</v>
      </c>
      <c r="C1208" s="2959">
        <v>1</v>
      </c>
      <c r="D1208" s="2959">
        <v>1404</v>
      </c>
      <c r="E1208" s="2960">
        <v>93.28</v>
      </c>
      <c r="F1208" s="2959"/>
    </row>
    <row r="1209" spans="1:6">
      <c r="A1209" s="2959" t="s">
        <v>3253</v>
      </c>
      <c r="B1209" s="2959" t="s">
        <v>3260</v>
      </c>
      <c r="C1209" s="2959">
        <v>1</v>
      </c>
      <c r="D1209" s="2959">
        <v>1501</v>
      </c>
      <c r="E1209" s="2960">
        <v>93.28</v>
      </c>
      <c r="F1209" s="2959"/>
    </row>
    <row r="1210" spans="1:6">
      <c r="A1210" s="2959" t="s">
        <v>3253</v>
      </c>
      <c r="B1210" s="2959" t="s">
        <v>3260</v>
      </c>
      <c r="C1210" s="2959">
        <v>1</v>
      </c>
      <c r="D1210" s="2959">
        <v>1502</v>
      </c>
      <c r="E1210" s="2960">
        <v>91.2</v>
      </c>
      <c r="F1210" s="2959"/>
    </row>
    <row r="1211" spans="1:6">
      <c r="A1211" s="2959" t="s">
        <v>3253</v>
      </c>
      <c r="B1211" s="2959" t="s">
        <v>3260</v>
      </c>
      <c r="C1211" s="2959">
        <v>1</v>
      </c>
      <c r="D1211" s="2959">
        <v>1503</v>
      </c>
      <c r="E1211" s="2960">
        <v>91.2</v>
      </c>
      <c r="F1211" s="2959"/>
    </row>
    <row r="1212" spans="1:6">
      <c r="A1212" s="2959" t="s">
        <v>3253</v>
      </c>
      <c r="B1212" s="2959" t="s">
        <v>3260</v>
      </c>
      <c r="C1212" s="2959">
        <v>1</v>
      </c>
      <c r="D1212" s="2959">
        <v>1504</v>
      </c>
      <c r="E1212" s="2960">
        <v>93.28</v>
      </c>
      <c r="F1212" s="2959"/>
    </row>
    <row r="1213" spans="1:6">
      <c r="A1213" s="2959" t="s">
        <v>3253</v>
      </c>
      <c r="B1213" s="2959" t="s">
        <v>3260</v>
      </c>
      <c r="C1213" s="2959">
        <v>1</v>
      </c>
      <c r="D1213" s="2959">
        <v>1601</v>
      </c>
      <c r="E1213" s="2960">
        <v>93.28</v>
      </c>
      <c r="F1213" s="2959"/>
    </row>
    <row r="1214" spans="1:6">
      <c r="A1214" s="2959" t="s">
        <v>3253</v>
      </c>
      <c r="B1214" s="2959" t="s">
        <v>3260</v>
      </c>
      <c r="C1214" s="2959">
        <v>1</v>
      </c>
      <c r="D1214" s="2959">
        <v>1602</v>
      </c>
      <c r="E1214" s="2960">
        <v>91.2</v>
      </c>
      <c r="F1214" s="2959"/>
    </row>
    <row r="1215" spans="1:6">
      <c r="A1215" s="2959" t="s">
        <v>3253</v>
      </c>
      <c r="B1215" s="2959" t="s">
        <v>3260</v>
      </c>
      <c r="C1215" s="2959">
        <v>1</v>
      </c>
      <c r="D1215" s="2959">
        <v>1603</v>
      </c>
      <c r="E1215" s="2960">
        <v>91.2</v>
      </c>
      <c r="F1215" s="2959"/>
    </row>
    <row r="1216" spans="1:6">
      <c r="A1216" s="2959" t="s">
        <v>3253</v>
      </c>
      <c r="B1216" s="2959" t="s">
        <v>3260</v>
      </c>
      <c r="C1216" s="2959">
        <v>1</v>
      </c>
      <c r="D1216" s="2959">
        <v>1604</v>
      </c>
      <c r="E1216" s="2960">
        <v>93.28</v>
      </c>
      <c r="F1216" s="2959"/>
    </row>
    <row r="1217" spans="1:6">
      <c r="A1217" s="2959" t="s">
        <v>3253</v>
      </c>
      <c r="B1217" s="2959" t="s">
        <v>3260</v>
      </c>
      <c r="C1217" s="2959">
        <v>1</v>
      </c>
      <c r="D1217" s="2959">
        <v>1701</v>
      </c>
      <c r="E1217" s="2960">
        <v>93.28</v>
      </c>
      <c r="F1217" s="2959"/>
    </row>
    <row r="1218" spans="1:6">
      <c r="A1218" s="2959" t="s">
        <v>3253</v>
      </c>
      <c r="B1218" s="2959" t="s">
        <v>3260</v>
      </c>
      <c r="C1218" s="2959">
        <v>1</v>
      </c>
      <c r="D1218" s="2959">
        <v>1702</v>
      </c>
      <c r="E1218" s="2960">
        <v>91.2</v>
      </c>
      <c r="F1218" s="2959"/>
    </row>
    <row r="1219" spans="1:6">
      <c r="A1219" s="2959" t="s">
        <v>3253</v>
      </c>
      <c r="B1219" s="2959" t="s">
        <v>3260</v>
      </c>
      <c r="C1219" s="2959">
        <v>1</v>
      </c>
      <c r="D1219" s="2959">
        <v>1703</v>
      </c>
      <c r="E1219" s="2960">
        <v>91.2</v>
      </c>
      <c r="F1219" s="2959"/>
    </row>
    <row r="1220" spans="1:6">
      <c r="A1220" s="2959" t="s">
        <v>3253</v>
      </c>
      <c r="B1220" s="2959" t="s">
        <v>3260</v>
      </c>
      <c r="C1220" s="2959">
        <v>1</v>
      </c>
      <c r="D1220" s="2959">
        <v>1704</v>
      </c>
      <c r="E1220" s="2960">
        <v>93.28</v>
      </c>
      <c r="F1220" s="2959"/>
    </row>
    <row r="1221" spans="1:6">
      <c r="A1221" s="2959" t="s">
        <v>3253</v>
      </c>
      <c r="B1221" s="2959" t="s">
        <v>3260</v>
      </c>
      <c r="C1221" s="2959">
        <v>1</v>
      </c>
      <c r="D1221" s="2959">
        <v>1801</v>
      </c>
      <c r="E1221" s="2960">
        <v>93.28</v>
      </c>
      <c r="F1221" s="2959"/>
    </row>
    <row r="1222" spans="1:6">
      <c r="A1222" s="2959" t="s">
        <v>3253</v>
      </c>
      <c r="B1222" s="2959" t="s">
        <v>3260</v>
      </c>
      <c r="C1222" s="2959">
        <v>1</v>
      </c>
      <c r="D1222" s="2959">
        <v>1802</v>
      </c>
      <c r="E1222" s="2960">
        <v>91.2</v>
      </c>
      <c r="F1222" s="2959"/>
    </row>
    <row r="1223" spans="1:6">
      <c r="A1223" s="2959" t="s">
        <v>3253</v>
      </c>
      <c r="B1223" s="2959" t="s">
        <v>3260</v>
      </c>
      <c r="C1223" s="2959">
        <v>1</v>
      </c>
      <c r="D1223" s="2959">
        <v>1803</v>
      </c>
      <c r="E1223" s="2960">
        <v>91.2</v>
      </c>
      <c r="F1223" s="2959"/>
    </row>
    <row r="1224" spans="1:6">
      <c r="A1224" s="2959" t="s">
        <v>3253</v>
      </c>
      <c r="B1224" s="2959" t="s">
        <v>3260</v>
      </c>
      <c r="C1224" s="2959">
        <v>1</v>
      </c>
      <c r="D1224" s="2959">
        <v>1804</v>
      </c>
      <c r="E1224" s="2960">
        <v>93.28</v>
      </c>
      <c r="F1224" s="2959"/>
    </row>
    <row r="1225" spans="1:6">
      <c r="A1225" s="2959" t="s">
        <v>3253</v>
      </c>
      <c r="B1225" s="2959" t="s">
        <v>3260</v>
      </c>
      <c r="C1225" s="2959">
        <v>1</v>
      </c>
      <c r="D1225" s="2959">
        <v>1901</v>
      </c>
      <c r="E1225" s="2960">
        <v>93.28</v>
      </c>
      <c r="F1225" s="2959"/>
    </row>
    <row r="1226" spans="1:6">
      <c r="A1226" s="2959" t="s">
        <v>3253</v>
      </c>
      <c r="B1226" s="2959" t="s">
        <v>3260</v>
      </c>
      <c r="C1226" s="2959">
        <v>1</v>
      </c>
      <c r="D1226" s="2959">
        <v>1902</v>
      </c>
      <c r="E1226" s="2960">
        <v>91.2</v>
      </c>
      <c r="F1226" s="2959"/>
    </row>
    <row r="1227" spans="1:6">
      <c r="A1227" s="2959" t="s">
        <v>3253</v>
      </c>
      <c r="B1227" s="2959" t="s">
        <v>3260</v>
      </c>
      <c r="C1227" s="2959">
        <v>1</v>
      </c>
      <c r="D1227" s="2959">
        <v>1903</v>
      </c>
      <c r="E1227" s="2960">
        <v>91.2</v>
      </c>
      <c r="F1227" s="2959"/>
    </row>
    <row r="1228" spans="1:6">
      <c r="A1228" s="2959" t="s">
        <v>3253</v>
      </c>
      <c r="B1228" s="2959" t="s">
        <v>3260</v>
      </c>
      <c r="C1228" s="2959">
        <v>1</v>
      </c>
      <c r="D1228" s="2959">
        <v>1904</v>
      </c>
      <c r="E1228" s="2960">
        <v>93.28</v>
      </c>
      <c r="F1228" s="2959"/>
    </row>
    <row r="1229" spans="1:6">
      <c r="A1229" s="2959" t="s">
        <v>3253</v>
      </c>
      <c r="B1229" s="2959" t="s">
        <v>3260</v>
      </c>
      <c r="C1229" s="2959">
        <v>1</v>
      </c>
      <c r="D1229" s="2959">
        <v>2001</v>
      </c>
      <c r="E1229" s="2960">
        <v>93.28</v>
      </c>
      <c r="F1229" s="2959"/>
    </row>
    <row r="1230" spans="1:6">
      <c r="A1230" s="2959" t="s">
        <v>3253</v>
      </c>
      <c r="B1230" s="2959" t="s">
        <v>3260</v>
      </c>
      <c r="C1230" s="2959">
        <v>1</v>
      </c>
      <c r="D1230" s="2959">
        <v>2002</v>
      </c>
      <c r="E1230" s="2960">
        <v>91.2</v>
      </c>
      <c r="F1230" s="2959"/>
    </row>
    <row r="1231" spans="1:6">
      <c r="A1231" s="2959" t="s">
        <v>3253</v>
      </c>
      <c r="B1231" s="2959" t="s">
        <v>3260</v>
      </c>
      <c r="C1231" s="2959">
        <v>1</v>
      </c>
      <c r="D1231" s="2959">
        <v>2003</v>
      </c>
      <c r="E1231" s="2960">
        <v>91.2</v>
      </c>
      <c r="F1231" s="2959"/>
    </row>
    <row r="1232" spans="1:6">
      <c r="A1232" s="2959" t="s">
        <v>3253</v>
      </c>
      <c r="B1232" s="2959" t="s">
        <v>3260</v>
      </c>
      <c r="C1232" s="2959">
        <v>1</v>
      </c>
      <c r="D1232" s="2959">
        <v>2004</v>
      </c>
      <c r="E1232" s="2960">
        <v>93.28</v>
      </c>
      <c r="F1232" s="2959"/>
    </row>
    <row r="1233" spans="1:6">
      <c r="A1233" s="2959" t="s">
        <v>3253</v>
      </c>
      <c r="B1233" s="2959" t="s">
        <v>3260</v>
      </c>
      <c r="C1233" s="2959">
        <v>1</v>
      </c>
      <c r="D1233" s="2959">
        <v>2101</v>
      </c>
      <c r="E1233" s="2960">
        <v>93.28</v>
      </c>
      <c r="F1233" s="2959"/>
    </row>
    <row r="1234" spans="1:6">
      <c r="A1234" s="2959" t="s">
        <v>3253</v>
      </c>
      <c r="B1234" s="2959" t="s">
        <v>3260</v>
      </c>
      <c r="C1234" s="2959">
        <v>1</v>
      </c>
      <c r="D1234" s="2959">
        <v>2102</v>
      </c>
      <c r="E1234" s="2960">
        <v>91.2</v>
      </c>
      <c r="F1234" s="2959"/>
    </row>
    <row r="1235" spans="1:6">
      <c r="A1235" s="2959" t="s">
        <v>3253</v>
      </c>
      <c r="B1235" s="2959" t="s">
        <v>3260</v>
      </c>
      <c r="C1235" s="2959">
        <v>1</v>
      </c>
      <c r="D1235" s="2959">
        <v>2103</v>
      </c>
      <c r="E1235" s="2960">
        <v>91.2</v>
      </c>
      <c r="F1235" s="2959"/>
    </row>
    <row r="1236" spans="1:6">
      <c r="A1236" s="2959" t="s">
        <v>3253</v>
      </c>
      <c r="B1236" s="2959" t="s">
        <v>3260</v>
      </c>
      <c r="C1236" s="2959">
        <v>1</v>
      </c>
      <c r="D1236" s="2959">
        <v>2104</v>
      </c>
      <c r="E1236" s="2960">
        <v>93.28</v>
      </c>
      <c r="F1236" s="2959"/>
    </row>
    <row r="1237" spans="1:6">
      <c r="A1237" s="2959" t="s">
        <v>3253</v>
      </c>
      <c r="B1237" s="2959" t="s">
        <v>3260</v>
      </c>
      <c r="C1237" s="2959">
        <v>1</v>
      </c>
      <c r="D1237" s="2959">
        <v>2201</v>
      </c>
      <c r="E1237" s="2960">
        <v>93.28</v>
      </c>
      <c r="F1237" s="2959"/>
    </row>
    <row r="1238" spans="1:6">
      <c r="A1238" s="2959" t="s">
        <v>3253</v>
      </c>
      <c r="B1238" s="2959" t="s">
        <v>3260</v>
      </c>
      <c r="C1238" s="2959">
        <v>1</v>
      </c>
      <c r="D1238" s="2959">
        <v>2202</v>
      </c>
      <c r="E1238" s="2960">
        <v>91.2</v>
      </c>
      <c r="F1238" s="2959"/>
    </row>
    <row r="1239" spans="1:6">
      <c r="A1239" s="2959" t="s">
        <v>3253</v>
      </c>
      <c r="B1239" s="2959" t="s">
        <v>3260</v>
      </c>
      <c r="C1239" s="2959">
        <v>1</v>
      </c>
      <c r="D1239" s="2959">
        <v>2203</v>
      </c>
      <c r="E1239" s="2960">
        <v>91.2</v>
      </c>
      <c r="F1239" s="2959"/>
    </row>
    <row r="1240" spans="1:6">
      <c r="A1240" s="2959" t="s">
        <v>3253</v>
      </c>
      <c r="B1240" s="2959" t="s">
        <v>3260</v>
      </c>
      <c r="C1240" s="2959">
        <v>1</v>
      </c>
      <c r="D1240" s="2959">
        <v>2204</v>
      </c>
      <c r="E1240" s="2960">
        <v>93.28</v>
      </c>
      <c r="F1240" s="2959"/>
    </row>
    <row r="1241" spans="1:6">
      <c r="A1241" s="2959" t="s">
        <v>3253</v>
      </c>
      <c r="B1241" s="2959" t="s">
        <v>3260</v>
      </c>
      <c r="C1241" s="2959">
        <v>1</v>
      </c>
      <c r="D1241" s="2959">
        <v>2301</v>
      </c>
      <c r="E1241" s="2960">
        <v>93.28</v>
      </c>
      <c r="F1241" s="2959"/>
    </row>
    <row r="1242" spans="1:6">
      <c r="A1242" s="2959" t="s">
        <v>3253</v>
      </c>
      <c r="B1242" s="2959" t="s">
        <v>3260</v>
      </c>
      <c r="C1242" s="2959">
        <v>1</v>
      </c>
      <c r="D1242" s="2959">
        <v>2302</v>
      </c>
      <c r="E1242" s="2960">
        <v>91.2</v>
      </c>
      <c r="F1242" s="2959"/>
    </row>
    <row r="1243" spans="1:6">
      <c r="A1243" s="2959" t="s">
        <v>3253</v>
      </c>
      <c r="B1243" s="2959" t="s">
        <v>3260</v>
      </c>
      <c r="C1243" s="2959">
        <v>1</v>
      </c>
      <c r="D1243" s="2959">
        <v>2303</v>
      </c>
      <c r="E1243" s="2960">
        <v>91.2</v>
      </c>
      <c r="F1243" s="2959"/>
    </row>
    <row r="1244" spans="1:6">
      <c r="A1244" s="2959" t="s">
        <v>3253</v>
      </c>
      <c r="B1244" s="2959" t="s">
        <v>3260</v>
      </c>
      <c r="C1244" s="2959">
        <v>1</v>
      </c>
      <c r="D1244" s="2959">
        <v>2304</v>
      </c>
      <c r="E1244" s="2960">
        <v>93.28</v>
      </c>
      <c r="F1244" s="2959"/>
    </row>
    <row r="1245" spans="1:6">
      <c r="A1245" s="2959" t="s">
        <v>3253</v>
      </c>
      <c r="B1245" s="2959" t="s">
        <v>3260</v>
      </c>
      <c r="C1245" s="2959">
        <v>1</v>
      </c>
      <c r="D1245" s="2959">
        <v>2401</v>
      </c>
      <c r="E1245" s="2960">
        <v>93.28</v>
      </c>
      <c r="F1245" s="2959"/>
    </row>
    <row r="1246" spans="1:6">
      <c r="A1246" s="2959" t="s">
        <v>3253</v>
      </c>
      <c r="B1246" s="2959" t="s">
        <v>3260</v>
      </c>
      <c r="C1246" s="2959">
        <v>1</v>
      </c>
      <c r="D1246" s="2959">
        <v>2402</v>
      </c>
      <c r="E1246" s="2960">
        <v>91.2</v>
      </c>
      <c r="F1246" s="2959"/>
    </row>
    <row r="1247" spans="1:6">
      <c r="A1247" s="2959" t="s">
        <v>3253</v>
      </c>
      <c r="B1247" s="2959" t="s">
        <v>3260</v>
      </c>
      <c r="C1247" s="2959">
        <v>1</v>
      </c>
      <c r="D1247" s="2959">
        <v>2403</v>
      </c>
      <c r="E1247" s="2960">
        <v>91.2</v>
      </c>
      <c r="F1247" s="2959"/>
    </row>
    <row r="1248" spans="1:6">
      <c r="A1248" s="2959" t="s">
        <v>3253</v>
      </c>
      <c r="B1248" s="2959" t="s">
        <v>3260</v>
      </c>
      <c r="C1248" s="2959">
        <v>1</v>
      </c>
      <c r="D1248" s="2959">
        <v>2404</v>
      </c>
      <c r="E1248" s="2960">
        <v>93.28</v>
      </c>
      <c r="F1248" s="2959"/>
    </row>
    <row r="1249" spans="1:6">
      <c r="A1249" s="2959" t="s">
        <v>3253</v>
      </c>
      <c r="B1249" s="2959" t="s">
        <v>3260</v>
      </c>
      <c r="C1249" s="2959">
        <v>1</v>
      </c>
      <c r="D1249" s="2959">
        <v>2501</v>
      </c>
      <c r="E1249" s="2960">
        <v>93.28</v>
      </c>
      <c r="F1249" s="2959"/>
    </row>
    <row r="1250" spans="1:6">
      <c r="A1250" s="2959" t="s">
        <v>3253</v>
      </c>
      <c r="B1250" s="2959" t="s">
        <v>3260</v>
      </c>
      <c r="C1250" s="2959">
        <v>1</v>
      </c>
      <c r="D1250" s="2959">
        <v>2502</v>
      </c>
      <c r="E1250" s="2960">
        <v>91.2</v>
      </c>
      <c r="F1250" s="2959"/>
    </row>
    <row r="1251" spans="1:6">
      <c r="A1251" s="2959" t="s">
        <v>3253</v>
      </c>
      <c r="B1251" s="2959" t="s">
        <v>3260</v>
      </c>
      <c r="C1251" s="2959">
        <v>1</v>
      </c>
      <c r="D1251" s="2959">
        <v>2503</v>
      </c>
      <c r="E1251" s="2960">
        <v>91.2</v>
      </c>
      <c r="F1251" s="2959"/>
    </row>
    <row r="1252" spans="1:6">
      <c r="A1252" s="2959" t="s">
        <v>3253</v>
      </c>
      <c r="B1252" s="2959" t="s">
        <v>3260</v>
      </c>
      <c r="C1252" s="2959">
        <v>1</v>
      </c>
      <c r="D1252" s="2959">
        <v>2504</v>
      </c>
      <c r="E1252" s="2960">
        <v>93.28</v>
      </c>
      <c r="F1252" s="2959"/>
    </row>
    <row r="1253" spans="1:6">
      <c r="A1253" s="2959" t="s">
        <v>3253</v>
      </c>
      <c r="B1253" s="2959" t="s">
        <v>3260</v>
      </c>
      <c r="C1253" s="2959">
        <v>1</v>
      </c>
      <c r="D1253" s="2959">
        <v>2601</v>
      </c>
      <c r="E1253" s="2960">
        <v>93.28</v>
      </c>
      <c r="F1253" s="2959"/>
    </row>
    <row r="1254" spans="1:6">
      <c r="A1254" s="2959" t="s">
        <v>3253</v>
      </c>
      <c r="B1254" s="2959" t="s">
        <v>3260</v>
      </c>
      <c r="C1254" s="2959">
        <v>1</v>
      </c>
      <c r="D1254" s="2959">
        <v>2602</v>
      </c>
      <c r="E1254" s="2960">
        <v>91.2</v>
      </c>
      <c r="F1254" s="2959"/>
    </row>
    <row r="1255" spans="1:6">
      <c r="A1255" s="2959" t="s">
        <v>3253</v>
      </c>
      <c r="B1255" s="2959" t="s">
        <v>3260</v>
      </c>
      <c r="C1255" s="2959">
        <v>1</v>
      </c>
      <c r="D1255" s="2959">
        <v>2603</v>
      </c>
      <c r="E1255" s="2960">
        <v>91.2</v>
      </c>
      <c r="F1255" s="2959"/>
    </row>
    <row r="1256" spans="1:6">
      <c r="A1256" s="2959" t="s">
        <v>3253</v>
      </c>
      <c r="B1256" s="2959" t="s">
        <v>3260</v>
      </c>
      <c r="C1256" s="2959">
        <v>1</v>
      </c>
      <c r="D1256" s="2959">
        <v>2604</v>
      </c>
      <c r="E1256" s="2960">
        <v>93.28</v>
      </c>
      <c r="F1256" s="2959"/>
    </row>
    <row r="1257" spans="1:6">
      <c r="A1257" s="2959" t="s">
        <v>3253</v>
      </c>
      <c r="B1257" s="2959" t="s">
        <v>3260</v>
      </c>
      <c r="C1257" s="2959">
        <v>1</v>
      </c>
      <c r="D1257" s="2959">
        <v>2701</v>
      </c>
      <c r="E1257" s="2960">
        <v>93.28</v>
      </c>
      <c r="F1257" s="2959"/>
    </row>
    <row r="1258" spans="1:6">
      <c r="A1258" s="2959" t="s">
        <v>3253</v>
      </c>
      <c r="B1258" s="2959" t="s">
        <v>3260</v>
      </c>
      <c r="C1258" s="2959">
        <v>1</v>
      </c>
      <c r="D1258" s="2959">
        <v>2702</v>
      </c>
      <c r="E1258" s="2960">
        <v>91.2</v>
      </c>
      <c r="F1258" s="2959"/>
    </row>
    <row r="1259" spans="1:6">
      <c r="A1259" s="2959" t="s">
        <v>3253</v>
      </c>
      <c r="B1259" s="2959" t="s">
        <v>3260</v>
      </c>
      <c r="C1259" s="2959">
        <v>1</v>
      </c>
      <c r="D1259" s="2959">
        <v>2703</v>
      </c>
      <c r="E1259" s="2960">
        <v>91.2</v>
      </c>
      <c r="F1259" s="2959"/>
    </row>
    <row r="1260" spans="1:6">
      <c r="A1260" s="2959" t="s">
        <v>3253</v>
      </c>
      <c r="B1260" s="2959" t="s">
        <v>3260</v>
      </c>
      <c r="C1260" s="2959">
        <v>1</v>
      </c>
      <c r="D1260" s="2959">
        <v>2704</v>
      </c>
      <c r="E1260" s="2960">
        <v>93.28</v>
      </c>
      <c r="F1260" s="2959"/>
    </row>
    <row r="1261" spans="1:6">
      <c r="A1261" s="2959" t="s">
        <v>3253</v>
      </c>
      <c r="B1261" s="2959" t="s">
        <v>3260</v>
      </c>
      <c r="C1261" s="2959">
        <v>1</v>
      </c>
      <c r="D1261" s="2959">
        <v>2801</v>
      </c>
      <c r="E1261" s="2960">
        <v>93.28</v>
      </c>
      <c r="F1261" s="2959"/>
    </row>
    <row r="1262" spans="1:6">
      <c r="A1262" s="2959" t="s">
        <v>3253</v>
      </c>
      <c r="B1262" s="2959" t="s">
        <v>3260</v>
      </c>
      <c r="C1262" s="2959">
        <v>1</v>
      </c>
      <c r="D1262" s="2959">
        <v>2802</v>
      </c>
      <c r="E1262" s="2960">
        <v>91.2</v>
      </c>
      <c r="F1262" s="2959"/>
    </row>
    <row r="1263" spans="1:6">
      <c r="A1263" s="2959" t="s">
        <v>3253</v>
      </c>
      <c r="B1263" s="2959" t="s">
        <v>3260</v>
      </c>
      <c r="C1263" s="2959">
        <v>1</v>
      </c>
      <c r="D1263" s="2959">
        <v>2803</v>
      </c>
      <c r="E1263" s="2960">
        <v>91.2</v>
      </c>
      <c r="F1263" s="2959"/>
    </row>
    <row r="1264" spans="1:6">
      <c r="A1264" s="2959" t="s">
        <v>3253</v>
      </c>
      <c r="B1264" s="2959" t="s">
        <v>3260</v>
      </c>
      <c r="C1264" s="2959">
        <v>1</v>
      </c>
      <c r="D1264" s="2959">
        <v>2804</v>
      </c>
      <c r="E1264" s="2960">
        <v>93.28</v>
      </c>
      <c r="F1264" s="2959"/>
    </row>
    <row r="1265" spans="1:7">
      <c r="A1265" s="2959" t="s">
        <v>3253</v>
      </c>
      <c r="B1265" s="2959" t="s">
        <v>3260</v>
      </c>
      <c r="C1265" s="2959">
        <v>1</v>
      </c>
      <c r="D1265" s="2959">
        <v>2901</v>
      </c>
      <c r="E1265" s="2960">
        <v>93.28</v>
      </c>
      <c r="F1265" s="2959"/>
    </row>
    <row r="1266" spans="1:7">
      <c r="A1266" s="2959" t="s">
        <v>3253</v>
      </c>
      <c r="B1266" s="2959" t="s">
        <v>3260</v>
      </c>
      <c r="C1266" s="2959">
        <v>1</v>
      </c>
      <c r="D1266" s="2959">
        <v>2902</v>
      </c>
      <c r="E1266" s="2960">
        <v>91.2</v>
      </c>
      <c r="F1266" s="2959"/>
    </row>
    <row r="1267" spans="1:7">
      <c r="A1267" s="2959" t="s">
        <v>3253</v>
      </c>
      <c r="B1267" s="2959" t="s">
        <v>3260</v>
      </c>
      <c r="C1267" s="2959">
        <v>1</v>
      </c>
      <c r="D1267" s="2959">
        <v>2903</v>
      </c>
      <c r="E1267" s="2960">
        <v>91.2</v>
      </c>
      <c r="F1267" s="2959"/>
    </row>
    <row r="1268" spans="1:7">
      <c r="A1268" s="2959" t="s">
        <v>3253</v>
      </c>
      <c r="B1268" s="2959" t="s">
        <v>3260</v>
      </c>
      <c r="C1268" s="2959">
        <v>1</v>
      </c>
      <c r="D1268" s="2959">
        <v>2904</v>
      </c>
      <c r="E1268" s="2960">
        <v>93.28</v>
      </c>
      <c r="F1268" s="2959"/>
    </row>
    <row r="1269" spans="1:7">
      <c r="A1269" s="2959" t="s">
        <v>3253</v>
      </c>
      <c r="B1269" s="2959" t="s">
        <v>3260</v>
      </c>
      <c r="C1269" s="2959">
        <v>1</v>
      </c>
      <c r="D1269" s="2959">
        <v>3001</v>
      </c>
      <c r="E1269" s="2960">
        <v>93.28</v>
      </c>
      <c r="F1269" s="2959"/>
    </row>
    <row r="1270" spans="1:7">
      <c r="A1270" s="2959" t="s">
        <v>3253</v>
      </c>
      <c r="B1270" s="2959" t="s">
        <v>3260</v>
      </c>
      <c r="C1270" s="2959">
        <v>1</v>
      </c>
      <c r="D1270" s="2959">
        <v>3002</v>
      </c>
      <c r="E1270" s="2960">
        <v>91.2</v>
      </c>
      <c r="F1270" s="2959"/>
    </row>
    <row r="1271" spans="1:7">
      <c r="A1271" s="2959" t="s">
        <v>3253</v>
      </c>
      <c r="B1271" s="2959" t="s">
        <v>3260</v>
      </c>
      <c r="C1271" s="2959">
        <v>1</v>
      </c>
      <c r="D1271" s="2959">
        <v>3003</v>
      </c>
      <c r="E1271" s="2960">
        <v>91.2</v>
      </c>
      <c r="F1271" s="2959"/>
      <c r="G1271" s="2982">
        <v>12</v>
      </c>
    </row>
    <row r="1272" spans="1:7">
      <c r="A1272" s="2959" t="s">
        <v>3253</v>
      </c>
      <c r="B1272" s="2959" t="s">
        <v>3260</v>
      </c>
      <c r="C1272" s="2959">
        <v>1</v>
      </c>
      <c r="D1272" s="2969">
        <v>3004</v>
      </c>
      <c r="E1272" s="2983">
        <v>93.28</v>
      </c>
      <c r="F1272" s="2959"/>
      <c r="G1272" s="2982">
        <v>11022.05</v>
      </c>
    </row>
    <row r="1273" spans="1:7">
      <c r="A1273" s="2959" t="s">
        <v>3253</v>
      </c>
      <c r="B1273" s="2959" t="s">
        <v>3261</v>
      </c>
      <c r="C1273" s="2959">
        <v>1</v>
      </c>
      <c r="D1273" s="2959">
        <v>101</v>
      </c>
      <c r="E1273" s="2960">
        <v>93.04</v>
      </c>
      <c r="F1273" s="2959"/>
    </row>
    <row r="1274" spans="1:7">
      <c r="A1274" s="2959" t="s">
        <v>3253</v>
      </c>
      <c r="B1274" s="2959" t="s">
        <v>3296</v>
      </c>
      <c r="C1274" s="2959">
        <v>1</v>
      </c>
      <c r="D1274" s="2959">
        <v>102</v>
      </c>
      <c r="E1274" s="2960">
        <v>90.96</v>
      </c>
      <c r="F1274" s="2959"/>
    </row>
    <row r="1275" spans="1:7">
      <c r="A1275" s="2959" t="s">
        <v>3253</v>
      </c>
      <c r="B1275" s="2959" t="s">
        <v>3261</v>
      </c>
      <c r="C1275" s="2959">
        <v>1</v>
      </c>
      <c r="D1275" s="2959">
        <v>103</v>
      </c>
      <c r="E1275" s="2960">
        <v>90.96</v>
      </c>
      <c r="F1275" s="2959"/>
    </row>
    <row r="1276" spans="1:7">
      <c r="A1276" s="2959" t="s">
        <v>3253</v>
      </c>
      <c r="B1276" s="2959" t="s">
        <v>3261</v>
      </c>
      <c r="C1276" s="2959">
        <v>1</v>
      </c>
      <c r="D1276" s="2959">
        <v>104</v>
      </c>
      <c r="E1276" s="2960">
        <v>93.04</v>
      </c>
      <c r="F1276" s="2959"/>
    </row>
    <row r="1277" spans="1:7">
      <c r="A1277" s="2959" t="s">
        <v>3253</v>
      </c>
      <c r="B1277" s="2959" t="s">
        <v>3261</v>
      </c>
      <c r="C1277" s="2959">
        <v>1</v>
      </c>
      <c r="D1277" s="2959">
        <v>201</v>
      </c>
      <c r="E1277" s="2960">
        <v>93.04</v>
      </c>
      <c r="F1277" s="2959"/>
    </row>
    <row r="1278" spans="1:7">
      <c r="A1278" s="2959" t="s">
        <v>3253</v>
      </c>
      <c r="B1278" s="2959" t="s">
        <v>3261</v>
      </c>
      <c r="C1278" s="2959">
        <v>1</v>
      </c>
      <c r="D1278" s="2959">
        <v>202</v>
      </c>
      <c r="E1278" s="2960">
        <v>90.96</v>
      </c>
      <c r="F1278" s="2959"/>
    </row>
    <row r="1279" spans="1:7">
      <c r="A1279" s="2959" t="s">
        <v>3253</v>
      </c>
      <c r="B1279" s="2959" t="s">
        <v>3261</v>
      </c>
      <c r="C1279" s="2959">
        <v>1</v>
      </c>
      <c r="D1279" s="2959">
        <v>203</v>
      </c>
      <c r="E1279" s="2960">
        <v>90.96</v>
      </c>
      <c r="F1279" s="2959"/>
    </row>
    <row r="1280" spans="1:7">
      <c r="A1280" s="2959" t="s">
        <v>3253</v>
      </c>
      <c r="B1280" s="2959" t="s">
        <v>3261</v>
      </c>
      <c r="C1280" s="2959">
        <v>1</v>
      </c>
      <c r="D1280" s="2959">
        <v>204</v>
      </c>
      <c r="E1280" s="2960">
        <v>93.04</v>
      </c>
      <c r="F1280" s="2959"/>
    </row>
    <row r="1281" spans="1:6">
      <c r="A1281" s="2959" t="s">
        <v>3253</v>
      </c>
      <c r="B1281" s="2959" t="s">
        <v>3261</v>
      </c>
      <c r="C1281" s="2959">
        <v>1</v>
      </c>
      <c r="D1281" s="2959">
        <v>301</v>
      </c>
      <c r="E1281" s="2960">
        <v>93.04</v>
      </c>
      <c r="F1281" s="2959"/>
    </row>
    <row r="1282" spans="1:6">
      <c r="A1282" s="2959" t="s">
        <v>3253</v>
      </c>
      <c r="B1282" s="2959" t="s">
        <v>3261</v>
      </c>
      <c r="C1282" s="2959">
        <v>1</v>
      </c>
      <c r="D1282" s="2959">
        <v>302</v>
      </c>
      <c r="E1282" s="2960">
        <v>90.96</v>
      </c>
      <c r="F1282" s="2959"/>
    </row>
    <row r="1283" spans="1:6">
      <c r="A1283" s="2959" t="s">
        <v>3253</v>
      </c>
      <c r="B1283" s="2959" t="s">
        <v>3261</v>
      </c>
      <c r="C1283" s="2959">
        <v>1</v>
      </c>
      <c r="D1283" s="2959">
        <v>303</v>
      </c>
      <c r="E1283" s="2960">
        <v>90.96</v>
      </c>
      <c r="F1283" s="2959"/>
    </row>
    <row r="1284" spans="1:6">
      <c r="A1284" s="2959" t="s">
        <v>3253</v>
      </c>
      <c r="B1284" s="2959" t="s">
        <v>3261</v>
      </c>
      <c r="C1284" s="2959">
        <v>1</v>
      </c>
      <c r="D1284" s="2959">
        <v>304</v>
      </c>
      <c r="E1284" s="2960">
        <v>93.04</v>
      </c>
      <c r="F1284" s="2959"/>
    </row>
    <row r="1285" spans="1:6">
      <c r="A1285" s="2959" t="s">
        <v>3253</v>
      </c>
      <c r="B1285" s="2959" t="s">
        <v>3261</v>
      </c>
      <c r="C1285" s="2959">
        <v>1</v>
      </c>
      <c r="D1285" s="2959">
        <v>401</v>
      </c>
      <c r="E1285" s="2960">
        <v>93.04</v>
      </c>
      <c r="F1285" s="2959"/>
    </row>
    <row r="1286" spans="1:6">
      <c r="A1286" s="2959" t="s">
        <v>3253</v>
      </c>
      <c r="B1286" s="2959" t="s">
        <v>3261</v>
      </c>
      <c r="C1286" s="2959">
        <v>1</v>
      </c>
      <c r="D1286" s="2959">
        <v>402</v>
      </c>
      <c r="E1286" s="2960">
        <v>90.96</v>
      </c>
      <c r="F1286" s="2959"/>
    </row>
    <row r="1287" spans="1:6">
      <c r="A1287" s="2959" t="s">
        <v>3253</v>
      </c>
      <c r="B1287" s="2959" t="s">
        <v>3261</v>
      </c>
      <c r="C1287" s="2959">
        <v>1</v>
      </c>
      <c r="D1287" s="2959">
        <v>403</v>
      </c>
      <c r="E1287" s="2960">
        <v>90.96</v>
      </c>
      <c r="F1287" s="2959"/>
    </row>
    <row r="1288" spans="1:6">
      <c r="A1288" s="2959" t="s">
        <v>3253</v>
      </c>
      <c r="B1288" s="2959" t="s">
        <v>3261</v>
      </c>
      <c r="C1288" s="2959">
        <v>1</v>
      </c>
      <c r="D1288" s="2959">
        <v>404</v>
      </c>
      <c r="E1288" s="2960">
        <v>93.04</v>
      </c>
      <c r="F1288" s="2959"/>
    </row>
    <row r="1289" spans="1:6">
      <c r="A1289" s="2959" t="s">
        <v>3253</v>
      </c>
      <c r="B1289" s="2959" t="s">
        <v>3261</v>
      </c>
      <c r="C1289" s="2959">
        <v>1</v>
      </c>
      <c r="D1289" s="2959">
        <v>501</v>
      </c>
      <c r="E1289" s="2960">
        <v>93.04</v>
      </c>
      <c r="F1289" s="2959"/>
    </row>
    <row r="1290" spans="1:6">
      <c r="A1290" s="2959" t="s">
        <v>3253</v>
      </c>
      <c r="B1290" s="2959" t="s">
        <v>3261</v>
      </c>
      <c r="C1290" s="2959">
        <v>1</v>
      </c>
      <c r="D1290" s="2959">
        <v>502</v>
      </c>
      <c r="E1290" s="2960">
        <v>90.96</v>
      </c>
      <c r="F1290" s="2959"/>
    </row>
    <row r="1291" spans="1:6">
      <c r="A1291" s="2959" t="s">
        <v>3253</v>
      </c>
      <c r="B1291" s="2959" t="s">
        <v>3261</v>
      </c>
      <c r="C1291" s="2959">
        <v>1</v>
      </c>
      <c r="D1291" s="2959">
        <v>503</v>
      </c>
      <c r="E1291" s="2960">
        <v>90.96</v>
      </c>
      <c r="F1291" s="2959"/>
    </row>
    <row r="1292" spans="1:6">
      <c r="A1292" s="2959" t="s">
        <v>3253</v>
      </c>
      <c r="B1292" s="2959" t="s">
        <v>3261</v>
      </c>
      <c r="C1292" s="2959">
        <v>1</v>
      </c>
      <c r="D1292" s="2959">
        <v>504</v>
      </c>
      <c r="E1292" s="2960">
        <v>93.04</v>
      </c>
      <c r="F1292" s="2959"/>
    </row>
    <row r="1293" spans="1:6">
      <c r="A1293" s="2959" t="s">
        <v>3253</v>
      </c>
      <c r="B1293" s="2959" t="s">
        <v>3261</v>
      </c>
      <c r="C1293" s="2959">
        <v>1</v>
      </c>
      <c r="D1293" s="2959">
        <v>601</v>
      </c>
      <c r="E1293" s="2960">
        <v>93.04</v>
      </c>
      <c r="F1293" s="2959"/>
    </row>
    <row r="1294" spans="1:6">
      <c r="A1294" s="2959" t="s">
        <v>3253</v>
      </c>
      <c r="B1294" s="2959" t="s">
        <v>3261</v>
      </c>
      <c r="C1294" s="2959">
        <v>1</v>
      </c>
      <c r="D1294" s="2959">
        <v>602</v>
      </c>
      <c r="E1294" s="2960">
        <v>90.96</v>
      </c>
      <c r="F1294" s="2959"/>
    </row>
    <row r="1295" spans="1:6">
      <c r="A1295" s="2959" t="s">
        <v>3253</v>
      </c>
      <c r="B1295" s="2959" t="s">
        <v>3261</v>
      </c>
      <c r="C1295" s="2959">
        <v>1</v>
      </c>
      <c r="D1295" s="2959">
        <v>603</v>
      </c>
      <c r="E1295" s="2960">
        <v>90.96</v>
      </c>
      <c r="F1295" s="2959"/>
    </row>
    <row r="1296" spans="1:6">
      <c r="A1296" s="2959" t="s">
        <v>3253</v>
      </c>
      <c r="B1296" s="2959" t="s">
        <v>3261</v>
      </c>
      <c r="C1296" s="2959">
        <v>1</v>
      </c>
      <c r="D1296" s="2959">
        <v>604</v>
      </c>
      <c r="E1296" s="2960">
        <v>93.04</v>
      </c>
      <c r="F1296" s="2959"/>
    </row>
    <row r="1297" spans="1:6">
      <c r="A1297" s="2959" t="s">
        <v>3253</v>
      </c>
      <c r="B1297" s="2959" t="s">
        <v>3261</v>
      </c>
      <c r="C1297" s="2959">
        <v>1</v>
      </c>
      <c r="D1297" s="2959">
        <v>701</v>
      </c>
      <c r="E1297" s="2960">
        <v>93.04</v>
      </c>
      <c r="F1297" s="2959"/>
    </row>
    <row r="1298" spans="1:6">
      <c r="A1298" s="2959" t="s">
        <v>3253</v>
      </c>
      <c r="B1298" s="2959" t="s">
        <v>3261</v>
      </c>
      <c r="C1298" s="2959">
        <v>1</v>
      </c>
      <c r="D1298" s="2959">
        <v>702</v>
      </c>
      <c r="E1298" s="2960">
        <v>90.96</v>
      </c>
      <c r="F1298" s="2959"/>
    </row>
    <row r="1299" spans="1:6">
      <c r="A1299" s="2959" t="s">
        <v>3253</v>
      </c>
      <c r="B1299" s="2959" t="s">
        <v>3261</v>
      </c>
      <c r="C1299" s="2959">
        <v>1</v>
      </c>
      <c r="D1299" s="2959">
        <v>703</v>
      </c>
      <c r="E1299" s="2960">
        <v>90.96</v>
      </c>
      <c r="F1299" s="2959"/>
    </row>
    <row r="1300" spans="1:6">
      <c r="A1300" s="2959" t="s">
        <v>3253</v>
      </c>
      <c r="B1300" s="2959" t="s">
        <v>3261</v>
      </c>
      <c r="C1300" s="2959">
        <v>1</v>
      </c>
      <c r="D1300" s="2959">
        <v>704</v>
      </c>
      <c r="E1300" s="2960">
        <v>93.04</v>
      </c>
      <c r="F1300" s="2959"/>
    </row>
    <row r="1301" spans="1:6">
      <c r="A1301" s="2959" t="s">
        <v>3253</v>
      </c>
      <c r="B1301" s="2959" t="s">
        <v>3261</v>
      </c>
      <c r="C1301" s="2959">
        <v>1</v>
      </c>
      <c r="D1301" s="2959">
        <v>801</v>
      </c>
      <c r="E1301" s="2960">
        <v>93.04</v>
      </c>
      <c r="F1301" s="2959"/>
    </row>
    <row r="1302" spans="1:6">
      <c r="A1302" s="2959" t="s">
        <v>3253</v>
      </c>
      <c r="B1302" s="2959" t="s">
        <v>3261</v>
      </c>
      <c r="C1302" s="2959">
        <v>1</v>
      </c>
      <c r="D1302" s="2959">
        <v>802</v>
      </c>
      <c r="E1302" s="2960">
        <v>90.96</v>
      </c>
      <c r="F1302" s="2959"/>
    </row>
    <row r="1303" spans="1:6">
      <c r="A1303" s="2959" t="s">
        <v>3253</v>
      </c>
      <c r="B1303" s="2959" t="s">
        <v>3261</v>
      </c>
      <c r="C1303" s="2959">
        <v>1</v>
      </c>
      <c r="D1303" s="2959">
        <v>803</v>
      </c>
      <c r="E1303" s="2960">
        <v>90.96</v>
      </c>
      <c r="F1303" s="2959"/>
    </row>
    <row r="1304" spans="1:6">
      <c r="A1304" s="2959" t="s">
        <v>3253</v>
      </c>
      <c r="B1304" s="2959" t="s">
        <v>3261</v>
      </c>
      <c r="C1304" s="2959">
        <v>1</v>
      </c>
      <c r="D1304" s="2959">
        <v>804</v>
      </c>
      <c r="E1304" s="2960">
        <v>93.04</v>
      </c>
      <c r="F1304" s="2959"/>
    </row>
    <row r="1305" spans="1:6">
      <c r="A1305" s="2959" t="s">
        <v>3253</v>
      </c>
      <c r="B1305" s="2959" t="s">
        <v>3261</v>
      </c>
      <c r="C1305" s="2959">
        <v>1</v>
      </c>
      <c r="D1305" s="2959">
        <v>901</v>
      </c>
      <c r="E1305" s="2960">
        <v>93.04</v>
      </c>
      <c r="F1305" s="2959"/>
    </row>
    <row r="1306" spans="1:6">
      <c r="A1306" s="2959" t="s">
        <v>3253</v>
      </c>
      <c r="B1306" s="2959" t="s">
        <v>3261</v>
      </c>
      <c r="C1306" s="2959">
        <v>1</v>
      </c>
      <c r="D1306" s="2959">
        <v>902</v>
      </c>
      <c r="E1306" s="2960">
        <v>90.96</v>
      </c>
      <c r="F1306" s="2959"/>
    </row>
    <row r="1307" spans="1:6">
      <c r="A1307" s="2959" t="s">
        <v>3253</v>
      </c>
      <c r="B1307" s="2959" t="s">
        <v>3261</v>
      </c>
      <c r="C1307" s="2959">
        <v>1</v>
      </c>
      <c r="D1307" s="2959">
        <v>903</v>
      </c>
      <c r="E1307" s="2960">
        <v>90.96</v>
      </c>
      <c r="F1307" s="2959"/>
    </row>
    <row r="1308" spans="1:6">
      <c r="A1308" s="2959" t="s">
        <v>3253</v>
      </c>
      <c r="B1308" s="2959" t="s">
        <v>3261</v>
      </c>
      <c r="C1308" s="2959">
        <v>1</v>
      </c>
      <c r="D1308" s="2959">
        <v>904</v>
      </c>
      <c r="E1308" s="2960">
        <v>93.04</v>
      </c>
      <c r="F1308" s="2959"/>
    </row>
    <row r="1309" spans="1:6">
      <c r="A1309" s="2959" t="s">
        <v>3253</v>
      </c>
      <c r="B1309" s="2959" t="s">
        <v>3261</v>
      </c>
      <c r="C1309" s="2959">
        <v>1</v>
      </c>
      <c r="D1309" s="2959">
        <v>1001</v>
      </c>
      <c r="E1309" s="2960">
        <v>93.04</v>
      </c>
      <c r="F1309" s="2959"/>
    </row>
    <row r="1310" spans="1:6">
      <c r="A1310" s="2959" t="s">
        <v>3253</v>
      </c>
      <c r="B1310" s="2959" t="s">
        <v>3261</v>
      </c>
      <c r="C1310" s="2959">
        <v>1</v>
      </c>
      <c r="D1310" s="2959">
        <v>1002</v>
      </c>
      <c r="E1310" s="2960">
        <v>90.96</v>
      </c>
      <c r="F1310" s="2959"/>
    </row>
    <row r="1311" spans="1:6">
      <c r="A1311" s="2959" t="s">
        <v>3253</v>
      </c>
      <c r="B1311" s="2959" t="s">
        <v>3261</v>
      </c>
      <c r="C1311" s="2959">
        <v>1</v>
      </c>
      <c r="D1311" s="2959">
        <v>1003</v>
      </c>
      <c r="E1311" s="2960">
        <v>90.96</v>
      </c>
      <c r="F1311" s="2959"/>
    </row>
    <row r="1312" spans="1:6">
      <c r="A1312" s="2959" t="s">
        <v>3253</v>
      </c>
      <c r="B1312" s="2959" t="s">
        <v>3261</v>
      </c>
      <c r="C1312" s="2959">
        <v>1</v>
      </c>
      <c r="D1312" s="2959">
        <v>1004</v>
      </c>
      <c r="E1312" s="2960">
        <v>93.04</v>
      </c>
      <c r="F1312" s="2959"/>
    </row>
    <row r="1313" spans="1:6">
      <c r="A1313" s="2959" t="s">
        <v>3253</v>
      </c>
      <c r="B1313" s="2959" t="s">
        <v>3261</v>
      </c>
      <c r="C1313" s="2959">
        <v>1</v>
      </c>
      <c r="D1313" s="2959">
        <v>1101</v>
      </c>
      <c r="E1313" s="2960">
        <v>93.04</v>
      </c>
      <c r="F1313" s="2959"/>
    </row>
    <row r="1314" spans="1:6">
      <c r="A1314" s="2959" t="s">
        <v>3253</v>
      </c>
      <c r="B1314" s="2959" t="s">
        <v>3261</v>
      </c>
      <c r="C1314" s="2959">
        <v>1</v>
      </c>
      <c r="D1314" s="2959">
        <v>1102</v>
      </c>
      <c r="E1314" s="2960">
        <v>90.96</v>
      </c>
      <c r="F1314" s="2959"/>
    </row>
    <row r="1315" spans="1:6">
      <c r="A1315" s="2959" t="s">
        <v>3253</v>
      </c>
      <c r="B1315" s="2959" t="s">
        <v>3261</v>
      </c>
      <c r="C1315" s="2959">
        <v>1</v>
      </c>
      <c r="D1315" s="2959">
        <v>1103</v>
      </c>
      <c r="E1315" s="2960">
        <v>90.96</v>
      </c>
      <c r="F1315" s="2959"/>
    </row>
    <row r="1316" spans="1:6">
      <c r="A1316" s="2959" t="s">
        <v>3253</v>
      </c>
      <c r="B1316" s="2959" t="s">
        <v>3261</v>
      </c>
      <c r="C1316" s="2959">
        <v>1</v>
      </c>
      <c r="D1316" s="2959">
        <v>1104</v>
      </c>
      <c r="E1316" s="2960">
        <v>93.04</v>
      </c>
      <c r="F1316" s="2959"/>
    </row>
    <row r="1317" spans="1:6">
      <c r="A1317" s="2959" t="s">
        <v>3253</v>
      </c>
      <c r="B1317" s="2959" t="s">
        <v>3261</v>
      </c>
      <c r="C1317" s="2959">
        <v>1</v>
      </c>
      <c r="D1317" s="2959">
        <v>1201</v>
      </c>
      <c r="E1317" s="2960">
        <v>93.04</v>
      </c>
      <c r="F1317" s="2959"/>
    </row>
    <row r="1318" spans="1:6">
      <c r="A1318" s="2959" t="s">
        <v>3253</v>
      </c>
      <c r="B1318" s="2959" t="s">
        <v>3261</v>
      </c>
      <c r="C1318" s="2959">
        <v>1</v>
      </c>
      <c r="D1318" s="2959">
        <v>1202</v>
      </c>
      <c r="E1318" s="2960">
        <v>90.96</v>
      </c>
      <c r="F1318" s="2959"/>
    </row>
    <row r="1319" spans="1:6">
      <c r="A1319" s="2959" t="s">
        <v>3253</v>
      </c>
      <c r="B1319" s="2959" t="s">
        <v>3261</v>
      </c>
      <c r="C1319" s="2959">
        <v>1</v>
      </c>
      <c r="D1319" s="2959">
        <v>1203</v>
      </c>
      <c r="E1319" s="2960">
        <v>90.96</v>
      </c>
      <c r="F1319" s="2959"/>
    </row>
    <row r="1320" spans="1:6">
      <c r="A1320" s="2959" t="s">
        <v>3253</v>
      </c>
      <c r="B1320" s="2959" t="s">
        <v>3261</v>
      </c>
      <c r="C1320" s="2959">
        <v>1</v>
      </c>
      <c r="D1320" s="2959">
        <v>1204</v>
      </c>
      <c r="E1320" s="2960">
        <v>93.04</v>
      </c>
      <c r="F1320" s="2959"/>
    </row>
    <row r="1321" spans="1:6">
      <c r="A1321" s="2959" t="s">
        <v>3253</v>
      </c>
      <c r="B1321" s="2959" t="s">
        <v>3261</v>
      </c>
      <c r="C1321" s="2959">
        <v>1</v>
      </c>
      <c r="D1321" s="2959">
        <v>1301</v>
      </c>
      <c r="E1321" s="2960">
        <v>93.04</v>
      </c>
      <c r="F1321" s="2959"/>
    </row>
    <row r="1322" spans="1:6">
      <c r="A1322" s="2959" t="s">
        <v>3253</v>
      </c>
      <c r="B1322" s="2959" t="s">
        <v>3261</v>
      </c>
      <c r="C1322" s="2959">
        <v>1</v>
      </c>
      <c r="D1322" s="2959">
        <v>1302</v>
      </c>
      <c r="E1322" s="2960">
        <v>90.96</v>
      </c>
      <c r="F1322" s="2959"/>
    </row>
    <row r="1323" spans="1:6">
      <c r="A1323" s="2959" t="s">
        <v>3253</v>
      </c>
      <c r="B1323" s="2959" t="s">
        <v>3261</v>
      </c>
      <c r="C1323" s="2959">
        <v>1</v>
      </c>
      <c r="D1323" s="2959">
        <v>1303</v>
      </c>
      <c r="E1323" s="2960">
        <v>90.96</v>
      </c>
      <c r="F1323" s="2959"/>
    </row>
    <row r="1324" spans="1:6">
      <c r="A1324" s="2959" t="s">
        <v>3253</v>
      </c>
      <c r="B1324" s="2959" t="s">
        <v>3261</v>
      </c>
      <c r="C1324" s="2959">
        <v>1</v>
      </c>
      <c r="D1324" s="2959">
        <v>1304</v>
      </c>
      <c r="E1324" s="2960">
        <v>93.04</v>
      </c>
      <c r="F1324" s="2959"/>
    </row>
    <row r="1325" spans="1:6">
      <c r="A1325" s="2959" t="s">
        <v>3253</v>
      </c>
      <c r="B1325" s="2959" t="s">
        <v>3261</v>
      </c>
      <c r="C1325" s="2959">
        <v>1</v>
      </c>
      <c r="D1325" s="2959">
        <v>1401</v>
      </c>
      <c r="E1325" s="2960">
        <v>93.04</v>
      </c>
      <c r="F1325" s="2959"/>
    </row>
    <row r="1326" spans="1:6">
      <c r="A1326" s="2959" t="s">
        <v>3253</v>
      </c>
      <c r="B1326" s="2959" t="s">
        <v>3261</v>
      </c>
      <c r="C1326" s="2959">
        <v>1</v>
      </c>
      <c r="D1326" s="2959">
        <v>1402</v>
      </c>
      <c r="E1326" s="2960">
        <v>90.96</v>
      </c>
      <c r="F1326" s="2959"/>
    </row>
    <row r="1327" spans="1:6">
      <c r="A1327" s="2959" t="s">
        <v>3253</v>
      </c>
      <c r="B1327" s="2959" t="s">
        <v>3261</v>
      </c>
      <c r="C1327" s="2959">
        <v>1</v>
      </c>
      <c r="D1327" s="2959">
        <v>1403</v>
      </c>
      <c r="E1327" s="2960">
        <v>90.96</v>
      </c>
      <c r="F1327" s="2959"/>
    </row>
    <row r="1328" spans="1:6">
      <c r="A1328" s="2959" t="s">
        <v>3253</v>
      </c>
      <c r="B1328" s="2959" t="s">
        <v>3261</v>
      </c>
      <c r="C1328" s="2959">
        <v>1</v>
      </c>
      <c r="D1328" s="2959">
        <v>1404</v>
      </c>
      <c r="E1328" s="2960">
        <v>93.04</v>
      </c>
      <c r="F1328" s="2959"/>
    </row>
    <row r="1329" spans="1:6">
      <c r="A1329" s="2959" t="s">
        <v>3253</v>
      </c>
      <c r="B1329" s="2959" t="s">
        <v>3261</v>
      </c>
      <c r="C1329" s="2959">
        <v>1</v>
      </c>
      <c r="D1329" s="2959">
        <v>1501</v>
      </c>
      <c r="E1329" s="2960">
        <v>93.04</v>
      </c>
      <c r="F1329" s="2959"/>
    </row>
    <row r="1330" spans="1:6">
      <c r="A1330" s="2959" t="s">
        <v>3253</v>
      </c>
      <c r="B1330" s="2959" t="s">
        <v>3261</v>
      </c>
      <c r="C1330" s="2959">
        <v>1</v>
      </c>
      <c r="D1330" s="2959">
        <v>1502</v>
      </c>
      <c r="E1330" s="2960">
        <v>90.96</v>
      </c>
      <c r="F1330" s="2959"/>
    </row>
    <row r="1331" spans="1:6">
      <c r="A1331" s="2959" t="s">
        <v>3253</v>
      </c>
      <c r="B1331" s="2959" t="s">
        <v>3261</v>
      </c>
      <c r="C1331" s="2959">
        <v>1</v>
      </c>
      <c r="D1331" s="2959">
        <v>1503</v>
      </c>
      <c r="E1331" s="2960">
        <v>90.96</v>
      </c>
      <c r="F1331" s="2959"/>
    </row>
    <row r="1332" spans="1:6">
      <c r="A1332" s="2959" t="s">
        <v>3253</v>
      </c>
      <c r="B1332" s="2959" t="s">
        <v>3261</v>
      </c>
      <c r="C1332" s="2959">
        <v>1</v>
      </c>
      <c r="D1332" s="2959">
        <v>1504</v>
      </c>
      <c r="E1332" s="2960">
        <v>93.04</v>
      </c>
      <c r="F1332" s="2959"/>
    </row>
    <row r="1333" spans="1:6">
      <c r="A1333" s="2959" t="s">
        <v>3253</v>
      </c>
      <c r="B1333" s="2959" t="s">
        <v>3261</v>
      </c>
      <c r="C1333" s="2959">
        <v>1</v>
      </c>
      <c r="D1333" s="2959">
        <v>1601</v>
      </c>
      <c r="E1333" s="2960">
        <v>93.04</v>
      </c>
      <c r="F1333" s="2959"/>
    </row>
    <row r="1334" spans="1:6">
      <c r="A1334" s="2959" t="s">
        <v>3253</v>
      </c>
      <c r="B1334" s="2959" t="s">
        <v>3261</v>
      </c>
      <c r="C1334" s="2959">
        <v>1</v>
      </c>
      <c r="D1334" s="2959">
        <v>1602</v>
      </c>
      <c r="E1334" s="2960">
        <v>90.96</v>
      </c>
      <c r="F1334" s="2959"/>
    </row>
    <row r="1335" spans="1:6">
      <c r="A1335" s="2959" t="s">
        <v>3253</v>
      </c>
      <c r="B1335" s="2959" t="s">
        <v>3261</v>
      </c>
      <c r="C1335" s="2959">
        <v>1</v>
      </c>
      <c r="D1335" s="2959">
        <v>1603</v>
      </c>
      <c r="E1335" s="2960">
        <v>90.96</v>
      </c>
      <c r="F1335" s="2959"/>
    </row>
    <row r="1336" spans="1:6">
      <c r="A1336" s="2959" t="s">
        <v>3253</v>
      </c>
      <c r="B1336" s="2959" t="s">
        <v>3261</v>
      </c>
      <c r="C1336" s="2959">
        <v>1</v>
      </c>
      <c r="D1336" s="2959">
        <v>1604</v>
      </c>
      <c r="E1336" s="2960">
        <v>93.04</v>
      </c>
      <c r="F1336" s="2959"/>
    </row>
    <row r="1337" spans="1:6">
      <c r="A1337" s="2959" t="s">
        <v>3253</v>
      </c>
      <c r="B1337" s="2959" t="s">
        <v>3261</v>
      </c>
      <c r="C1337" s="2959">
        <v>1</v>
      </c>
      <c r="D1337" s="2959">
        <v>1701</v>
      </c>
      <c r="E1337" s="2960">
        <v>93.04</v>
      </c>
      <c r="F1337" s="2959"/>
    </row>
    <row r="1338" spans="1:6">
      <c r="A1338" s="2959" t="s">
        <v>3253</v>
      </c>
      <c r="B1338" s="2959" t="s">
        <v>3261</v>
      </c>
      <c r="C1338" s="2959">
        <v>1</v>
      </c>
      <c r="D1338" s="2959">
        <v>1702</v>
      </c>
      <c r="E1338" s="2960">
        <v>90.96</v>
      </c>
      <c r="F1338" s="2959"/>
    </row>
    <row r="1339" spans="1:6">
      <c r="A1339" s="2959" t="s">
        <v>3253</v>
      </c>
      <c r="B1339" s="2959" t="s">
        <v>3261</v>
      </c>
      <c r="C1339" s="2959">
        <v>1</v>
      </c>
      <c r="D1339" s="2959">
        <v>1703</v>
      </c>
      <c r="E1339" s="2960">
        <v>90.96</v>
      </c>
      <c r="F1339" s="2959"/>
    </row>
    <row r="1340" spans="1:6">
      <c r="A1340" s="2959" t="s">
        <v>3253</v>
      </c>
      <c r="B1340" s="2959" t="s">
        <v>3261</v>
      </c>
      <c r="C1340" s="2959">
        <v>1</v>
      </c>
      <c r="D1340" s="2959">
        <v>1704</v>
      </c>
      <c r="E1340" s="2960">
        <v>93.04</v>
      </c>
      <c r="F1340" s="2959"/>
    </row>
    <row r="1341" spans="1:6">
      <c r="A1341" s="2959" t="s">
        <v>3253</v>
      </c>
      <c r="B1341" s="2959" t="s">
        <v>3261</v>
      </c>
      <c r="C1341" s="2959">
        <v>1</v>
      </c>
      <c r="D1341" s="2959">
        <v>1801</v>
      </c>
      <c r="E1341" s="2960">
        <v>93.04</v>
      </c>
      <c r="F1341" s="2959"/>
    </row>
    <row r="1342" spans="1:6">
      <c r="A1342" s="2959" t="s">
        <v>3253</v>
      </c>
      <c r="B1342" s="2959" t="s">
        <v>3261</v>
      </c>
      <c r="C1342" s="2959">
        <v>1</v>
      </c>
      <c r="D1342" s="2959">
        <v>1802</v>
      </c>
      <c r="E1342" s="2960">
        <v>90.96</v>
      </c>
      <c r="F1342" s="2959"/>
    </row>
    <row r="1343" spans="1:6">
      <c r="A1343" s="2959" t="s">
        <v>3253</v>
      </c>
      <c r="B1343" s="2959" t="s">
        <v>3261</v>
      </c>
      <c r="C1343" s="2959">
        <v>1</v>
      </c>
      <c r="D1343" s="2959">
        <v>1803</v>
      </c>
      <c r="E1343" s="2960">
        <v>90.96</v>
      </c>
      <c r="F1343" s="2959"/>
    </row>
    <row r="1344" spans="1:6">
      <c r="A1344" s="2959" t="s">
        <v>3253</v>
      </c>
      <c r="B1344" s="2959" t="s">
        <v>3261</v>
      </c>
      <c r="C1344" s="2959">
        <v>1</v>
      </c>
      <c r="D1344" s="2959">
        <v>1804</v>
      </c>
      <c r="E1344" s="2960">
        <v>93.04</v>
      </c>
      <c r="F1344" s="2959"/>
    </row>
    <row r="1345" spans="1:6">
      <c r="A1345" s="2959" t="s">
        <v>3253</v>
      </c>
      <c r="B1345" s="2959" t="s">
        <v>3261</v>
      </c>
      <c r="C1345" s="2959">
        <v>1</v>
      </c>
      <c r="D1345" s="2959">
        <v>1901</v>
      </c>
      <c r="E1345" s="2960">
        <v>93.04</v>
      </c>
      <c r="F1345" s="2959"/>
    </row>
    <row r="1346" spans="1:6">
      <c r="A1346" s="2959" t="s">
        <v>3253</v>
      </c>
      <c r="B1346" s="2959" t="s">
        <v>3261</v>
      </c>
      <c r="C1346" s="2959">
        <v>1</v>
      </c>
      <c r="D1346" s="2959">
        <v>1902</v>
      </c>
      <c r="E1346" s="2960">
        <v>90.96</v>
      </c>
      <c r="F1346" s="2959"/>
    </row>
    <row r="1347" spans="1:6">
      <c r="A1347" s="2959" t="s">
        <v>3253</v>
      </c>
      <c r="B1347" s="2959" t="s">
        <v>3261</v>
      </c>
      <c r="C1347" s="2959">
        <v>1</v>
      </c>
      <c r="D1347" s="2959">
        <v>1903</v>
      </c>
      <c r="E1347" s="2960">
        <v>90.96</v>
      </c>
      <c r="F1347" s="2959"/>
    </row>
    <row r="1348" spans="1:6">
      <c r="A1348" s="2959" t="s">
        <v>3253</v>
      </c>
      <c r="B1348" s="2959" t="s">
        <v>3261</v>
      </c>
      <c r="C1348" s="2959">
        <v>1</v>
      </c>
      <c r="D1348" s="2959">
        <v>1904</v>
      </c>
      <c r="E1348" s="2960">
        <v>93.04</v>
      </c>
      <c r="F1348" s="2959"/>
    </row>
    <row r="1349" spans="1:6">
      <c r="A1349" s="2959" t="s">
        <v>3253</v>
      </c>
      <c r="B1349" s="2959" t="s">
        <v>3261</v>
      </c>
      <c r="C1349" s="2959">
        <v>1</v>
      </c>
      <c r="D1349" s="2959">
        <v>2001</v>
      </c>
      <c r="E1349" s="2960">
        <v>93.04</v>
      </c>
      <c r="F1349" s="2959"/>
    </row>
    <row r="1350" spans="1:6">
      <c r="A1350" s="2959" t="s">
        <v>3253</v>
      </c>
      <c r="B1350" s="2959" t="s">
        <v>3261</v>
      </c>
      <c r="C1350" s="2959">
        <v>1</v>
      </c>
      <c r="D1350" s="2959">
        <v>2002</v>
      </c>
      <c r="E1350" s="2960">
        <v>90.96</v>
      </c>
      <c r="F1350" s="2959"/>
    </row>
    <row r="1351" spans="1:6">
      <c r="A1351" s="2959" t="s">
        <v>3253</v>
      </c>
      <c r="B1351" s="2959" t="s">
        <v>3261</v>
      </c>
      <c r="C1351" s="2959">
        <v>1</v>
      </c>
      <c r="D1351" s="2959">
        <v>2003</v>
      </c>
      <c r="E1351" s="2960">
        <v>90.96</v>
      </c>
      <c r="F1351" s="2959"/>
    </row>
    <row r="1352" spans="1:6">
      <c r="A1352" s="2959" t="s">
        <v>3253</v>
      </c>
      <c r="B1352" s="2959" t="s">
        <v>3261</v>
      </c>
      <c r="C1352" s="2959">
        <v>1</v>
      </c>
      <c r="D1352" s="2959">
        <v>2004</v>
      </c>
      <c r="E1352" s="2960">
        <v>93.04</v>
      </c>
      <c r="F1352" s="2959"/>
    </row>
    <row r="1353" spans="1:6">
      <c r="A1353" s="2959" t="s">
        <v>3253</v>
      </c>
      <c r="B1353" s="2959" t="s">
        <v>3261</v>
      </c>
      <c r="C1353" s="2959">
        <v>1</v>
      </c>
      <c r="D1353" s="2959">
        <v>2101</v>
      </c>
      <c r="E1353" s="2960">
        <v>93.04</v>
      </c>
      <c r="F1353" s="2959"/>
    </row>
    <row r="1354" spans="1:6">
      <c r="A1354" s="2959" t="s">
        <v>3253</v>
      </c>
      <c r="B1354" s="2959" t="s">
        <v>3261</v>
      </c>
      <c r="C1354" s="2959">
        <v>1</v>
      </c>
      <c r="D1354" s="2959">
        <v>2102</v>
      </c>
      <c r="E1354" s="2960">
        <v>90.96</v>
      </c>
      <c r="F1354" s="2959"/>
    </row>
    <row r="1355" spans="1:6">
      <c r="A1355" s="2959" t="s">
        <v>3253</v>
      </c>
      <c r="B1355" s="2959" t="s">
        <v>3261</v>
      </c>
      <c r="C1355" s="2959">
        <v>1</v>
      </c>
      <c r="D1355" s="2959">
        <v>2103</v>
      </c>
      <c r="E1355" s="2960">
        <v>90.96</v>
      </c>
      <c r="F1355" s="2959"/>
    </row>
    <row r="1356" spans="1:6">
      <c r="A1356" s="2959" t="s">
        <v>3253</v>
      </c>
      <c r="B1356" s="2959" t="s">
        <v>3261</v>
      </c>
      <c r="C1356" s="2959">
        <v>1</v>
      </c>
      <c r="D1356" s="2959">
        <v>2104</v>
      </c>
      <c r="E1356" s="2960">
        <v>93.04</v>
      </c>
      <c r="F1356" s="2959"/>
    </row>
    <row r="1357" spans="1:6">
      <c r="A1357" s="2959" t="s">
        <v>3253</v>
      </c>
      <c r="B1357" s="2959" t="s">
        <v>3261</v>
      </c>
      <c r="C1357" s="2959">
        <v>1</v>
      </c>
      <c r="D1357" s="2959">
        <v>2201</v>
      </c>
      <c r="E1357" s="2960">
        <v>93.04</v>
      </c>
      <c r="F1357" s="2959"/>
    </row>
    <row r="1358" spans="1:6">
      <c r="A1358" s="2959" t="s">
        <v>3253</v>
      </c>
      <c r="B1358" s="2959" t="s">
        <v>3261</v>
      </c>
      <c r="C1358" s="2959">
        <v>1</v>
      </c>
      <c r="D1358" s="2959">
        <v>2202</v>
      </c>
      <c r="E1358" s="2960">
        <v>90.96</v>
      </c>
      <c r="F1358" s="2959"/>
    </row>
    <row r="1359" spans="1:6">
      <c r="A1359" s="2959" t="s">
        <v>3253</v>
      </c>
      <c r="B1359" s="2959" t="s">
        <v>3261</v>
      </c>
      <c r="C1359" s="2959">
        <v>1</v>
      </c>
      <c r="D1359" s="2959">
        <v>2203</v>
      </c>
      <c r="E1359" s="2960">
        <v>90.96</v>
      </c>
      <c r="F1359" s="2959"/>
    </row>
    <row r="1360" spans="1:6">
      <c r="A1360" s="2959" t="s">
        <v>3253</v>
      </c>
      <c r="B1360" s="2959" t="s">
        <v>3261</v>
      </c>
      <c r="C1360" s="2959">
        <v>1</v>
      </c>
      <c r="D1360" s="2959">
        <v>2204</v>
      </c>
      <c r="E1360" s="2960">
        <v>93.04</v>
      </c>
      <c r="F1360" s="2959"/>
    </row>
    <row r="1361" spans="1:6">
      <c r="A1361" s="2959" t="s">
        <v>3253</v>
      </c>
      <c r="B1361" s="2959" t="s">
        <v>3261</v>
      </c>
      <c r="C1361" s="2959">
        <v>1</v>
      </c>
      <c r="D1361" s="2959">
        <v>2301</v>
      </c>
      <c r="E1361" s="2960">
        <v>93.04</v>
      </c>
      <c r="F1361" s="2959"/>
    </row>
    <row r="1362" spans="1:6">
      <c r="A1362" s="2959" t="s">
        <v>3253</v>
      </c>
      <c r="B1362" s="2959" t="s">
        <v>3261</v>
      </c>
      <c r="C1362" s="2959">
        <v>1</v>
      </c>
      <c r="D1362" s="2959">
        <v>2302</v>
      </c>
      <c r="E1362" s="2960">
        <v>90.96</v>
      </c>
      <c r="F1362" s="2959"/>
    </row>
    <row r="1363" spans="1:6">
      <c r="A1363" s="2959" t="s">
        <v>3253</v>
      </c>
      <c r="B1363" s="2959" t="s">
        <v>3261</v>
      </c>
      <c r="C1363" s="2959">
        <v>1</v>
      </c>
      <c r="D1363" s="2959">
        <v>2303</v>
      </c>
      <c r="E1363" s="2960">
        <v>90.96</v>
      </c>
      <c r="F1363" s="2959"/>
    </row>
    <row r="1364" spans="1:6">
      <c r="A1364" s="2959" t="s">
        <v>3253</v>
      </c>
      <c r="B1364" s="2959" t="s">
        <v>3261</v>
      </c>
      <c r="C1364" s="2959">
        <v>1</v>
      </c>
      <c r="D1364" s="2959">
        <v>2304</v>
      </c>
      <c r="E1364" s="2960">
        <v>93.04</v>
      </c>
      <c r="F1364" s="2959"/>
    </row>
    <row r="1365" spans="1:6">
      <c r="A1365" s="2959" t="s">
        <v>3253</v>
      </c>
      <c r="B1365" s="2959" t="s">
        <v>3261</v>
      </c>
      <c r="C1365" s="2959">
        <v>1</v>
      </c>
      <c r="D1365" s="2959">
        <v>2401</v>
      </c>
      <c r="E1365" s="2960">
        <v>93.04</v>
      </c>
      <c r="F1365" s="2959"/>
    </row>
    <row r="1366" spans="1:6">
      <c r="A1366" s="2959" t="s">
        <v>3253</v>
      </c>
      <c r="B1366" s="2959" t="s">
        <v>3261</v>
      </c>
      <c r="C1366" s="2959">
        <v>1</v>
      </c>
      <c r="D1366" s="2959">
        <v>2402</v>
      </c>
      <c r="E1366" s="2960">
        <v>90.96</v>
      </c>
      <c r="F1366" s="2959"/>
    </row>
    <row r="1367" spans="1:6">
      <c r="A1367" s="2959" t="s">
        <v>3253</v>
      </c>
      <c r="B1367" s="2959" t="s">
        <v>3261</v>
      </c>
      <c r="C1367" s="2959">
        <v>1</v>
      </c>
      <c r="D1367" s="2959">
        <v>2403</v>
      </c>
      <c r="E1367" s="2960">
        <v>90.96</v>
      </c>
      <c r="F1367" s="2959"/>
    </row>
    <row r="1368" spans="1:6">
      <c r="A1368" s="2959" t="s">
        <v>3253</v>
      </c>
      <c r="B1368" s="2959" t="s">
        <v>3261</v>
      </c>
      <c r="C1368" s="2959">
        <v>1</v>
      </c>
      <c r="D1368" s="2959">
        <v>2404</v>
      </c>
      <c r="E1368" s="2960">
        <v>93.04</v>
      </c>
      <c r="F1368" s="2959"/>
    </row>
    <row r="1369" spans="1:6">
      <c r="A1369" s="2959" t="s">
        <v>3253</v>
      </c>
      <c r="B1369" s="2959" t="s">
        <v>3261</v>
      </c>
      <c r="C1369" s="2959">
        <v>1</v>
      </c>
      <c r="D1369" s="2959">
        <v>2501</v>
      </c>
      <c r="E1369" s="2960">
        <v>93.04</v>
      </c>
      <c r="F1369" s="2959"/>
    </row>
    <row r="1370" spans="1:6">
      <c r="A1370" s="2959" t="s">
        <v>3253</v>
      </c>
      <c r="B1370" s="2959" t="s">
        <v>3261</v>
      </c>
      <c r="C1370" s="2959">
        <v>1</v>
      </c>
      <c r="D1370" s="2959">
        <v>2502</v>
      </c>
      <c r="E1370" s="2960">
        <v>90.96</v>
      </c>
      <c r="F1370" s="2959"/>
    </row>
    <row r="1371" spans="1:6">
      <c r="A1371" s="2959" t="s">
        <v>3253</v>
      </c>
      <c r="B1371" s="2959" t="s">
        <v>3261</v>
      </c>
      <c r="C1371" s="2959">
        <v>1</v>
      </c>
      <c r="D1371" s="2959">
        <v>2503</v>
      </c>
      <c r="E1371" s="2960">
        <v>90.96</v>
      </c>
      <c r="F1371" s="2959"/>
    </row>
    <row r="1372" spans="1:6">
      <c r="A1372" s="2959" t="s">
        <v>3253</v>
      </c>
      <c r="B1372" s="2959" t="s">
        <v>3261</v>
      </c>
      <c r="C1372" s="2959">
        <v>1</v>
      </c>
      <c r="D1372" s="2959">
        <v>2504</v>
      </c>
      <c r="E1372" s="2960">
        <v>93.04</v>
      </c>
      <c r="F1372" s="2959"/>
    </row>
    <row r="1373" spans="1:6">
      <c r="A1373" s="2959" t="s">
        <v>3253</v>
      </c>
      <c r="B1373" s="2959" t="s">
        <v>3261</v>
      </c>
      <c r="C1373" s="2959">
        <v>1</v>
      </c>
      <c r="D1373" s="2959">
        <v>2601</v>
      </c>
      <c r="E1373" s="2960">
        <v>93.04</v>
      </c>
      <c r="F1373" s="2959"/>
    </row>
    <row r="1374" spans="1:6">
      <c r="A1374" s="2959" t="s">
        <v>3253</v>
      </c>
      <c r="B1374" s="2959" t="s">
        <v>3261</v>
      </c>
      <c r="C1374" s="2959">
        <v>1</v>
      </c>
      <c r="D1374" s="2959">
        <v>2602</v>
      </c>
      <c r="E1374" s="2960">
        <v>90.96</v>
      </c>
      <c r="F1374" s="2959"/>
    </row>
    <row r="1375" spans="1:6">
      <c r="A1375" s="2959" t="s">
        <v>3253</v>
      </c>
      <c r="B1375" s="2959" t="s">
        <v>3261</v>
      </c>
      <c r="C1375" s="2959">
        <v>1</v>
      </c>
      <c r="D1375" s="2959">
        <v>2603</v>
      </c>
      <c r="E1375" s="2960">
        <v>90.96</v>
      </c>
      <c r="F1375" s="2959"/>
    </row>
    <row r="1376" spans="1:6">
      <c r="A1376" s="2959" t="s">
        <v>3253</v>
      </c>
      <c r="B1376" s="2959" t="s">
        <v>3261</v>
      </c>
      <c r="C1376" s="2959">
        <v>1</v>
      </c>
      <c r="D1376" s="2959">
        <v>2604</v>
      </c>
      <c r="E1376" s="2960">
        <v>93.04</v>
      </c>
      <c r="F1376" s="2959"/>
    </row>
    <row r="1377" spans="1:7">
      <c r="A1377" s="2959" t="s">
        <v>3253</v>
      </c>
      <c r="B1377" s="2959" t="s">
        <v>3261</v>
      </c>
      <c r="C1377" s="2959">
        <v>1</v>
      </c>
      <c r="D1377" s="2959">
        <v>2701</v>
      </c>
      <c r="E1377" s="2960">
        <v>93.04</v>
      </c>
      <c r="F1377" s="2959"/>
    </row>
    <row r="1378" spans="1:7">
      <c r="A1378" s="2959" t="s">
        <v>3253</v>
      </c>
      <c r="B1378" s="2959" t="s">
        <v>3261</v>
      </c>
      <c r="C1378" s="2959">
        <v>1</v>
      </c>
      <c r="D1378" s="2959">
        <v>2702</v>
      </c>
      <c r="E1378" s="2960">
        <v>90.96</v>
      </c>
      <c r="F1378" s="2959"/>
    </row>
    <row r="1379" spans="1:7">
      <c r="A1379" s="2959" t="s">
        <v>3253</v>
      </c>
      <c r="B1379" s="2959" t="s">
        <v>3261</v>
      </c>
      <c r="C1379" s="2959">
        <v>1</v>
      </c>
      <c r="D1379" s="2959">
        <v>2703</v>
      </c>
      <c r="E1379" s="2960">
        <v>90.96</v>
      </c>
      <c r="F1379" s="2959"/>
    </row>
    <row r="1380" spans="1:7">
      <c r="A1380" s="2959" t="s">
        <v>3253</v>
      </c>
      <c r="B1380" s="2959" t="s">
        <v>3261</v>
      </c>
      <c r="C1380" s="2959">
        <v>1</v>
      </c>
      <c r="D1380" s="2959">
        <v>2704</v>
      </c>
      <c r="E1380" s="2960">
        <v>93.04</v>
      </c>
      <c r="F1380" s="2959"/>
    </row>
    <row r="1381" spans="1:7">
      <c r="A1381" s="2959" t="s">
        <v>3253</v>
      </c>
      <c r="B1381" s="2959" t="s">
        <v>3261</v>
      </c>
      <c r="C1381" s="2959">
        <v>1</v>
      </c>
      <c r="D1381" s="2959">
        <v>2801</v>
      </c>
      <c r="E1381" s="2960">
        <v>93.04</v>
      </c>
      <c r="F1381" s="2959"/>
    </row>
    <row r="1382" spans="1:7">
      <c r="A1382" s="2959" t="s">
        <v>3253</v>
      </c>
      <c r="B1382" s="2959" t="s">
        <v>3261</v>
      </c>
      <c r="C1382" s="2959">
        <v>1</v>
      </c>
      <c r="D1382" s="2959">
        <v>2802</v>
      </c>
      <c r="E1382" s="2960">
        <v>90.96</v>
      </c>
      <c r="F1382" s="2959"/>
    </row>
    <row r="1383" spans="1:7">
      <c r="A1383" s="2959" t="s">
        <v>3253</v>
      </c>
      <c r="B1383" s="2959" t="s">
        <v>3261</v>
      </c>
      <c r="C1383" s="2959">
        <v>1</v>
      </c>
      <c r="D1383" s="2959">
        <v>2803</v>
      </c>
      <c r="E1383" s="2960">
        <v>90.96</v>
      </c>
      <c r="F1383" s="2959"/>
    </row>
    <row r="1384" spans="1:7">
      <c r="A1384" s="2959" t="s">
        <v>3253</v>
      </c>
      <c r="B1384" s="2959" t="s">
        <v>3261</v>
      </c>
      <c r="C1384" s="2959">
        <v>1</v>
      </c>
      <c r="D1384" s="2959">
        <v>2804</v>
      </c>
      <c r="E1384" s="2960">
        <v>93.04</v>
      </c>
      <c r="F1384" s="2959"/>
    </row>
    <row r="1385" spans="1:7">
      <c r="A1385" s="2959" t="s">
        <v>3253</v>
      </c>
      <c r="B1385" s="2959" t="s">
        <v>3261</v>
      </c>
      <c r="C1385" s="2959">
        <v>1</v>
      </c>
      <c r="D1385" s="2959">
        <v>2901</v>
      </c>
      <c r="E1385" s="2960">
        <v>93.04</v>
      </c>
      <c r="F1385" s="2959"/>
    </row>
    <row r="1386" spans="1:7">
      <c r="A1386" s="2959" t="s">
        <v>3253</v>
      </c>
      <c r="B1386" s="2959" t="s">
        <v>3261</v>
      </c>
      <c r="C1386" s="2959">
        <v>1</v>
      </c>
      <c r="D1386" s="2959">
        <v>2902</v>
      </c>
      <c r="E1386" s="2960">
        <v>90.96</v>
      </c>
      <c r="F1386" s="2959"/>
    </row>
    <row r="1387" spans="1:7">
      <c r="A1387" s="2959" t="s">
        <v>3253</v>
      </c>
      <c r="B1387" s="2959" t="s">
        <v>3261</v>
      </c>
      <c r="C1387" s="2959">
        <v>1</v>
      </c>
      <c r="D1387" s="2959">
        <v>2903</v>
      </c>
      <c r="E1387" s="2960">
        <v>90.96</v>
      </c>
      <c r="F1387" s="2959"/>
    </row>
    <row r="1388" spans="1:7">
      <c r="A1388" s="2959" t="s">
        <v>3253</v>
      </c>
      <c r="B1388" s="2959" t="s">
        <v>3261</v>
      </c>
      <c r="C1388" s="2959">
        <v>1</v>
      </c>
      <c r="D1388" s="2959">
        <v>2904</v>
      </c>
      <c r="E1388" s="2960">
        <v>93.04</v>
      </c>
      <c r="F1388" s="2959"/>
    </row>
    <row r="1389" spans="1:7">
      <c r="A1389" s="2959" t="s">
        <v>3253</v>
      </c>
      <c r="B1389" s="2959" t="s">
        <v>3261</v>
      </c>
      <c r="C1389" s="2959">
        <v>1</v>
      </c>
      <c r="D1389" s="2959">
        <v>3001</v>
      </c>
      <c r="E1389" s="2960">
        <v>93.04</v>
      </c>
      <c r="F1389" s="2959"/>
    </row>
    <row r="1390" spans="1:7">
      <c r="A1390" s="2959" t="s">
        <v>3253</v>
      </c>
      <c r="B1390" s="2959" t="s">
        <v>3261</v>
      </c>
      <c r="C1390" s="2959">
        <v>1</v>
      </c>
      <c r="D1390" s="2959">
        <v>3002</v>
      </c>
      <c r="E1390" s="2960">
        <v>90.96</v>
      </c>
      <c r="F1390" s="2959"/>
    </row>
    <row r="1391" spans="1:7">
      <c r="A1391" s="2959" t="s">
        <v>3253</v>
      </c>
      <c r="B1391" s="2959" t="s">
        <v>3261</v>
      </c>
      <c r="C1391" s="2959">
        <v>1</v>
      </c>
      <c r="D1391" s="2959">
        <v>3003</v>
      </c>
      <c r="E1391" s="2960">
        <v>90.96</v>
      </c>
      <c r="F1391" s="2959"/>
      <c r="G1391" s="2982">
        <v>13</v>
      </c>
    </row>
    <row r="1392" spans="1:7">
      <c r="A1392" s="2959" t="s">
        <v>3253</v>
      </c>
      <c r="B1392" s="2959" t="s">
        <v>3261</v>
      </c>
      <c r="C1392" s="2959">
        <v>1</v>
      </c>
      <c r="D1392" s="2969">
        <v>3004</v>
      </c>
      <c r="E1392" s="2960">
        <v>93.04</v>
      </c>
      <c r="F1392" s="2959"/>
      <c r="G1392" s="2982">
        <v>11040</v>
      </c>
    </row>
    <row r="1393" spans="1:6">
      <c r="A1393" s="2959" t="s">
        <v>3253</v>
      </c>
      <c r="B1393" s="2959" t="s">
        <v>3262</v>
      </c>
      <c r="C1393" s="2959">
        <v>1</v>
      </c>
      <c r="D1393" s="2959">
        <v>101</v>
      </c>
      <c r="E1393" s="2960">
        <v>122.31</v>
      </c>
      <c r="F1393" s="2959"/>
    </row>
    <row r="1394" spans="1:6">
      <c r="A1394" s="2959" t="s">
        <v>3253</v>
      </c>
      <c r="B1394" s="2959" t="s">
        <v>3262</v>
      </c>
      <c r="C1394" s="2959">
        <v>1</v>
      </c>
      <c r="D1394" s="2959">
        <v>102</v>
      </c>
      <c r="E1394" s="2960">
        <v>88.66</v>
      </c>
      <c r="F1394" s="2959"/>
    </row>
    <row r="1395" spans="1:6">
      <c r="A1395" s="2959" t="s">
        <v>3253</v>
      </c>
      <c r="B1395" s="2959" t="s">
        <v>3262</v>
      </c>
      <c r="C1395" s="2959">
        <v>1</v>
      </c>
      <c r="D1395" s="2959">
        <v>103</v>
      </c>
      <c r="E1395" s="2960">
        <v>139.25</v>
      </c>
      <c r="F1395" s="2959"/>
    </row>
    <row r="1396" spans="1:6">
      <c r="A1396" s="2959" t="s">
        <v>3253</v>
      </c>
      <c r="B1396" s="2959" t="s">
        <v>3262</v>
      </c>
      <c r="C1396" s="2959">
        <v>1</v>
      </c>
      <c r="D1396" s="2959">
        <v>201</v>
      </c>
      <c r="E1396" s="2960">
        <v>122.31</v>
      </c>
      <c r="F1396" s="2959"/>
    </row>
    <row r="1397" spans="1:6">
      <c r="A1397" s="2959" t="s">
        <v>3253</v>
      </c>
      <c r="B1397" s="2959" t="s">
        <v>3262</v>
      </c>
      <c r="C1397" s="2959">
        <v>1</v>
      </c>
      <c r="D1397" s="2959">
        <v>202</v>
      </c>
      <c r="E1397" s="2960">
        <v>88.66</v>
      </c>
      <c r="F1397" s="2959"/>
    </row>
    <row r="1398" spans="1:6">
      <c r="A1398" s="2959" t="s">
        <v>3253</v>
      </c>
      <c r="B1398" s="2959" t="s">
        <v>3262</v>
      </c>
      <c r="C1398" s="2959">
        <v>1</v>
      </c>
      <c r="D1398" s="2959">
        <v>203</v>
      </c>
      <c r="E1398" s="2960">
        <v>139.25</v>
      </c>
      <c r="F1398" s="2959"/>
    </row>
    <row r="1399" spans="1:6">
      <c r="A1399" s="2959" t="s">
        <v>3253</v>
      </c>
      <c r="B1399" s="2959" t="s">
        <v>3262</v>
      </c>
      <c r="C1399" s="2959">
        <v>1</v>
      </c>
      <c r="D1399" s="2959">
        <v>301</v>
      </c>
      <c r="E1399" s="2960">
        <v>122.31</v>
      </c>
      <c r="F1399" s="2959"/>
    </row>
    <row r="1400" spans="1:6">
      <c r="A1400" s="2959" t="s">
        <v>3253</v>
      </c>
      <c r="B1400" s="2959" t="s">
        <v>3262</v>
      </c>
      <c r="C1400" s="2959">
        <v>1</v>
      </c>
      <c r="D1400" s="2959">
        <v>302</v>
      </c>
      <c r="E1400" s="2960">
        <v>88.66</v>
      </c>
      <c r="F1400" s="2959"/>
    </row>
    <row r="1401" spans="1:6">
      <c r="A1401" s="2959" t="s">
        <v>3253</v>
      </c>
      <c r="B1401" s="2959" t="s">
        <v>3262</v>
      </c>
      <c r="C1401" s="2959">
        <v>1</v>
      </c>
      <c r="D1401" s="2959">
        <v>303</v>
      </c>
      <c r="E1401" s="2960">
        <v>139.25</v>
      </c>
      <c r="F1401" s="2959"/>
    </row>
    <row r="1402" spans="1:6">
      <c r="A1402" s="2959" t="s">
        <v>3253</v>
      </c>
      <c r="B1402" s="2959" t="s">
        <v>3262</v>
      </c>
      <c r="C1402" s="2959">
        <v>1</v>
      </c>
      <c r="D1402" s="2959">
        <v>401</v>
      </c>
      <c r="E1402" s="2960">
        <v>122.31</v>
      </c>
      <c r="F1402" s="2959"/>
    </row>
    <row r="1403" spans="1:6">
      <c r="A1403" s="2959" t="s">
        <v>3253</v>
      </c>
      <c r="B1403" s="2959" t="s">
        <v>3262</v>
      </c>
      <c r="C1403" s="2959">
        <v>1</v>
      </c>
      <c r="D1403" s="2959">
        <v>402</v>
      </c>
      <c r="E1403" s="2960">
        <v>88.66</v>
      </c>
      <c r="F1403" s="2959"/>
    </row>
    <row r="1404" spans="1:6">
      <c r="A1404" s="2959" t="s">
        <v>3253</v>
      </c>
      <c r="B1404" s="2959" t="s">
        <v>3262</v>
      </c>
      <c r="C1404" s="2959">
        <v>1</v>
      </c>
      <c r="D1404" s="2959">
        <v>403</v>
      </c>
      <c r="E1404" s="2960">
        <v>139.25</v>
      </c>
      <c r="F1404" s="2959"/>
    </row>
    <row r="1405" spans="1:6">
      <c r="A1405" s="2959" t="s">
        <v>3253</v>
      </c>
      <c r="B1405" s="2959" t="s">
        <v>3262</v>
      </c>
      <c r="C1405" s="2959">
        <v>1</v>
      </c>
      <c r="D1405" s="2959">
        <v>501</v>
      </c>
      <c r="E1405" s="2960">
        <v>122.31</v>
      </c>
      <c r="F1405" s="2959"/>
    </row>
    <row r="1406" spans="1:6">
      <c r="A1406" s="2959" t="s">
        <v>3253</v>
      </c>
      <c r="B1406" s="2959" t="s">
        <v>3262</v>
      </c>
      <c r="C1406" s="2959">
        <v>1</v>
      </c>
      <c r="D1406" s="2959">
        <v>502</v>
      </c>
      <c r="E1406" s="2960">
        <v>88.66</v>
      </c>
      <c r="F1406" s="2959"/>
    </row>
    <row r="1407" spans="1:6">
      <c r="A1407" s="2959" t="s">
        <v>3253</v>
      </c>
      <c r="B1407" s="2959" t="s">
        <v>3262</v>
      </c>
      <c r="C1407" s="2959">
        <v>1</v>
      </c>
      <c r="D1407" s="2959">
        <v>503</v>
      </c>
      <c r="E1407" s="2960">
        <v>139.25</v>
      </c>
      <c r="F1407" s="2959"/>
    </row>
    <row r="1408" spans="1:6">
      <c r="A1408" s="2959" t="s">
        <v>3253</v>
      </c>
      <c r="B1408" s="2959" t="s">
        <v>3262</v>
      </c>
      <c r="C1408" s="2959">
        <v>1</v>
      </c>
      <c r="D1408" s="2959">
        <v>601</v>
      </c>
      <c r="E1408" s="2960">
        <v>122.31</v>
      </c>
      <c r="F1408" s="2959"/>
    </row>
    <row r="1409" spans="1:6">
      <c r="A1409" s="2959" t="s">
        <v>3253</v>
      </c>
      <c r="B1409" s="2959" t="s">
        <v>3262</v>
      </c>
      <c r="C1409" s="2959">
        <v>1</v>
      </c>
      <c r="D1409" s="2959">
        <v>602</v>
      </c>
      <c r="E1409" s="2960">
        <v>88.66</v>
      </c>
      <c r="F1409" s="2959"/>
    </row>
    <row r="1410" spans="1:6">
      <c r="A1410" s="2959" t="s">
        <v>3253</v>
      </c>
      <c r="B1410" s="2959" t="s">
        <v>3262</v>
      </c>
      <c r="C1410" s="2959">
        <v>1</v>
      </c>
      <c r="D1410" s="2959">
        <v>603</v>
      </c>
      <c r="E1410" s="2960">
        <v>139.25</v>
      </c>
      <c r="F1410" s="2959"/>
    </row>
    <row r="1411" spans="1:6">
      <c r="A1411" s="2959" t="s">
        <v>3253</v>
      </c>
      <c r="B1411" s="2959" t="s">
        <v>3262</v>
      </c>
      <c r="C1411" s="2959">
        <v>1</v>
      </c>
      <c r="D1411" s="2959">
        <v>701</v>
      </c>
      <c r="E1411" s="2960">
        <v>122.31</v>
      </c>
      <c r="F1411" s="2959"/>
    </row>
    <row r="1412" spans="1:6">
      <c r="A1412" s="2959" t="s">
        <v>3253</v>
      </c>
      <c r="B1412" s="2959" t="s">
        <v>3262</v>
      </c>
      <c r="C1412" s="2959">
        <v>1</v>
      </c>
      <c r="D1412" s="2959">
        <v>702</v>
      </c>
      <c r="E1412" s="2960">
        <v>88.66</v>
      </c>
      <c r="F1412" s="2959"/>
    </row>
    <row r="1413" spans="1:6">
      <c r="A1413" s="2959" t="s">
        <v>3253</v>
      </c>
      <c r="B1413" s="2959" t="s">
        <v>3262</v>
      </c>
      <c r="C1413" s="2959">
        <v>1</v>
      </c>
      <c r="D1413" s="2959">
        <v>703</v>
      </c>
      <c r="E1413" s="2960">
        <v>139.25</v>
      </c>
      <c r="F1413" s="2959"/>
    </row>
    <row r="1414" spans="1:6">
      <c r="A1414" s="2959" t="s">
        <v>3253</v>
      </c>
      <c r="B1414" s="2959" t="s">
        <v>3262</v>
      </c>
      <c r="C1414" s="2959">
        <v>1</v>
      </c>
      <c r="D1414" s="2959">
        <v>801</v>
      </c>
      <c r="E1414" s="2960">
        <v>122.31</v>
      </c>
      <c r="F1414" s="2959"/>
    </row>
    <row r="1415" spans="1:6">
      <c r="A1415" s="2959" t="s">
        <v>3253</v>
      </c>
      <c r="B1415" s="2959" t="s">
        <v>3262</v>
      </c>
      <c r="C1415" s="2959">
        <v>1</v>
      </c>
      <c r="D1415" s="2959">
        <v>802</v>
      </c>
      <c r="E1415" s="2960">
        <v>88.66</v>
      </c>
      <c r="F1415" s="2959"/>
    </row>
    <row r="1416" spans="1:6">
      <c r="A1416" s="2959" t="s">
        <v>3253</v>
      </c>
      <c r="B1416" s="2959" t="s">
        <v>3262</v>
      </c>
      <c r="C1416" s="2959">
        <v>1</v>
      </c>
      <c r="D1416" s="2959">
        <v>803</v>
      </c>
      <c r="E1416" s="2960">
        <v>139.25</v>
      </c>
      <c r="F1416" s="2959"/>
    </row>
    <row r="1417" spans="1:6">
      <c r="A1417" s="2959" t="s">
        <v>3253</v>
      </c>
      <c r="B1417" s="2959" t="s">
        <v>3262</v>
      </c>
      <c r="C1417" s="2959">
        <v>1</v>
      </c>
      <c r="D1417" s="2959">
        <v>901</v>
      </c>
      <c r="E1417" s="2960">
        <v>122.31</v>
      </c>
      <c r="F1417" s="2959"/>
    </row>
    <row r="1418" spans="1:6">
      <c r="A1418" s="2959" t="s">
        <v>3253</v>
      </c>
      <c r="B1418" s="2959" t="s">
        <v>3262</v>
      </c>
      <c r="C1418" s="2959">
        <v>1</v>
      </c>
      <c r="D1418" s="2959">
        <v>902</v>
      </c>
      <c r="E1418" s="2960">
        <v>88.66</v>
      </c>
      <c r="F1418" s="2959"/>
    </row>
    <row r="1419" spans="1:6">
      <c r="A1419" s="2959" t="s">
        <v>3253</v>
      </c>
      <c r="B1419" s="2959" t="s">
        <v>3262</v>
      </c>
      <c r="C1419" s="2959">
        <v>1</v>
      </c>
      <c r="D1419" s="2959">
        <v>903</v>
      </c>
      <c r="E1419" s="2960">
        <v>139.25</v>
      </c>
      <c r="F1419" s="2959"/>
    </row>
    <row r="1420" spans="1:6">
      <c r="A1420" s="2959" t="s">
        <v>3253</v>
      </c>
      <c r="B1420" s="2959" t="s">
        <v>3262</v>
      </c>
      <c r="C1420" s="2959">
        <v>1</v>
      </c>
      <c r="D1420" s="2959">
        <v>1001</v>
      </c>
      <c r="E1420" s="2960">
        <v>122.31</v>
      </c>
      <c r="F1420" s="2959"/>
    </row>
    <row r="1421" spans="1:6">
      <c r="A1421" s="2959" t="s">
        <v>3253</v>
      </c>
      <c r="B1421" s="2959" t="s">
        <v>3262</v>
      </c>
      <c r="C1421" s="2959">
        <v>1</v>
      </c>
      <c r="D1421" s="2959">
        <v>1002</v>
      </c>
      <c r="E1421" s="2960">
        <v>88.66</v>
      </c>
      <c r="F1421" s="2959"/>
    </row>
    <row r="1422" spans="1:6">
      <c r="A1422" s="2959" t="s">
        <v>3253</v>
      </c>
      <c r="B1422" s="2959" t="s">
        <v>3262</v>
      </c>
      <c r="C1422" s="2959">
        <v>1</v>
      </c>
      <c r="D1422" s="2959">
        <v>1003</v>
      </c>
      <c r="E1422" s="2960">
        <v>139.25</v>
      </c>
      <c r="F1422" s="2959"/>
    </row>
    <row r="1423" spans="1:6">
      <c r="A1423" s="2959" t="s">
        <v>3253</v>
      </c>
      <c r="B1423" s="2959" t="s">
        <v>3262</v>
      </c>
      <c r="C1423" s="2959">
        <v>1</v>
      </c>
      <c r="D1423" s="2959">
        <v>1101</v>
      </c>
      <c r="E1423" s="2960">
        <v>122.31</v>
      </c>
      <c r="F1423" s="2959"/>
    </row>
    <row r="1424" spans="1:6">
      <c r="A1424" s="2959" t="s">
        <v>3253</v>
      </c>
      <c r="B1424" s="2959" t="s">
        <v>3262</v>
      </c>
      <c r="C1424" s="2959">
        <v>1</v>
      </c>
      <c r="D1424" s="2959">
        <v>1102</v>
      </c>
      <c r="E1424" s="2960">
        <v>88.66</v>
      </c>
      <c r="F1424" s="2959"/>
    </row>
    <row r="1425" spans="1:6">
      <c r="A1425" s="2959" t="s">
        <v>3253</v>
      </c>
      <c r="B1425" s="2959" t="s">
        <v>3262</v>
      </c>
      <c r="C1425" s="2959">
        <v>1</v>
      </c>
      <c r="D1425" s="2959">
        <v>1103</v>
      </c>
      <c r="E1425" s="2960">
        <v>139.25</v>
      </c>
      <c r="F1425" s="2959"/>
    </row>
    <row r="1426" spans="1:6">
      <c r="A1426" s="2959" t="s">
        <v>3253</v>
      </c>
      <c r="B1426" s="2959" t="s">
        <v>3262</v>
      </c>
      <c r="C1426" s="2959">
        <v>1</v>
      </c>
      <c r="D1426" s="2959">
        <v>1201</v>
      </c>
      <c r="E1426" s="2960">
        <v>122.31</v>
      </c>
      <c r="F1426" s="2959"/>
    </row>
    <row r="1427" spans="1:6">
      <c r="A1427" s="2959" t="s">
        <v>3253</v>
      </c>
      <c r="B1427" s="2959" t="s">
        <v>3262</v>
      </c>
      <c r="C1427" s="2959">
        <v>1</v>
      </c>
      <c r="D1427" s="2959">
        <v>1202</v>
      </c>
      <c r="E1427" s="2960">
        <v>88.66</v>
      </c>
      <c r="F1427" s="2959"/>
    </row>
    <row r="1428" spans="1:6">
      <c r="A1428" s="2959" t="s">
        <v>3253</v>
      </c>
      <c r="B1428" s="2959" t="s">
        <v>3262</v>
      </c>
      <c r="C1428" s="2959">
        <v>1</v>
      </c>
      <c r="D1428" s="2959">
        <v>1203</v>
      </c>
      <c r="E1428" s="2960">
        <v>139.25</v>
      </c>
      <c r="F1428" s="2959"/>
    </row>
    <row r="1429" spans="1:6">
      <c r="A1429" s="2959" t="s">
        <v>3253</v>
      </c>
      <c r="B1429" s="2959" t="s">
        <v>3262</v>
      </c>
      <c r="C1429" s="2959">
        <v>1</v>
      </c>
      <c r="D1429" s="2959">
        <v>1301</v>
      </c>
      <c r="E1429" s="2960">
        <v>122.31</v>
      </c>
      <c r="F1429" s="2959"/>
    </row>
    <row r="1430" spans="1:6">
      <c r="A1430" s="2959" t="s">
        <v>3253</v>
      </c>
      <c r="B1430" s="2959" t="s">
        <v>3262</v>
      </c>
      <c r="C1430" s="2959">
        <v>1</v>
      </c>
      <c r="D1430" s="2959">
        <v>1302</v>
      </c>
      <c r="E1430" s="2960">
        <v>88.66</v>
      </c>
      <c r="F1430" s="2959"/>
    </row>
    <row r="1431" spans="1:6">
      <c r="A1431" s="2959" t="s">
        <v>3253</v>
      </c>
      <c r="B1431" s="2959" t="s">
        <v>3262</v>
      </c>
      <c r="C1431" s="2959">
        <v>1</v>
      </c>
      <c r="D1431" s="2959">
        <v>1303</v>
      </c>
      <c r="E1431" s="2960">
        <v>139.25</v>
      </c>
      <c r="F1431" s="2959"/>
    </row>
    <row r="1432" spans="1:6">
      <c r="A1432" s="2959" t="s">
        <v>3253</v>
      </c>
      <c r="B1432" s="2959" t="s">
        <v>3262</v>
      </c>
      <c r="C1432" s="2959">
        <v>1</v>
      </c>
      <c r="D1432" s="2959">
        <v>1401</v>
      </c>
      <c r="E1432" s="2960">
        <v>122.31</v>
      </c>
      <c r="F1432" s="2959"/>
    </row>
    <row r="1433" spans="1:6">
      <c r="A1433" s="2959" t="s">
        <v>3253</v>
      </c>
      <c r="B1433" s="2959" t="s">
        <v>3262</v>
      </c>
      <c r="C1433" s="2959">
        <v>1</v>
      </c>
      <c r="D1433" s="2959">
        <v>1402</v>
      </c>
      <c r="E1433" s="2960">
        <v>88.66</v>
      </c>
      <c r="F1433" s="2959"/>
    </row>
    <row r="1434" spans="1:6">
      <c r="A1434" s="2959" t="s">
        <v>3253</v>
      </c>
      <c r="B1434" s="2959" t="s">
        <v>3262</v>
      </c>
      <c r="C1434" s="2959">
        <v>1</v>
      </c>
      <c r="D1434" s="2959">
        <v>1403</v>
      </c>
      <c r="E1434" s="2960">
        <v>139.25</v>
      </c>
      <c r="F1434" s="2959"/>
    </row>
    <row r="1435" spans="1:6">
      <c r="A1435" s="2959" t="s">
        <v>3253</v>
      </c>
      <c r="B1435" s="2959" t="s">
        <v>3262</v>
      </c>
      <c r="C1435" s="2959">
        <v>1</v>
      </c>
      <c r="D1435" s="2959">
        <v>1501</v>
      </c>
      <c r="E1435" s="2960">
        <v>122.31</v>
      </c>
      <c r="F1435" s="2959"/>
    </row>
    <row r="1436" spans="1:6">
      <c r="A1436" s="2959" t="s">
        <v>3253</v>
      </c>
      <c r="B1436" s="2959" t="s">
        <v>3262</v>
      </c>
      <c r="C1436" s="2959">
        <v>1</v>
      </c>
      <c r="D1436" s="2959">
        <v>1502</v>
      </c>
      <c r="E1436" s="2960">
        <v>88.66</v>
      </c>
      <c r="F1436" s="2959"/>
    </row>
    <row r="1437" spans="1:6">
      <c r="A1437" s="2959" t="s">
        <v>3253</v>
      </c>
      <c r="B1437" s="2959" t="s">
        <v>3262</v>
      </c>
      <c r="C1437" s="2959">
        <v>1</v>
      </c>
      <c r="D1437" s="2959">
        <v>1503</v>
      </c>
      <c r="E1437" s="2960">
        <v>139.25</v>
      </c>
      <c r="F1437" s="2959"/>
    </row>
    <row r="1438" spans="1:6">
      <c r="A1438" s="2959" t="s">
        <v>3253</v>
      </c>
      <c r="B1438" s="2959" t="s">
        <v>3262</v>
      </c>
      <c r="C1438" s="2959">
        <v>1</v>
      </c>
      <c r="D1438" s="2959">
        <v>1601</v>
      </c>
      <c r="E1438" s="2960">
        <v>122.31</v>
      </c>
      <c r="F1438" s="2959"/>
    </row>
    <row r="1439" spans="1:6">
      <c r="A1439" s="2959" t="s">
        <v>3253</v>
      </c>
      <c r="B1439" s="2959" t="s">
        <v>3262</v>
      </c>
      <c r="C1439" s="2959">
        <v>1</v>
      </c>
      <c r="D1439" s="2959">
        <v>1602</v>
      </c>
      <c r="E1439" s="2960">
        <v>88.66</v>
      </c>
      <c r="F1439" s="2959"/>
    </row>
    <row r="1440" spans="1:6">
      <c r="A1440" s="2959" t="s">
        <v>3253</v>
      </c>
      <c r="B1440" s="2959" t="s">
        <v>3262</v>
      </c>
      <c r="C1440" s="2959">
        <v>1</v>
      </c>
      <c r="D1440" s="2959">
        <v>1603</v>
      </c>
      <c r="E1440" s="2960">
        <v>139.25</v>
      </c>
      <c r="F1440" s="2959"/>
    </row>
    <row r="1441" spans="1:7">
      <c r="A1441" s="2959" t="s">
        <v>3253</v>
      </c>
      <c r="B1441" s="2959" t="s">
        <v>3262</v>
      </c>
      <c r="C1441" s="2959">
        <v>1</v>
      </c>
      <c r="D1441" s="2959">
        <v>1701</v>
      </c>
      <c r="E1441" s="2960">
        <v>122.31</v>
      </c>
      <c r="F1441" s="2959"/>
    </row>
    <row r="1442" spans="1:7">
      <c r="A1442" s="2959" t="s">
        <v>3253</v>
      </c>
      <c r="B1442" s="2959" t="s">
        <v>3262</v>
      </c>
      <c r="C1442" s="2959">
        <v>1</v>
      </c>
      <c r="D1442" s="2959">
        <v>1702</v>
      </c>
      <c r="E1442" s="2960">
        <v>88.66</v>
      </c>
      <c r="F1442" s="2959"/>
    </row>
    <row r="1443" spans="1:7">
      <c r="A1443" s="2959" t="s">
        <v>3253</v>
      </c>
      <c r="B1443" s="2959" t="s">
        <v>3262</v>
      </c>
      <c r="C1443" s="2959">
        <v>1</v>
      </c>
      <c r="D1443" s="2959">
        <v>1703</v>
      </c>
      <c r="E1443" s="2960">
        <v>139.25</v>
      </c>
      <c r="F1443" s="2959"/>
    </row>
    <row r="1444" spans="1:7">
      <c r="A1444" s="2959" t="s">
        <v>3253</v>
      </c>
      <c r="B1444" s="2959" t="s">
        <v>3262</v>
      </c>
      <c r="C1444" s="2959">
        <v>1</v>
      </c>
      <c r="D1444" s="2959">
        <v>1801</v>
      </c>
      <c r="E1444" s="2960">
        <v>122.31</v>
      </c>
      <c r="F1444" s="2959"/>
    </row>
    <row r="1445" spans="1:7">
      <c r="A1445" s="2959" t="s">
        <v>3253</v>
      </c>
      <c r="B1445" s="2959" t="s">
        <v>3262</v>
      </c>
      <c r="C1445" s="2959">
        <v>1</v>
      </c>
      <c r="D1445" s="2959">
        <v>1802</v>
      </c>
      <c r="E1445" s="2960">
        <v>88.66</v>
      </c>
      <c r="F1445" s="2959"/>
      <c r="G1445" s="2982">
        <v>14</v>
      </c>
    </row>
    <row r="1446" spans="1:7">
      <c r="A1446" s="2959" t="s">
        <v>3253</v>
      </c>
      <c r="B1446" s="2959" t="s">
        <v>3262</v>
      </c>
      <c r="C1446" s="2959">
        <v>1</v>
      </c>
      <c r="D1446" s="2969">
        <v>1803</v>
      </c>
      <c r="E1446" s="2983">
        <v>139.25</v>
      </c>
      <c r="F1446" s="2959"/>
      <c r="G1446" s="2982">
        <v>6303.96</v>
      </c>
    </row>
    <row r="1447" spans="1:7">
      <c r="A1447" s="2959" t="s">
        <v>3253</v>
      </c>
      <c r="B1447" s="2959" t="s">
        <v>3263</v>
      </c>
      <c r="C1447" s="2959">
        <v>1</v>
      </c>
      <c r="D1447" s="2959">
        <v>101</v>
      </c>
      <c r="E1447" s="2960">
        <v>91.46</v>
      </c>
      <c r="F1447" s="2959"/>
    </row>
    <row r="1448" spans="1:7">
      <c r="A1448" s="2959" t="s">
        <v>3253</v>
      </c>
      <c r="B1448" s="2959" t="s">
        <v>3263</v>
      </c>
      <c r="C1448" s="2959">
        <v>1</v>
      </c>
      <c r="D1448" s="2959">
        <v>102</v>
      </c>
      <c r="E1448" s="2960">
        <v>88.25</v>
      </c>
      <c r="F1448" s="2959"/>
    </row>
    <row r="1449" spans="1:7">
      <c r="A1449" s="2959" t="s">
        <v>3253</v>
      </c>
      <c r="B1449" s="2959" t="s">
        <v>3263</v>
      </c>
      <c r="C1449" s="2959">
        <v>1</v>
      </c>
      <c r="D1449" s="2959">
        <v>103</v>
      </c>
      <c r="E1449" s="2960">
        <v>88.25</v>
      </c>
      <c r="F1449" s="2959"/>
    </row>
    <row r="1450" spans="1:7">
      <c r="A1450" s="2959" t="s">
        <v>3253</v>
      </c>
      <c r="B1450" s="2959" t="s">
        <v>3263</v>
      </c>
      <c r="C1450" s="2959">
        <v>1</v>
      </c>
      <c r="D1450" s="2959">
        <v>104</v>
      </c>
      <c r="E1450" s="2960">
        <v>91.46</v>
      </c>
      <c r="F1450" s="2959"/>
    </row>
    <row r="1451" spans="1:7">
      <c r="A1451" s="2959" t="s">
        <v>3253</v>
      </c>
      <c r="B1451" s="2959" t="s">
        <v>3263</v>
      </c>
      <c r="C1451" s="2959">
        <v>1</v>
      </c>
      <c r="D1451" s="2959">
        <v>201</v>
      </c>
      <c r="E1451" s="2960">
        <v>91.46</v>
      </c>
      <c r="F1451" s="2959"/>
    </row>
    <row r="1452" spans="1:7">
      <c r="A1452" s="2959" t="s">
        <v>3253</v>
      </c>
      <c r="B1452" s="2959" t="s">
        <v>3263</v>
      </c>
      <c r="C1452" s="2959">
        <v>1</v>
      </c>
      <c r="D1452" s="2959">
        <v>202</v>
      </c>
      <c r="E1452" s="2960">
        <v>88.25</v>
      </c>
      <c r="F1452" s="2959"/>
    </row>
    <row r="1453" spans="1:7">
      <c r="A1453" s="2959" t="s">
        <v>3253</v>
      </c>
      <c r="B1453" s="2959" t="s">
        <v>3263</v>
      </c>
      <c r="C1453" s="2959">
        <v>1</v>
      </c>
      <c r="D1453" s="2959">
        <v>203</v>
      </c>
      <c r="E1453" s="2960">
        <v>88.25</v>
      </c>
      <c r="F1453" s="2959"/>
    </row>
    <row r="1454" spans="1:7">
      <c r="A1454" s="2959" t="s">
        <v>3253</v>
      </c>
      <c r="B1454" s="2959" t="s">
        <v>3263</v>
      </c>
      <c r="C1454" s="2959">
        <v>1</v>
      </c>
      <c r="D1454" s="2959">
        <v>204</v>
      </c>
      <c r="E1454" s="2960">
        <v>91.46</v>
      </c>
      <c r="F1454" s="2959"/>
    </row>
    <row r="1455" spans="1:7">
      <c r="A1455" s="2959" t="s">
        <v>3253</v>
      </c>
      <c r="B1455" s="2959" t="s">
        <v>3263</v>
      </c>
      <c r="C1455" s="2959">
        <v>1</v>
      </c>
      <c r="D1455" s="2959">
        <v>301</v>
      </c>
      <c r="E1455" s="2960">
        <v>91.46</v>
      </c>
      <c r="F1455" s="2959"/>
    </row>
    <row r="1456" spans="1:7">
      <c r="A1456" s="2959" t="s">
        <v>3253</v>
      </c>
      <c r="B1456" s="2959" t="s">
        <v>3263</v>
      </c>
      <c r="C1456" s="2959">
        <v>1</v>
      </c>
      <c r="D1456" s="2959">
        <v>302</v>
      </c>
      <c r="E1456" s="2960">
        <v>88.25</v>
      </c>
      <c r="F1456" s="2959"/>
    </row>
    <row r="1457" spans="1:6">
      <c r="A1457" s="2959" t="s">
        <v>3253</v>
      </c>
      <c r="B1457" s="2959" t="s">
        <v>3263</v>
      </c>
      <c r="C1457" s="2959">
        <v>1</v>
      </c>
      <c r="D1457" s="2959">
        <v>303</v>
      </c>
      <c r="E1457" s="2960">
        <v>88.25</v>
      </c>
      <c r="F1457" s="2959"/>
    </row>
    <row r="1458" spans="1:6">
      <c r="A1458" s="2959" t="s">
        <v>3253</v>
      </c>
      <c r="B1458" s="2959" t="s">
        <v>3263</v>
      </c>
      <c r="C1458" s="2959">
        <v>1</v>
      </c>
      <c r="D1458" s="2959">
        <v>304</v>
      </c>
      <c r="E1458" s="2960">
        <v>91.46</v>
      </c>
      <c r="F1458" s="2959"/>
    </row>
    <row r="1459" spans="1:6">
      <c r="A1459" s="2959" t="s">
        <v>3253</v>
      </c>
      <c r="B1459" s="2959" t="s">
        <v>3263</v>
      </c>
      <c r="C1459" s="2959">
        <v>1</v>
      </c>
      <c r="D1459" s="2959">
        <v>401</v>
      </c>
      <c r="E1459" s="2960">
        <v>91.46</v>
      </c>
      <c r="F1459" s="2959"/>
    </row>
    <row r="1460" spans="1:6">
      <c r="A1460" s="2959" t="s">
        <v>3253</v>
      </c>
      <c r="B1460" s="2959" t="s">
        <v>3263</v>
      </c>
      <c r="C1460" s="2959">
        <v>1</v>
      </c>
      <c r="D1460" s="2959">
        <v>402</v>
      </c>
      <c r="E1460" s="2960">
        <v>88.25</v>
      </c>
      <c r="F1460" s="2959"/>
    </row>
    <row r="1461" spans="1:6">
      <c r="A1461" s="2959" t="s">
        <v>3253</v>
      </c>
      <c r="B1461" s="2959" t="s">
        <v>3263</v>
      </c>
      <c r="C1461" s="2959">
        <v>1</v>
      </c>
      <c r="D1461" s="2959">
        <v>403</v>
      </c>
      <c r="E1461" s="2960">
        <v>88.25</v>
      </c>
      <c r="F1461" s="2959"/>
    </row>
    <row r="1462" spans="1:6">
      <c r="A1462" s="2959" t="s">
        <v>3253</v>
      </c>
      <c r="B1462" s="2959" t="s">
        <v>3263</v>
      </c>
      <c r="C1462" s="2959">
        <v>1</v>
      </c>
      <c r="D1462" s="2959">
        <v>404</v>
      </c>
      <c r="E1462" s="2960">
        <v>91.46</v>
      </c>
      <c r="F1462" s="2959"/>
    </row>
    <row r="1463" spans="1:6">
      <c r="A1463" s="2959" t="s">
        <v>3253</v>
      </c>
      <c r="B1463" s="2959" t="s">
        <v>3263</v>
      </c>
      <c r="C1463" s="2959">
        <v>1</v>
      </c>
      <c r="D1463" s="2959">
        <v>501</v>
      </c>
      <c r="E1463" s="2960">
        <v>91.46</v>
      </c>
      <c r="F1463" s="2959"/>
    </row>
    <row r="1464" spans="1:6">
      <c r="A1464" s="2959" t="s">
        <v>3253</v>
      </c>
      <c r="B1464" s="2959" t="s">
        <v>3263</v>
      </c>
      <c r="C1464" s="2959">
        <v>1</v>
      </c>
      <c r="D1464" s="2959">
        <v>502</v>
      </c>
      <c r="E1464" s="2960">
        <v>88.25</v>
      </c>
      <c r="F1464" s="2959"/>
    </row>
    <row r="1465" spans="1:6">
      <c r="A1465" s="2959" t="s">
        <v>3253</v>
      </c>
      <c r="B1465" s="2959" t="s">
        <v>3263</v>
      </c>
      <c r="C1465" s="2959">
        <v>1</v>
      </c>
      <c r="D1465" s="2959">
        <v>503</v>
      </c>
      <c r="E1465" s="2960">
        <v>88.25</v>
      </c>
      <c r="F1465" s="2959"/>
    </row>
    <row r="1466" spans="1:6">
      <c r="A1466" s="2959" t="s">
        <v>3253</v>
      </c>
      <c r="B1466" s="2959" t="s">
        <v>3263</v>
      </c>
      <c r="C1466" s="2959">
        <v>1</v>
      </c>
      <c r="D1466" s="2959">
        <v>504</v>
      </c>
      <c r="E1466" s="2960">
        <v>91.46</v>
      </c>
      <c r="F1466" s="2959"/>
    </row>
    <row r="1467" spans="1:6">
      <c r="A1467" s="2959" t="s">
        <v>3253</v>
      </c>
      <c r="B1467" s="2959" t="s">
        <v>3263</v>
      </c>
      <c r="C1467" s="2959">
        <v>1</v>
      </c>
      <c r="D1467" s="2959">
        <v>601</v>
      </c>
      <c r="E1467" s="2960">
        <v>91.46</v>
      </c>
      <c r="F1467" s="2959"/>
    </row>
    <row r="1468" spans="1:6">
      <c r="A1468" s="2959" t="s">
        <v>3253</v>
      </c>
      <c r="B1468" s="2959" t="s">
        <v>3263</v>
      </c>
      <c r="C1468" s="2959">
        <v>1</v>
      </c>
      <c r="D1468" s="2959">
        <v>602</v>
      </c>
      <c r="E1468" s="2960">
        <v>88.25</v>
      </c>
      <c r="F1468" s="2959"/>
    </row>
    <row r="1469" spans="1:6">
      <c r="A1469" s="2959" t="s">
        <v>3253</v>
      </c>
      <c r="B1469" s="2959" t="s">
        <v>3263</v>
      </c>
      <c r="C1469" s="2959">
        <v>1</v>
      </c>
      <c r="D1469" s="2959">
        <v>603</v>
      </c>
      <c r="E1469" s="2960">
        <v>88.25</v>
      </c>
      <c r="F1469" s="2959"/>
    </row>
    <row r="1470" spans="1:6">
      <c r="A1470" s="2959" t="s">
        <v>3253</v>
      </c>
      <c r="B1470" s="2959" t="s">
        <v>3263</v>
      </c>
      <c r="C1470" s="2959">
        <v>1</v>
      </c>
      <c r="D1470" s="2959">
        <v>604</v>
      </c>
      <c r="E1470" s="2960">
        <v>91.46</v>
      </c>
      <c r="F1470" s="2959"/>
    </row>
    <row r="1471" spans="1:6">
      <c r="A1471" s="2959" t="s">
        <v>3253</v>
      </c>
      <c r="B1471" s="2959" t="s">
        <v>3263</v>
      </c>
      <c r="C1471" s="2959">
        <v>1</v>
      </c>
      <c r="D1471" s="2959">
        <v>701</v>
      </c>
      <c r="E1471" s="2960">
        <v>91.46</v>
      </c>
      <c r="F1471" s="2959"/>
    </row>
    <row r="1472" spans="1:6">
      <c r="A1472" s="2959" t="s">
        <v>3253</v>
      </c>
      <c r="B1472" s="2959" t="s">
        <v>3263</v>
      </c>
      <c r="C1472" s="2959">
        <v>1</v>
      </c>
      <c r="D1472" s="2959">
        <v>702</v>
      </c>
      <c r="E1472" s="2960">
        <v>88.25</v>
      </c>
      <c r="F1472" s="2959"/>
    </row>
    <row r="1473" spans="1:6">
      <c r="A1473" s="2959" t="s">
        <v>3253</v>
      </c>
      <c r="B1473" s="2959" t="s">
        <v>3263</v>
      </c>
      <c r="C1473" s="2959">
        <v>1</v>
      </c>
      <c r="D1473" s="2959">
        <v>703</v>
      </c>
      <c r="E1473" s="2960">
        <v>88.25</v>
      </c>
      <c r="F1473" s="2959"/>
    </row>
    <row r="1474" spans="1:6">
      <c r="A1474" s="2959" t="s">
        <v>3253</v>
      </c>
      <c r="B1474" s="2959" t="s">
        <v>3263</v>
      </c>
      <c r="C1474" s="2959">
        <v>1</v>
      </c>
      <c r="D1474" s="2959">
        <v>704</v>
      </c>
      <c r="E1474" s="2960">
        <v>91.46</v>
      </c>
      <c r="F1474" s="2959"/>
    </row>
    <row r="1475" spans="1:6">
      <c r="A1475" s="2959" t="s">
        <v>3253</v>
      </c>
      <c r="B1475" s="2959" t="s">
        <v>3263</v>
      </c>
      <c r="C1475" s="2959">
        <v>1</v>
      </c>
      <c r="D1475" s="2959">
        <v>801</v>
      </c>
      <c r="E1475" s="2960">
        <v>91.46</v>
      </c>
      <c r="F1475" s="2959"/>
    </row>
    <row r="1476" spans="1:6">
      <c r="A1476" s="2959" t="s">
        <v>3253</v>
      </c>
      <c r="B1476" s="2959" t="s">
        <v>3263</v>
      </c>
      <c r="C1476" s="2959">
        <v>1</v>
      </c>
      <c r="D1476" s="2959">
        <v>802</v>
      </c>
      <c r="E1476" s="2960">
        <v>88.25</v>
      </c>
      <c r="F1476" s="2959"/>
    </row>
    <row r="1477" spans="1:6">
      <c r="A1477" s="2959" t="s">
        <v>3253</v>
      </c>
      <c r="B1477" s="2959" t="s">
        <v>3263</v>
      </c>
      <c r="C1477" s="2959">
        <v>1</v>
      </c>
      <c r="D1477" s="2959">
        <v>803</v>
      </c>
      <c r="E1477" s="2960">
        <v>88.25</v>
      </c>
      <c r="F1477" s="2959"/>
    </row>
    <row r="1478" spans="1:6">
      <c r="A1478" s="2959" t="s">
        <v>3253</v>
      </c>
      <c r="B1478" s="2959" t="s">
        <v>3263</v>
      </c>
      <c r="C1478" s="2959">
        <v>1</v>
      </c>
      <c r="D1478" s="2959">
        <v>804</v>
      </c>
      <c r="E1478" s="2960">
        <v>91.46</v>
      </c>
      <c r="F1478" s="2959"/>
    </row>
    <row r="1479" spans="1:6">
      <c r="A1479" s="2959" t="s">
        <v>3253</v>
      </c>
      <c r="B1479" s="2959" t="s">
        <v>3263</v>
      </c>
      <c r="C1479" s="2959">
        <v>1</v>
      </c>
      <c r="D1479" s="2959">
        <v>901</v>
      </c>
      <c r="E1479" s="2960">
        <v>91.46</v>
      </c>
      <c r="F1479" s="2959"/>
    </row>
    <row r="1480" spans="1:6">
      <c r="A1480" s="2959" t="s">
        <v>3253</v>
      </c>
      <c r="B1480" s="2959" t="s">
        <v>3263</v>
      </c>
      <c r="C1480" s="2959">
        <v>1</v>
      </c>
      <c r="D1480" s="2959">
        <v>902</v>
      </c>
      <c r="E1480" s="2960">
        <v>88.25</v>
      </c>
      <c r="F1480" s="2959"/>
    </row>
    <row r="1481" spans="1:6">
      <c r="A1481" s="2959" t="s">
        <v>3253</v>
      </c>
      <c r="B1481" s="2959" t="s">
        <v>3263</v>
      </c>
      <c r="C1481" s="2959">
        <v>1</v>
      </c>
      <c r="D1481" s="2959">
        <v>903</v>
      </c>
      <c r="E1481" s="2960">
        <v>88.25</v>
      </c>
      <c r="F1481" s="2959"/>
    </row>
    <row r="1482" spans="1:6">
      <c r="A1482" s="2959" t="s">
        <v>3253</v>
      </c>
      <c r="B1482" s="2959" t="s">
        <v>3263</v>
      </c>
      <c r="C1482" s="2959">
        <v>1</v>
      </c>
      <c r="D1482" s="2959">
        <v>904</v>
      </c>
      <c r="E1482" s="2960">
        <v>91.46</v>
      </c>
      <c r="F1482" s="2959"/>
    </row>
    <row r="1483" spans="1:6">
      <c r="A1483" s="2959" t="s">
        <v>3253</v>
      </c>
      <c r="B1483" s="2959" t="s">
        <v>3263</v>
      </c>
      <c r="C1483" s="2959">
        <v>1</v>
      </c>
      <c r="D1483" s="2959">
        <v>1001</v>
      </c>
      <c r="E1483" s="2960">
        <v>91.46</v>
      </c>
      <c r="F1483" s="2959"/>
    </row>
    <row r="1484" spans="1:6">
      <c r="A1484" s="2959" t="s">
        <v>3253</v>
      </c>
      <c r="B1484" s="2959" t="s">
        <v>3263</v>
      </c>
      <c r="C1484" s="2959">
        <v>1</v>
      </c>
      <c r="D1484" s="2959">
        <v>1002</v>
      </c>
      <c r="E1484" s="2960">
        <v>88.25</v>
      </c>
      <c r="F1484" s="2959"/>
    </row>
    <row r="1485" spans="1:6">
      <c r="A1485" s="2959" t="s">
        <v>3253</v>
      </c>
      <c r="B1485" s="2959" t="s">
        <v>3263</v>
      </c>
      <c r="C1485" s="2959">
        <v>1</v>
      </c>
      <c r="D1485" s="2959">
        <v>1003</v>
      </c>
      <c r="E1485" s="2960">
        <v>88.25</v>
      </c>
      <c r="F1485" s="2959"/>
    </row>
    <row r="1486" spans="1:6">
      <c r="A1486" s="2959" t="s">
        <v>3253</v>
      </c>
      <c r="B1486" s="2959" t="s">
        <v>3263</v>
      </c>
      <c r="C1486" s="2959">
        <v>1</v>
      </c>
      <c r="D1486" s="2959">
        <v>1004</v>
      </c>
      <c r="E1486" s="2960">
        <v>91.46</v>
      </c>
      <c r="F1486" s="2959"/>
    </row>
    <row r="1487" spans="1:6">
      <c r="A1487" s="2959" t="s">
        <v>3253</v>
      </c>
      <c r="B1487" s="2959" t="s">
        <v>3263</v>
      </c>
      <c r="C1487" s="2959">
        <v>1</v>
      </c>
      <c r="D1487" s="2959">
        <v>1101</v>
      </c>
      <c r="E1487" s="2960">
        <v>91.46</v>
      </c>
      <c r="F1487" s="2959"/>
    </row>
    <row r="1488" spans="1:6">
      <c r="A1488" s="2959" t="s">
        <v>3253</v>
      </c>
      <c r="B1488" s="2959" t="s">
        <v>3263</v>
      </c>
      <c r="C1488" s="2959">
        <v>1</v>
      </c>
      <c r="D1488" s="2959">
        <v>1102</v>
      </c>
      <c r="E1488" s="2960">
        <v>88.25</v>
      </c>
      <c r="F1488" s="2959"/>
    </row>
    <row r="1489" spans="1:6">
      <c r="A1489" s="2959" t="s">
        <v>3253</v>
      </c>
      <c r="B1489" s="2959" t="s">
        <v>3263</v>
      </c>
      <c r="C1489" s="2959">
        <v>1</v>
      </c>
      <c r="D1489" s="2959">
        <v>1103</v>
      </c>
      <c r="E1489" s="2960">
        <v>88.25</v>
      </c>
      <c r="F1489" s="2959"/>
    </row>
    <row r="1490" spans="1:6">
      <c r="A1490" s="2959" t="s">
        <v>3253</v>
      </c>
      <c r="B1490" s="2959" t="s">
        <v>3263</v>
      </c>
      <c r="C1490" s="2959">
        <v>1</v>
      </c>
      <c r="D1490" s="2959">
        <v>1104</v>
      </c>
      <c r="E1490" s="2960">
        <v>91.46</v>
      </c>
      <c r="F1490" s="2959"/>
    </row>
    <row r="1491" spans="1:6">
      <c r="A1491" s="2959" t="s">
        <v>3253</v>
      </c>
      <c r="B1491" s="2959" t="s">
        <v>3263</v>
      </c>
      <c r="C1491" s="2959">
        <v>1</v>
      </c>
      <c r="D1491" s="2959">
        <v>1201</v>
      </c>
      <c r="E1491" s="2960">
        <v>91.46</v>
      </c>
      <c r="F1491" s="2959"/>
    </row>
    <row r="1492" spans="1:6">
      <c r="A1492" s="2959" t="s">
        <v>3253</v>
      </c>
      <c r="B1492" s="2959" t="s">
        <v>3263</v>
      </c>
      <c r="C1492" s="2959">
        <v>1</v>
      </c>
      <c r="D1492" s="2959">
        <v>1202</v>
      </c>
      <c r="E1492" s="2960">
        <v>88.25</v>
      </c>
      <c r="F1492" s="2959"/>
    </row>
    <row r="1493" spans="1:6">
      <c r="A1493" s="2959" t="s">
        <v>3253</v>
      </c>
      <c r="B1493" s="2959" t="s">
        <v>3263</v>
      </c>
      <c r="C1493" s="2959">
        <v>1</v>
      </c>
      <c r="D1493" s="2959">
        <v>1203</v>
      </c>
      <c r="E1493" s="2960">
        <v>88.25</v>
      </c>
      <c r="F1493" s="2959"/>
    </row>
    <row r="1494" spans="1:6">
      <c r="A1494" s="2959" t="s">
        <v>3253</v>
      </c>
      <c r="B1494" s="2959" t="s">
        <v>3263</v>
      </c>
      <c r="C1494" s="2959">
        <v>1</v>
      </c>
      <c r="D1494" s="2959">
        <v>1204</v>
      </c>
      <c r="E1494" s="2960">
        <v>91.46</v>
      </c>
      <c r="F1494" s="2959"/>
    </row>
    <row r="1495" spans="1:6">
      <c r="A1495" s="2959" t="s">
        <v>3253</v>
      </c>
      <c r="B1495" s="2959" t="s">
        <v>3263</v>
      </c>
      <c r="C1495" s="2959">
        <v>1</v>
      </c>
      <c r="D1495" s="2959">
        <v>1301</v>
      </c>
      <c r="E1495" s="2960">
        <v>91.46</v>
      </c>
      <c r="F1495" s="2959"/>
    </row>
    <row r="1496" spans="1:6">
      <c r="A1496" s="2959" t="s">
        <v>3253</v>
      </c>
      <c r="B1496" s="2959" t="s">
        <v>3263</v>
      </c>
      <c r="C1496" s="2959">
        <v>1</v>
      </c>
      <c r="D1496" s="2959">
        <v>1302</v>
      </c>
      <c r="E1496" s="2960">
        <v>88.25</v>
      </c>
      <c r="F1496" s="2959"/>
    </row>
    <row r="1497" spans="1:6">
      <c r="A1497" s="2959" t="s">
        <v>3253</v>
      </c>
      <c r="B1497" s="2959" t="s">
        <v>3263</v>
      </c>
      <c r="C1497" s="2959">
        <v>1</v>
      </c>
      <c r="D1497" s="2959">
        <v>1303</v>
      </c>
      <c r="E1497" s="2960">
        <v>88.25</v>
      </c>
      <c r="F1497" s="2959"/>
    </row>
    <row r="1498" spans="1:6">
      <c r="A1498" s="2959" t="s">
        <v>3253</v>
      </c>
      <c r="B1498" s="2959" t="s">
        <v>3263</v>
      </c>
      <c r="C1498" s="2959">
        <v>1</v>
      </c>
      <c r="D1498" s="2959">
        <v>1304</v>
      </c>
      <c r="E1498" s="2960">
        <v>91.46</v>
      </c>
      <c r="F1498" s="2959"/>
    </row>
    <row r="1499" spans="1:6">
      <c r="A1499" s="2959" t="s">
        <v>3253</v>
      </c>
      <c r="B1499" s="2959" t="s">
        <v>3263</v>
      </c>
      <c r="C1499" s="2959">
        <v>1</v>
      </c>
      <c r="D1499" s="2959">
        <v>1401</v>
      </c>
      <c r="E1499" s="2960">
        <v>91.46</v>
      </c>
      <c r="F1499" s="2959"/>
    </row>
    <row r="1500" spans="1:6">
      <c r="A1500" s="2959" t="s">
        <v>3253</v>
      </c>
      <c r="B1500" s="2959" t="s">
        <v>3263</v>
      </c>
      <c r="C1500" s="2959">
        <v>1</v>
      </c>
      <c r="D1500" s="2959">
        <v>1402</v>
      </c>
      <c r="E1500" s="2960">
        <v>88.25</v>
      </c>
      <c r="F1500" s="2959"/>
    </row>
    <row r="1501" spans="1:6">
      <c r="A1501" s="2959" t="s">
        <v>3253</v>
      </c>
      <c r="B1501" s="2959" t="s">
        <v>3263</v>
      </c>
      <c r="C1501" s="2959">
        <v>1</v>
      </c>
      <c r="D1501" s="2959">
        <v>1403</v>
      </c>
      <c r="E1501" s="2960">
        <v>88.25</v>
      </c>
      <c r="F1501" s="2959"/>
    </row>
    <row r="1502" spans="1:6">
      <c r="A1502" s="2959" t="s">
        <v>3253</v>
      </c>
      <c r="B1502" s="2959" t="s">
        <v>3263</v>
      </c>
      <c r="C1502" s="2959">
        <v>1</v>
      </c>
      <c r="D1502" s="2959">
        <v>1404</v>
      </c>
      <c r="E1502" s="2960">
        <v>91.46</v>
      </c>
      <c r="F1502" s="2959"/>
    </row>
    <row r="1503" spans="1:6">
      <c r="A1503" s="2959" t="s">
        <v>3253</v>
      </c>
      <c r="B1503" s="2959" t="s">
        <v>3263</v>
      </c>
      <c r="C1503" s="2959">
        <v>1</v>
      </c>
      <c r="D1503" s="2959">
        <v>1501</v>
      </c>
      <c r="E1503" s="2960">
        <v>91.46</v>
      </c>
      <c r="F1503" s="2959"/>
    </row>
    <row r="1504" spans="1:6">
      <c r="A1504" s="2959" t="s">
        <v>3253</v>
      </c>
      <c r="B1504" s="2959" t="s">
        <v>3263</v>
      </c>
      <c r="C1504" s="2959">
        <v>1</v>
      </c>
      <c r="D1504" s="2959">
        <v>1502</v>
      </c>
      <c r="E1504" s="2960">
        <v>88.25</v>
      </c>
      <c r="F1504" s="2959"/>
    </row>
    <row r="1505" spans="1:7">
      <c r="A1505" s="2959" t="s">
        <v>3253</v>
      </c>
      <c r="B1505" s="2959" t="s">
        <v>3263</v>
      </c>
      <c r="C1505" s="2959">
        <v>1</v>
      </c>
      <c r="D1505" s="2959">
        <v>1503</v>
      </c>
      <c r="E1505" s="2960">
        <v>88.25</v>
      </c>
      <c r="F1505" s="2959"/>
    </row>
    <row r="1506" spans="1:7">
      <c r="A1506" s="2959" t="s">
        <v>3253</v>
      </c>
      <c r="B1506" s="2959" t="s">
        <v>3263</v>
      </c>
      <c r="C1506" s="2959">
        <v>1</v>
      </c>
      <c r="D1506" s="2959">
        <v>1504</v>
      </c>
      <c r="E1506" s="2960">
        <v>91.46</v>
      </c>
      <c r="F1506" s="2959"/>
    </row>
    <row r="1507" spans="1:7">
      <c r="A1507" s="2959" t="s">
        <v>3253</v>
      </c>
      <c r="B1507" s="2959" t="s">
        <v>3263</v>
      </c>
      <c r="C1507" s="2959">
        <v>1</v>
      </c>
      <c r="D1507" s="2959">
        <v>1601</v>
      </c>
      <c r="E1507" s="2960">
        <v>91.46</v>
      </c>
      <c r="F1507" s="2959"/>
    </row>
    <row r="1508" spans="1:7">
      <c r="A1508" s="2959" t="s">
        <v>3253</v>
      </c>
      <c r="B1508" s="2959" t="s">
        <v>3263</v>
      </c>
      <c r="C1508" s="2959">
        <v>1</v>
      </c>
      <c r="D1508" s="2959">
        <v>1602</v>
      </c>
      <c r="E1508" s="2960">
        <v>88.25</v>
      </c>
      <c r="F1508" s="2959"/>
    </row>
    <row r="1509" spans="1:7">
      <c r="A1509" s="2959" t="s">
        <v>3253</v>
      </c>
      <c r="B1509" s="2959" t="s">
        <v>3263</v>
      </c>
      <c r="C1509" s="2959">
        <v>1</v>
      </c>
      <c r="D1509" s="2959">
        <v>1603</v>
      </c>
      <c r="E1509" s="2960">
        <v>88.25</v>
      </c>
      <c r="F1509" s="2959"/>
    </row>
    <row r="1510" spans="1:7">
      <c r="A1510" s="2959" t="s">
        <v>3253</v>
      </c>
      <c r="B1510" s="2959" t="s">
        <v>3263</v>
      </c>
      <c r="C1510" s="2959">
        <v>1</v>
      </c>
      <c r="D1510" s="2959">
        <v>1604</v>
      </c>
      <c r="E1510" s="2960">
        <v>91.46</v>
      </c>
      <c r="F1510" s="2959"/>
    </row>
    <row r="1511" spans="1:7">
      <c r="A1511" s="2959" t="s">
        <v>3253</v>
      </c>
      <c r="B1511" s="2959" t="s">
        <v>3263</v>
      </c>
      <c r="C1511" s="2959">
        <v>1</v>
      </c>
      <c r="D1511" s="2959">
        <v>1701</v>
      </c>
      <c r="E1511" s="2960">
        <v>91.46</v>
      </c>
      <c r="F1511" s="2959"/>
    </row>
    <row r="1512" spans="1:7">
      <c r="A1512" s="2959" t="s">
        <v>3253</v>
      </c>
      <c r="B1512" s="2959" t="s">
        <v>3263</v>
      </c>
      <c r="C1512" s="2959">
        <v>1</v>
      </c>
      <c r="D1512" s="2959">
        <v>1702</v>
      </c>
      <c r="E1512" s="2960">
        <v>88.25</v>
      </c>
      <c r="F1512" s="2959"/>
    </row>
    <row r="1513" spans="1:7">
      <c r="A1513" s="2959" t="s">
        <v>3253</v>
      </c>
      <c r="B1513" s="2959" t="s">
        <v>3263</v>
      </c>
      <c r="C1513" s="2959">
        <v>1</v>
      </c>
      <c r="D1513" s="2959">
        <v>1703</v>
      </c>
      <c r="E1513" s="2960">
        <v>88.25</v>
      </c>
      <c r="F1513" s="2959"/>
    </row>
    <row r="1514" spans="1:7">
      <c r="A1514" s="2959" t="s">
        <v>3253</v>
      </c>
      <c r="B1514" s="2959" t="s">
        <v>3263</v>
      </c>
      <c r="C1514" s="2959">
        <v>1</v>
      </c>
      <c r="D1514" s="2959">
        <v>1704</v>
      </c>
      <c r="E1514" s="2960">
        <v>91.46</v>
      </c>
      <c r="F1514" s="2959"/>
    </row>
    <row r="1515" spans="1:7">
      <c r="A1515" s="2959" t="s">
        <v>3253</v>
      </c>
      <c r="B1515" s="2959" t="s">
        <v>3263</v>
      </c>
      <c r="C1515" s="2959">
        <v>1</v>
      </c>
      <c r="D1515" s="2959">
        <v>1801</v>
      </c>
      <c r="E1515" s="2960">
        <v>91.46</v>
      </c>
      <c r="F1515" s="2959"/>
    </row>
    <row r="1516" spans="1:7">
      <c r="A1516" s="2959" t="s">
        <v>3253</v>
      </c>
      <c r="B1516" s="2959" t="s">
        <v>3263</v>
      </c>
      <c r="C1516" s="2959">
        <v>1</v>
      </c>
      <c r="D1516" s="2959">
        <v>1802</v>
      </c>
      <c r="E1516" s="2960">
        <v>88.25</v>
      </c>
      <c r="F1516" s="2959"/>
    </row>
    <row r="1517" spans="1:7">
      <c r="A1517" s="2959" t="s">
        <v>3253</v>
      </c>
      <c r="B1517" s="2959" t="s">
        <v>3263</v>
      </c>
      <c r="C1517" s="2959">
        <v>1</v>
      </c>
      <c r="D1517" s="2959">
        <v>1803</v>
      </c>
      <c r="E1517" s="2960">
        <v>88.25</v>
      </c>
      <c r="F1517" s="2959"/>
      <c r="G1517" s="2982">
        <v>15</v>
      </c>
    </row>
    <row r="1518" spans="1:7">
      <c r="A1518" s="2959" t="s">
        <v>3253</v>
      </c>
      <c r="B1518" s="2959" t="s">
        <v>3263</v>
      </c>
      <c r="C1518" s="2959">
        <v>1</v>
      </c>
      <c r="D1518" s="2969">
        <v>1804</v>
      </c>
      <c r="E1518" s="2983">
        <v>91.46</v>
      </c>
      <c r="F1518" s="2959"/>
      <c r="G1518" s="2982">
        <v>6469.56</v>
      </c>
    </row>
    <row r="1519" spans="1:7">
      <c r="A1519" s="2959" t="s">
        <v>3253</v>
      </c>
      <c r="B1519" s="2959" t="s">
        <v>3264</v>
      </c>
      <c r="C1519" s="2959">
        <v>1</v>
      </c>
      <c r="D1519" s="2959">
        <v>101</v>
      </c>
      <c r="E1519" s="2960">
        <v>147.09</v>
      </c>
      <c r="F1519" s="2959"/>
    </row>
    <row r="1520" spans="1:7">
      <c r="A1520" s="2959" t="s">
        <v>3253</v>
      </c>
      <c r="B1520" s="2959" t="s">
        <v>3264</v>
      </c>
      <c r="C1520" s="2959">
        <v>1</v>
      </c>
      <c r="D1520" s="2959">
        <v>102</v>
      </c>
      <c r="E1520" s="2960">
        <v>161.5</v>
      </c>
      <c r="F1520" s="2959"/>
    </row>
    <row r="1521" spans="1:6">
      <c r="A1521" s="2959" t="s">
        <v>3253</v>
      </c>
      <c r="B1521" s="2959" t="s">
        <v>3264</v>
      </c>
      <c r="C1521" s="2959">
        <v>1</v>
      </c>
      <c r="D1521" s="2959">
        <v>201</v>
      </c>
      <c r="E1521" s="2960">
        <v>163.72999999999999</v>
      </c>
      <c r="F1521" s="2959"/>
    </row>
    <row r="1522" spans="1:6">
      <c r="A1522" s="2959" t="s">
        <v>3253</v>
      </c>
      <c r="B1522" s="2959" t="s">
        <v>3264</v>
      </c>
      <c r="C1522" s="2959">
        <v>1</v>
      </c>
      <c r="D1522" s="2959">
        <v>202</v>
      </c>
      <c r="E1522" s="2960">
        <v>161.5</v>
      </c>
      <c r="F1522" s="2959"/>
    </row>
    <row r="1523" spans="1:6">
      <c r="A1523" s="2959" t="s">
        <v>3253</v>
      </c>
      <c r="B1523" s="2959" t="s">
        <v>3264</v>
      </c>
      <c r="C1523" s="2959">
        <v>1</v>
      </c>
      <c r="D1523" s="2959">
        <v>301</v>
      </c>
      <c r="E1523" s="2960">
        <v>163.72999999999999</v>
      </c>
      <c r="F1523" s="2959"/>
    </row>
    <row r="1524" spans="1:6">
      <c r="A1524" s="2959" t="s">
        <v>3253</v>
      </c>
      <c r="B1524" s="2959" t="s">
        <v>3264</v>
      </c>
      <c r="C1524" s="2959">
        <v>1</v>
      </c>
      <c r="D1524" s="2959">
        <v>302</v>
      </c>
      <c r="E1524" s="2960">
        <v>161.5</v>
      </c>
      <c r="F1524" s="2959"/>
    </row>
    <row r="1525" spans="1:6">
      <c r="A1525" s="2959" t="s">
        <v>3253</v>
      </c>
      <c r="B1525" s="2959" t="s">
        <v>3264</v>
      </c>
      <c r="C1525" s="2959">
        <v>1</v>
      </c>
      <c r="D1525" s="2959">
        <v>401</v>
      </c>
      <c r="E1525" s="2960">
        <v>163.72999999999999</v>
      </c>
      <c r="F1525" s="2959"/>
    </row>
    <row r="1526" spans="1:6">
      <c r="A1526" s="2959" t="s">
        <v>3253</v>
      </c>
      <c r="B1526" s="2959" t="s">
        <v>3264</v>
      </c>
      <c r="C1526" s="2959">
        <v>1</v>
      </c>
      <c r="D1526" s="2959">
        <v>402</v>
      </c>
      <c r="E1526" s="2960">
        <v>161.5</v>
      </c>
      <c r="F1526" s="2959"/>
    </row>
    <row r="1527" spans="1:6">
      <c r="A1527" s="2959" t="s">
        <v>3253</v>
      </c>
      <c r="B1527" s="2959" t="s">
        <v>3264</v>
      </c>
      <c r="C1527" s="2959">
        <v>1</v>
      </c>
      <c r="D1527" s="2959">
        <v>501</v>
      </c>
      <c r="E1527" s="2960">
        <v>163.72999999999999</v>
      </c>
      <c r="F1527" s="2959"/>
    </row>
    <row r="1528" spans="1:6">
      <c r="A1528" s="2959" t="s">
        <v>3253</v>
      </c>
      <c r="B1528" s="2959" t="s">
        <v>3264</v>
      </c>
      <c r="C1528" s="2959">
        <v>1</v>
      </c>
      <c r="D1528" s="2959">
        <v>502</v>
      </c>
      <c r="E1528" s="2960">
        <v>161.5</v>
      </c>
      <c r="F1528" s="2959"/>
    </row>
    <row r="1529" spans="1:6">
      <c r="A1529" s="2959" t="s">
        <v>3253</v>
      </c>
      <c r="B1529" s="2959" t="s">
        <v>3264</v>
      </c>
      <c r="C1529" s="2959">
        <v>1</v>
      </c>
      <c r="D1529" s="2959">
        <v>601</v>
      </c>
      <c r="E1529" s="2960">
        <v>160.51</v>
      </c>
      <c r="F1529" s="2959"/>
    </row>
    <row r="1530" spans="1:6">
      <c r="A1530" s="2959" t="s">
        <v>3253</v>
      </c>
      <c r="B1530" s="2959" t="s">
        <v>3264</v>
      </c>
      <c r="C1530" s="2959">
        <v>1</v>
      </c>
      <c r="D1530" s="2959">
        <v>602</v>
      </c>
      <c r="E1530" s="2960">
        <v>158.27000000000001</v>
      </c>
      <c r="F1530" s="2959"/>
    </row>
    <row r="1531" spans="1:6">
      <c r="A1531" s="2959" t="s">
        <v>3253</v>
      </c>
      <c r="B1531" s="2959" t="s">
        <v>3264</v>
      </c>
      <c r="C1531" s="2959">
        <v>2</v>
      </c>
      <c r="D1531" s="2959">
        <v>101</v>
      </c>
      <c r="E1531" s="2960">
        <v>147.09</v>
      </c>
      <c r="F1531" s="2959"/>
    </row>
    <row r="1532" spans="1:6">
      <c r="A1532" s="2959" t="s">
        <v>3253</v>
      </c>
      <c r="B1532" s="2959" t="s">
        <v>3264</v>
      </c>
      <c r="C1532" s="2959">
        <v>2</v>
      </c>
      <c r="D1532" s="2959">
        <v>102</v>
      </c>
      <c r="E1532" s="2960">
        <v>161.5</v>
      </c>
      <c r="F1532" s="2959"/>
    </row>
    <row r="1533" spans="1:6">
      <c r="A1533" s="2959" t="s">
        <v>3253</v>
      </c>
      <c r="B1533" s="2959" t="s">
        <v>3264</v>
      </c>
      <c r="C1533" s="2959">
        <v>2</v>
      </c>
      <c r="D1533" s="2959">
        <v>201</v>
      </c>
      <c r="E1533" s="2960">
        <v>163.72999999999999</v>
      </c>
      <c r="F1533" s="2959"/>
    </row>
    <row r="1534" spans="1:6">
      <c r="A1534" s="2959" t="s">
        <v>3253</v>
      </c>
      <c r="B1534" s="2959" t="s">
        <v>3264</v>
      </c>
      <c r="C1534" s="2959">
        <v>2</v>
      </c>
      <c r="D1534" s="2959">
        <v>202</v>
      </c>
      <c r="E1534" s="2960">
        <v>161.5</v>
      </c>
      <c r="F1534" s="2959"/>
    </row>
    <row r="1535" spans="1:6">
      <c r="A1535" s="2959" t="s">
        <v>3253</v>
      </c>
      <c r="B1535" s="2959" t="s">
        <v>3264</v>
      </c>
      <c r="C1535" s="2959">
        <v>2</v>
      </c>
      <c r="D1535" s="2959">
        <v>301</v>
      </c>
      <c r="E1535" s="2960">
        <v>163.72999999999999</v>
      </c>
      <c r="F1535" s="2959"/>
    </row>
    <row r="1536" spans="1:6">
      <c r="A1536" s="2959" t="s">
        <v>3253</v>
      </c>
      <c r="B1536" s="2959" t="s">
        <v>3264</v>
      </c>
      <c r="C1536" s="2959">
        <v>2</v>
      </c>
      <c r="D1536" s="2959">
        <v>302</v>
      </c>
      <c r="E1536" s="2960">
        <v>161.5</v>
      </c>
      <c r="F1536" s="2959"/>
    </row>
    <row r="1537" spans="1:6">
      <c r="A1537" s="2959" t="s">
        <v>3253</v>
      </c>
      <c r="B1537" s="2959" t="s">
        <v>3264</v>
      </c>
      <c r="C1537" s="2959">
        <v>2</v>
      </c>
      <c r="D1537" s="2959">
        <v>401</v>
      </c>
      <c r="E1537" s="2960">
        <v>163.72999999999999</v>
      </c>
      <c r="F1537" s="2959"/>
    </row>
    <row r="1538" spans="1:6">
      <c r="A1538" s="2959" t="s">
        <v>3253</v>
      </c>
      <c r="B1538" s="2959" t="s">
        <v>3264</v>
      </c>
      <c r="C1538" s="2959">
        <v>2</v>
      </c>
      <c r="D1538" s="2959">
        <v>402</v>
      </c>
      <c r="E1538" s="2960">
        <v>161.5</v>
      </c>
      <c r="F1538" s="2959"/>
    </row>
    <row r="1539" spans="1:6">
      <c r="A1539" s="2959" t="s">
        <v>3253</v>
      </c>
      <c r="B1539" s="2959" t="s">
        <v>3264</v>
      </c>
      <c r="C1539" s="2959">
        <v>2</v>
      </c>
      <c r="D1539" s="2959">
        <v>501</v>
      </c>
      <c r="E1539" s="2960">
        <v>163.72999999999999</v>
      </c>
      <c r="F1539" s="2959"/>
    </row>
    <row r="1540" spans="1:6">
      <c r="A1540" s="2959" t="s">
        <v>3253</v>
      </c>
      <c r="B1540" s="2959" t="s">
        <v>3264</v>
      </c>
      <c r="C1540" s="2959">
        <v>2</v>
      </c>
      <c r="D1540" s="2959">
        <v>502</v>
      </c>
      <c r="E1540" s="2960">
        <v>161.5</v>
      </c>
      <c r="F1540" s="2959"/>
    </row>
    <row r="1541" spans="1:6">
      <c r="A1541" s="2959" t="s">
        <v>3253</v>
      </c>
      <c r="B1541" s="2959" t="s">
        <v>3264</v>
      </c>
      <c r="C1541" s="2959">
        <v>2</v>
      </c>
      <c r="D1541" s="2959">
        <v>601</v>
      </c>
      <c r="E1541" s="2960">
        <v>160.51</v>
      </c>
      <c r="F1541" s="2959"/>
    </row>
    <row r="1542" spans="1:6">
      <c r="A1542" s="2959" t="s">
        <v>3253</v>
      </c>
      <c r="B1542" s="2959" t="s">
        <v>3264</v>
      </c>
      <c r="C1542" s="2959">
        <v>2</v>
      </c>
      <c r="D1542" s="2959">
        <v>602</v>
      </c>
      <c r="E1542" s="2960">
        <v>158.27000000000001</v>
      </c>
      <c r="F1542" s="2959"/>
    </row>
    <row r="1543" spans="1:6">
      <c r="A1543" s="2959" t="s">
        <v>3253</v>
      </c>
      <c r="B1543" s="2959" t="s">
        <v>3264</v>
      </c>
      <c r="C1543" s="2959">
        <v>3</v>
      </c>
      <c r="D1543" s="2959">
        <v>101</v>
      </c>
      <c r="E1543" s="2960">
        <v>147.09</v>
      </c>
      <c r="F1543" s="2959"/>
    </row>
    <row r="1544" spans="1:6">
      <c r="A1544" s="2959" t="s">
        <v>3253</v>
      </c>
      <c r="B1544" s="2959" t="s">
        <v>3264</v>
      </c>
      <c r="C1544" s="2959">
        <v>3</v>
      </c>
      <c r="D1544" s="2959">
        <v>102</v>
      </c>
      <c r="E1544" s="2960">
        <v>161.5</v>
      </c>
      <c r="F1544" s="2959"/>
    </row>
    <row r="1545" spans="1:6">
      <c r="A1545" s="2959" t="s">
        <v>3253</v>
      </c>
      <c r="B1545" s="2959" t="s">
        <v>3264</v>
      </c>
      <c r="C1545" s="2959">
        <v>3</v>
      </c>
      <c r="D1545" s="2959">
        <v>201</v>
      </c>
      <c r="E1545" s="2960">
        <v>163.72999999999999</v>
      </c>
      <c r="F1545" s="2959"/>
    </row>
    <row r="1546" spans="1:6">
      <c r="A1546" s="2959" t="s">
        <v>3253</v>
      </c>
      <c r="B1546" s="2959" t="s">
        <v>3264</v>
      </c>
      <c r="C1546" s="2959">
        <v>3</v>
      </c>
      <c r="D1546" s="2959">
        <v>202</v>
      </c>
      <c r="E1546" s="2960">
        <v>161.5</v>
      </c>
      <c r="F1546" s="2959"/>
    </row>
    <row r="1547" spans="1:6">
      <c r="A1547" s="2959" t="s">
        <v>3253</v>
      </c>
      <c r="B1547" s="2959" t="s">
        <v>3264</v>
      </c>
      <c r="C1547" s="2959">
        <v>3</v>
      </c>
      <c r="D1547" s="2959">
        <v>301</v>
      </c>
      <c r="E1547" s="2960">
        <v>163.72999999999999</v>
      </c>
      <c r="F1547" s="2959"/>
    </row>
    <row r="1548" spans="1:6">
      <c r="A1548" s="2959" t="s">
        <v>3253</v>
      </c>
      <c r="B1548" s="2959" t="s">
        <v>3264</v>
      </c>
      <c r="C1548" s="2959">
        <v>3</v>
      </c>
      <c r="D1548" s="2959">
        <v>302</v>
      </c>
      <c r="E1548" s="2960">
        <v>161.5</v>
      </c>
      <c r="F1548" s="2959"/>
    </row>
    <row r="1549" spans="1:6">
      <c r="A1549" s="2959" t="s">
        <v>3253</v>
      </c>
      <c r="B1549" s="2959" t="s">
        <v>3264</v>
      </c>
      <c r="C1549" s="2959">
        <v>3</v>
      </c>
      <c r="D1549" s="2959">
        <v>401</v>
      </c>
      <c r="E1549" s="2960">
        <v>163.72999999999999</v>
      </c>
      <c r="F1549" s="2959"/>
    </row>
    <row r="1550" spans="1:6">
      <c r="A1550" s="2959" t="s">
        <v>3253</v>
      </c>
      <c r="B1550" s="2959" t="s">
        <v>3264</v>
      </c>
      <c r="C1550" s="2959">
        <v>3</v>
      </c>
      <c r="D1550" s="2959">
        <v>402</v>
      </c>
      <c r="E1550" s="2960">
        <v>161.5</v>
      </c>
      <c r="F1550" s="2959"/>
    </row>
    <row r="1551" spans="1:6">
      <c r="A1551" s="2959" t="s">
        <v>3253</v>
      </c>
      <c r="B1551" s="2959" t="s">
        <v>3264</v>
      </c>
      <c r="C1551" s="2959">
        <v>3</v>
      </c>
      <c r="D1551" s="2959">
        <v>501</v>
      </c>
      <c r="E1551" s="2960">
        <v>163.72999999999999</v>
      </c>
      <c r="F1551" s="2959"/>
    </row>
    <row r="1552" spans="1:6">
      <c r="A1552" s="2959" t="s">
        <v>3253</v>
      </c>
      <c r="B1552" s="2959" t="s">
        <v>3264</v>
      </c>
      <c r="C1552" s="2959">
        <v>3</v>
      </c>
      <c r="D1552" s="2959">
        <v>502</v>
      </c>
      <c r="E1552" s="2960">
        <v>161.5</v>
      </c>
      <c r="F1552" s="2959"/>
    </row>
    <row r="1553" spans="1:7">
      <c r="A1553" s="2959" t="s">
        <v>3253</v>
      </c>
      <c r="B1553" s="2959" t="s">
        <v>3264</v>
      </c>
      <c r="C1553" s="2959">
        <v>3</v>
      </c>
      <c r="D1553" s="2959">
        <v>601</v>
      </c>
      <c r="E1553" s="2960">
        <v>160.51</v>
      </c>
      <c r="F1553" s="2959"/>
      <c r="G1553" s="2982">
        <v>16</v>
      </c>
    </row>
    <row r="1554" spans="1:7">
      <c r="A1554" s="2959" t="s">
        <v>3253</v>
      </c>
      <c r="B1554" s="2959" t="s">
        <v>3264</v>
      </c>
      <c r="C1554" s="2969">
        <v>3</v>
      </c>
      <c r="D1554" s="2969">
        <v>602</v>
      </c>
      <c r="E1554" s="2983">
        <v>158.27000000000001</v>
      </c>
      <c r="F1554" s="2959"/>
      <c r="G1554">
        <v>5784.87</v>
      </c>
    </row>
    <row r="1555" spans="1:7">
      <c r="A1555" s="2959" t="s">
        <v>3253</v>
      </c>
      <c r="B1555" s="2959" t="s">
        <v>3265</v>
      </c>
      <c r="C1555" s="2959">
        <v>1</v>
      </c>
      <c r="D1555" s="2959">
        <v>101</v>
      </c>
      <c r="E1555" s="2960">
        <v>260.3</v>
      </c>
      <c r="F1555" s="2959" t="s">
        <v>3255</v>
      </c>
    </row>
    <row r="1556" spans="1:7">
      <c r="A1556" s="2959" t="s">
        <v>3253</v>
      </c>
      <c r="B1556" s="2959" t="s">
        <v>3265</v>
      </c>
      <c r="C1556" s="2959">
        <v>1</v>
      </c>
      <c r="D1556" s="2959">
        <v>102</v>
      </c>
      <c r="E1556" s="2960">
        <v>243.73</v>
      </c>
      <c r="F1556" s="2959" t="s">
        <v>3255</v>
      </c>
    </row>
    <row r="1557" spans="1:7">
      <c r="A1557" s="2959" t="s">
        <v>3253</v>
      </c>
      <c r="B1557" s="2959" t="s">
        <v>3265</v>
      </c>
      <c r="C1557" s="2959">
        <v>1</v>
      </c>
      <c r="D1557" s="2959">
        <v>301</v>
      </c>
      <c r="E1557" s="2960">
        <v>260.3</v>
      </c>
      <c r="F1557" s="2959" t="s">
        <v>3255</v>
      </c>
    </row>
    <row r="1558" spans="1:7">
      <c r="A1558" s="2959" t="s">
        <v>3253</v>
      </c>
      <c r="B1558" s="2959" t="s">
        <v>3265</v>
      </c>
      <c r="C1558" s="2959">
        <v>1</v>
      </c>
      <c r="D1558" s="2959">
        <v>302</v>
      </c>
      <c r="E1558" s="2960">
        <v>243.73</v>
      </c>
      <c r="F1558" s="2959" t="s">
        <v>3255</v>
      </c>
    </row>
    <row r="1559" spans="1:7">
      <c r="A1559" s="2959" t="s">
        <v>3253</v>
      </c>
      <c r="B1559" s="2959" t="s">
        <v>3265</v>
      </c>
      <c r="C1559" s="2959">
        <v>1</v>
      </c>
      <c r="D1559" s="2959">
        <v>501</v>
      </c>
      <c r="E1559" s="2960">
        <v>253.71</v>
      </c>
      <c r="F1559" s="2959" t="s">
        <v>3255</v>
      </c>
    </row>
    <row r="1560" spans="1:7">
      <c r="A1560" s="2959" t="s">
        <v>3253</v>
      </c>
      <c r="B1560" s="2959" t="s">
        <v>3265</v>
      </c>
      <c r="C1560" s="2959">
        <v>1</v>
      </c>
      <c r="D1560" s="2959">
        <v>502</v>
      </c>
      <c r="E1560" s="2960">
        <v>237.1</v>
      </c>
      <c r="F1560" s="2959" t="s">
        <v>3255</v>
      </c>
    </row>
    <row r="1561" spans="1:7">
      <c r="A1561" s="2959" t="s">
        <v>3253</v>
      </c>
      <c r="B1561" s="2959" t="s">
        <v>3265</v>
      </c>
      <c r="C1561" s="2959">
        <v>2</v>
      </c>
      <c r="D1561" s="2959">
        <v>101</v>
      </c>
      <c r="E1561" s="2960">
        <v>243.73</v>
      </c>
      <c r="F1561" s="2959" t="s">
        <v>3255</v>
      </c>
    </row>
    <row r="1562" spans="1:7">
      <c r="A1562" s="2959" t="s">
        <v>3253</v>
      </c>
      <c r="B1562" s="2959" t="s">
        <v>3265</v>
      </c>
      <c r="C1562" s="2959">
        <v>2</v>
      </c>
      <c r="D1562" s="2959">
        <v>102</v>
      </c>
      <c r="E1562" s="2960">
        <v>260.3</v>
      </c>
      <c r="F1562" s="2959" t="s">
        <v>3255</v>
      </c>
    </row>
    <row r="1563" spans="1:7">
      <c r="A1563" s="2959" t="s">
        <v>3253</v>
      </c>
      <c r="B1563" s="2959" t="s">
        <v>3265</v>
      </c>
      <c r="C1563" s="2959">
        <v>2</v>
      </c>
      <c r="D1563" s="2959">
        <v>301</v>
      </c>
      <c r="E1563" s="2960">
        <v>243.73</v>
      </c>
      <c r="F1563" s="2959" t="s">
        <v>3255</v>
      </c>
    </row>
    <row r="1564" spans="1:7">
      <c r="A1564" s="2959" t="s">
        <v>3253</v>
      </c>
      <c r="B1564" s="2959" t="s">
        <v>3265</v>
      </c>
      <c r="C1564" s="2959">
        <v>2</v>
      </c>
      <c r="D1564" s="2959">
        <v>302</v>
      </c>
      <c r="E1564" s="2960">
        <v>260.3</v>
      </c>
      <c r="F1564" s="2959" t="s">
        <v>3255</v>
      </c>
    </row>
    <row r="1565" spans="1:7">
      <c r="A1565" s="2959" t="s">
        <v>3253</v>
      </c>
      <c r="B1565" s="2959" t="s">
        <v>3265</v>
      </c>
      <c r="C1565" s="2959">
        <v>2</v>
      </c>
      <c r="D1565" s="2959">
        <v>501</v>
      </c>
      <c r="E1565" s="2960">
        <v>237.1</v>
      </c>
      <c r="F1565" s="2959" t="s">
        <v>3255</v>
      </c>
      <c r="G1565" s="2982">
        <v>17</v>
      </c>
    </row>
    <row r="1566" spans="1:7">
      <c r="A1566" s="2959" t="s">
        <v>3253</v>
      </c>
      <c r="B1566" s="2969" t="s">
        <v>3265</v>
      </c>
      <c r="C1566" s="2969">
        <v>2</v>
      </c>
      <c r="D1566" s="2969">
        <v>502</v>
      </c>
      <c r="E1566" s="2983">
        <v>253.71</v>
      </c>
      <c r="F1566" s="2959" t="s">
        <v>3255</v>
      </c>
      <c r="G1566" s="2984">
        <v>2997.74</v>
      </c>
    </row>
    <row r="1567" spans="1:7">
      <c r="A1567" s="2959" t="s">
        <v>3253</v>
      </c>
      <c r="B1567" s="2959" t="s">
        <v>3266</v>
      </c>
      <c r="C1567" s="2959">
        <v>1</v>
      </c>
      <c r="D1567" s="2959">
        <v>101</v>
      </c>
      <c r="E1567" s="2960">
        <v>119.48</v>
      </c>
      <c r="F1567" s="2959"/>
    </row>
    <row r="1568" spans="1:7">
      <c r="A1568" s="2959" t="s">
        <v>3253</v>
      </c>
      <c r="B1568" s="2959" t="s">
        <v>3266</v>
      </c>
      <c r="C1568" s="2959">
        <v>1</v>
      </c>
      <c r="D1568" s="2959">
        <v>102</v>
      </c>
      <c r="E1568" s="2960">
        <v>120.46</v>
      </c>
      <c r="F1568" s="2959"/>
    </row>
    <row r="1569" spans="1:6">
      <c r="A1569" s="2959" t="s">
        <v>3253</v>
      </c>
      <c r="B1569" s="2959" t="s">
        <v>3266</v>
      </c>
      <c r="C1569" s="2959">
        <v>1</v>
      </c>
      <c r="D1569" s="2959">
        <v>201</v>
      </c>
      <c r="E1569" s="2960">
        <v>119.48</v>
      </c>
      <c r="F1569" s="2959"/>
    </row>
    <row r="1570" spans="1:6">
      <c r="A1570" s="2959" t="s">
        <v>3253</v>
      </c>
      <c r="B1570" s="2959" t="s">
        <v>3266</v>
      </c>
      <c r="C1570" s="2959">
        <v>1</v>
      </c>
      <c r="D1570" s="2959">
        <v>202</v>
      </c>
      <c r="E1570" s="2960">
        <v>120.46</v>
      </c>
      <c r="F1570" s="2959"/>
    </row>
    <row r="1571" spans="1:6">
      <c r="A1571" s="2959" t="s">
        <v>3253</v>
      </c>
      <c r="B1571" s="2959" t="s">
        <v>3266</v>
      </c>
      <c r="C1571" s="2959">
        <v>1</v>
      </c>
      <c r="D1571" s="2959">
        <v>301</v>
      </c>
      <c r="E1571" s="2960">
        <v>119.48</v>
      </c>
      <c r="F1571" s="2959"/>
    </row>
    <row r="1572" spans="1:6">
      <c r="A1572" s="2959" t="s">
        <v>3253</v>
      </c>
      <c r="B1572" s="2959" t="s">
        <v>3266</v>
      </c>
      <c r="C1572" s="2959">
        <v>1</v>
      </c>
      <c r="D1572" s="2959">
        <v>302</v>
      </c>
      <c r="E1572" s="2960">
        <v>120.46</v>
      </c>
      <c r="F1572" s="2959"/>
    </row>
    <row r="1573" spans="1:6">
      <c r="A1573" s="2959" t="s">
        <v>3253</v>
      </c>
      <c r="B1573" s="2959" t="s">
        <v>3266</v>
      </c>
      <c r="C1573" s="2959">
        <v>1</v>
      </c>
      <c r="D1573" s="2959">
        <v>401</v>
      </c>
      <c r="E1573" s="2960">
        <v>119.48</v>
      </c>
      <c r="F1573" s="2959"/>
    </row>
    <row r="1574" spans="1:6">
      <c r="A1574" s="2959" t="s">
        <v>3253</v>
      </c>
      <c r="B1574" s="2959" t="s">
        <v>3266</v>
      </c>
      <c r="C1574" s="2959">
        <v>1</v>
      </c>
      <c r="D1574" s="2959">
        <v>402</v>
      </c>
      <c r="E1574" s="2960">
        <v>120.46</v>
      </c>
      <c r="F1574" s="2959"/>
    </row>
    <row r="1575" spans="1:6">
      <c r="A1575" s="2959" t="s">
        <v>3253</v>
      </c>
      <c r="B1575" s="2959" t="s">
        <v>3266</v>
      </c>
      <c r="C1575" s="2959">
        <v>1</v>
      </c>
      <c r="D1575" s="2959">
        <v>501</v>
      </c>
      <c r="E1575" s="2960">
        <v>119.48</v>
      </c>
      <c r="F1575" s="2959"/>
    </row>
    <row r="1576" spans="1:6">
      <c r="A1576" s="2959" t="s">
        <v>3253</v>
      </c>
      <c r="B1576" s="2959" t="s">
        <v>3266</v>
      </c>
      <c r="C1576" s="2959">
        <v>1</v>
      </c>
      <c r="D1576" s="2959">
        <v>502</v>
      </c>
      <c r="E1576" s="2960">
        <v>120.46</v>
      </c>
      <c r="F1576" s="2959"/>
    </row>
    <row r="1577" spans="1:6">
      <c r="A1577" s="2959" t="s">
        <v>3253</v>
      </c>
      <c r="B1577" s="2959" t="s">
        <v>3266</v>
      </c>
      <c r="C1577" s="2959">
        <v>1</v>
      </c>
      <c r="D1577" s="2959">
        <v>601</v>
      </c>
      <c r="E1577" s="2960">
        <v>119.48</v>
      </c>
      <c r="F1577" s="2959"/>
    </row>
    <row r="1578" spans="1:6">
      <c r="A1578" s="2959" t="s">
        <v>3253</v>
      </c>
      <c r="B1578" s="2959" t="s">
        <v>3266</v>
      </c>
      <c r="C1578" s="2959">
        <v>1</v>
      </c>
      <c r="D1578" s="2959">
        <v>602</v>
      </c>
      <c r="E1578" s="2960">
        <v>120.46</v>
      </c>
      <c r="F1578" s="2959"/>
    </row>
    <row r="1579" spans="1:6">
      <c r="A1579" s="2959" t="s">
        <v>3253</v>
      </c>
      <c r="B1579" s="2959" t="s">
        <v>3266</v>
      </c>
      <c r="C1579" s="2959">
        <v>2</v>
      </c>
      <c r="D1579" s="2959">
        <v>101</v>
      </c>
      <c r="E1579" s="2960">
        <v>120.46</v>
      </c>
      <c r="F1579" s="2959"/>
    </row>
    <row r="1580" spans="1:6">
      <c r="A1580" s="2959" t="s">
        <v>3253</v>
      </c>
      <c r="B1580" s="2959" t="s">
        <v>3266</v>
      </c>
      <c r="C1580" s="2959">
        <v>2</v>
      </c>
      <c r="D1580" s="2959">
        <v>102</v>
      </c>
      <c r="E1580" s="2960">
        <v>119.48</v>
      </c>
      <c r="F1580" s="2959"/>
    </row>
    <row r="1581" spans="1:6">
      <c r="A1581" s="2959" t="s">
        <v>3253</v>
      </c>
      <c r="B1581" s="2959" t="s">
        <v>3266</v>
      </c>
      <c r="C1581" s="2959">
        <v>2</v>
      </c>
      <c r="D1581" s="2959">
        <v>201</v>
      </c>
      <c r="E1581" s="2960">
        <v>120.46</v>
      </c>
      <c r="F1581" s="2959"/>
    </row>
    <row r="1582" spans="1:6">
      <c r="A1582" s="2959" t="s">
        <v>3253</v>
      </c>
      <c r="B1582" s="2959" t="s">
        <v>3266</v>
      </c>
      <c r="C1582" s="2959">
        <v>2</v>
      </c>
      <c r="D1582" s="2959">
        <v>202</v>
      </c>
      <c r="E1582" s="2960">
        <v>119.48</v>
      </c>
      <c r="F1582" s="2959"/>
    </row>
    <row r="1583" spans="1:6">
      <c r="A1583" s="2959" t="s">
        <v>3253</v>
      </c>
      <c r="B1583" s="2959" t="s">
        <v>3266</v>
      </c>
      <c r="C1583" s="2959">
        <v>2</v>
      </c>
      <c r="D1583" s="2959">
        <v>301</v>
      </c>
      <c r="E1583" s="2960">
        <v>120.46</v>
      </c>
      <c r="F1583" s="2959"/>
    </row>
    <row r="1584" spans="1:6">
      <c r="A1584" s="2959" t="s">
        <v>3253</v>
      </c>
      <c r="B1584" s="2959" t="s">
        <v>3266</v>
      </c>
      <c r="C1584" s="2959">
        <v>2</v>
      </c>
      <c r="D1584" s="2959">
        <v>302</v>
      </c>
      <c r="E1584" s="2960">
        <v>119.48</v>
      </c>
      <c r="F1584" s="2959"/>
    </row>
    <row r="1585" spans="1:7">
      <c r="A1585" s="2959" t="s">
        <v>3253</v>
      </c>
      <c r="B1585" s="2959" t="s">
        <v>3266</v>
      </c>
      <c r="C1585" s="2959">
        <v>2</v>
      </c>
      <c r="D1585" s="2959">
        <v>401</v>
      </c>
      <c r="E1585" s="2960">
        <v>120.46</v>
      </c>
      <c r="F1585" s="2959"/>
    </row>
    <row r="1586" spans="1:7">
      <c r="A1586" s="2959" t="s">
        <v>3253</v>
      </c>
      <c r="B1586" s="2959" t="s">
        <v>3266</v>
      </c>
      <c r="C1586" s="2959">
        <v>2</v>
      </c>
      <c r="D1586" s="2959">
        <v>402</v>
      </c>
      <c r="E1586" s="2960">
        <v>119.48</v>
      </c>
      <c r="F1586" s="2959"/>
    </row>
    <row r="1587" spans="1:7">
      <c r="A1587" s="2959" t="s">
        <v>3253</v>
      </c>
      <c r="B1587" s="2959" t="s">
        <v>3266</v>
      </c>
      <c r="C1587" s="2959">
        <v>2</v>
      </c>
      <c r="D1587" s="2959">
        <v>501</v>
      </c>
      <c r="E1587" s="2960">
        <v>120.46</v>
      </c>
      <c r="F1587" s="2959"/>
    </row>
    <row r="1588" spans="1:7">
      <c r="A1588" s="2959" t="s">
        <v>3253</v>
      </c>
      <c r="B1588" s="2959" t="s">
        <v>3266</v>
      </c>
      <c r="C1588" s="2959">
        <v>2</v>
      </c>
      <c r="D1588" s="2959">
        <v>502</v>
      </c>
      <c r="E1588" s="2960">
        <v>119.48</v>
      </c>
      <c r="F1588" s="2959"/>
    </row>
    <row r="1589" spans="1:7">
      <c r="A1589" s="2959" t="s">
        <v>3253</v>
      </c>
      <c r="B1589" s="2959" t="s">
        <v>3266</v>
      </c>
      <c r="C1589" s="2959">
        <v>2</v>
      </c>
      <c r="D1589" s="2959">
        <v>601</v>
      </c>
      <c r="E1589" s="2960">
        <v>120.46</v>
      </c>
      <c r="F1589" s="2959"/>
      <c r="G1589" s="2982">
        <v>18</v>
      </c>
    </row>
    <row r="1590" spans="1:7">
      <c r="A1590" s="2959" t="s">
        <v>3253</v>
      </c>
      <c r="B1590" s="2969" t="s">
        <v>3266</v>
      </c>
      <c r="C1590" s="2969">
        <v>2</v>
      </c>
      <c r="D1590" s="2969">
        <v>602</v>
      </c>
      <c r="E1590" s="2983">
        <v>119.48</v>
      </c>
      <c r="F1590" s="2969"/>
      <c r="G1590" s="2984">
        <v>2879.28</v>
      </c>
    </row>
    <row r="1591" spans="1:7">
      <c r="A1591" s="2959" t="s">
        <v>3253</v>
      </c>
      <c r="B1591" s="2959" t="s">
        <v>3267</v>
      </c>
      <c r="C1591" s="2959">
        <v>1</v>
      </c>
      <c r="D1591" s="2959">
        <v>101</v>
      </c>
      <c r="E1591" s="2960">
        <v>122.31</v>
      </c>
      <c r="F1591" s="2959"/>
    </row>
    <row r="1592" spans="1:7">
      <c r="A1592" s="2959" t="s">
        <v>3253</v>
      </c>
      <c r="B1592" s="2959" t="s">
        <v>3297</v>
      </c>
      <c r="C1592" s="2959">
        <v>1</v>
      </c>
      <c r="D1592" s="2959">
        <v>102</v>
      </c>
      <c r="E1592" s="2960">
        <v>88.66</v>
      </c>
      <c r="F1592" s="2959"/>
    </row>
    <row r="1593" spans="1:7">
      <c r="A1593" s="2959" t="s">
        <v>3253</v>
      </c>
      <c r="B1593" s="2959" t="s">
        <v>3267</v>
      </c>
      <c r="C1593" s="2959">
        <v>1</v>
      </c>
      <c r="D1593" s="2959">
        <v>103</v>
      </c>
      <c r="E1593" s="2960">
        <v>139.25</v>
      </c>
      <c r="F1593" s="2959"/>
    </row>
    <row r="1594" spans="1:7">
      <c r="A1594" s="2959" t="s">
        <v>3253</v>
      </c>
      <c r="B1594" s="2959" t="s">
        <v>3267</v>
      </c>
      <c r="C1594" s="2959">
        <v>1</v>
      </c>
      <c r="D1594" s="2959">
        <v>201</v>
      </c>
      <c r="E1594" s="2960">
        <v>122.31</v>
      </c>
      <c r="F1594" s="2959"/>
    </row>
    <row r="1595" spans="1:7">
      <c r="A1595" s="2959" t="s">
        <v>3253</v>
      </c>
      <c r="B1595" s="2959" t="s">
        <v>3267</v>
      </c>
      <c r="C1595" s="2959">
        <v>1</v>
      </c>
      <c r="D1595" s="2959">
        <v>202</v>
      </c>
      <c r="E1595" s="2960">
        <v>88.66</v>
      </c>
      <c r="F1595" s="2959"/>
    </row>
    <row r="1596" spans="1:7">
      <c r="A1596" s="2959" t="s">
        <v>3253</v>
      </c>
      <c r="B1596" s="2959" t="s">
        <v>3267</v>
      </c>
      <c r="C1596" s="2959">
        <v>1</v>
      </c>
      <c r="D1596" s="2959">
        <v>203</v>
      </c>
      <c r="E1596" s="2960">
        <v>139.25</v>
      </c>
      <c r="F1596" s="2959"/>
    </row>
    <row r="1597" spans="1:7">
      <c r="A1597" s="2959" t="s">
        <v>3253</v>
      </c>
      <c r="B1597" s="2959" t="s">
        <v>3267</v>
      </c>
      <c r="C1597" s="2959">
        <v>1</v>
      </c>
      <c r="D1597" s="2959">
        <v>301</v>
      </c>
      <c r="E1597" s="2960">
        <v>122.31</v>
      </c>
      <c r="F1597" s="2959"/>
    </row>
    <row r="1598" spans="1:7">
      <c r="A1598" s="2959" t="s">
        <v>3253</v>
      </c>
      <c r="B1598" s="2959" t="s">
        <v>3267</v>
      </c>
      <c r="C1598" s="2959">
        <v>1</v>
      </c>
      <c r="D1598" s="2959">
        <v>302</v>
      </c>
      <c r="E1598" s="2960">
        <v>88.66</v>
      </c>
      <c r="F1598" s="2959"/>
    </row>
    <row r="1599" spans="1:7">
      <c r="A1599" s="2959" t="s">
        <v>3253</v>
      </c>
      <c r="B1599" s="2959" t="s">
        <v>3267</v>
      </c>
      <c r="C1599" s="2959">
        <v>1</v>
      </c>
      <c r="D1599" s="2959">
        <v>303</v>
      </c>
      <c r="E1599" s="2960">
        <v>139.25</v>
      </c>
      <c r="F1599" s="2959"/>
    </row>
    <row r="1600" spans="1:7">
      <c r="A1600" s="2959" t="s">
        <v>3253</v>
      </c>
      <c r="B1600" s="2959" t="s">
        <v>3267</v>
      </c>
      <c r="C1600" s="2959">
        <v>1</v>
      </c>
      <c r="D1600" s="2959">
        <v>401</v>
      </c>
      <c r="E1600" s="2960">
        <v>122.31</v>
      </c>
      <c r="F1600" s="2959"/>
    </row>
    <row r="1601" spans="1:6">
      <c r="A1601" s="2959" t="s">
        <v>3253</v>
      </c>
      <c r="B1601" s="2959" t="s">
        <v>3267</v>
      </c>
      <c r="C1601" s="2959">
        <v>1</v>
      </c>
      <c r="D1601" s="2959">
        <v>402</v>
      </c>
      <c r="E1601" s="2960">
        <v>88.66</v>
      </c>
      <c r="F1601" s="2959"/>
    </row>
    <row r="1602" spans="1:6">
      <c r="A1602" s="2959" t="s">
        <v>3253</v>
      </c>
      <c r="B1602" s="2959" t="s">
        <v>3267</v>
      </c>
      <c r="C1602" s="2959">
        <v>1</v>
      </c>
      <c r="D1602" s="2959">
        <v>403</v>
      </c>
      <c r="E1602" s="2960">
        <v>139.25</v>
      </c>
      <c r="F1602" s="2959"/>
    </row>
    <row r="1603" spans="1:6">
      <c r="A1603" s="2959" t="s">
        <v>3253</v>
      </c>
      <c r="B1603" s="2959" t="s">
        <v>3267</v>
      </c>
      <c r="C1603" s="2959">
        <v>1</v>
      </c>
      <c r="D1603" s="2959">
        <v>501</v>
      </c>
      <c r="E1603" s="2960">
        <v>122.31</v>
      </c>
      <c r="F1603" s="2959"/>
    </row>
    <row r="1604" spans="1:6">
      <c r="A1604" s="2959" t="s">
        <v>3253</v>
      </c>
      <c r="B1604" s="2959" t="s">
        <v>3267</v>
      </c>
      <c r="C1604" s="2959">
        <v>1</v>
      </c>
      <c r="D1604" s="2959">
        <v>502</v>
      </c>
      <c r="E1604" s="2960">
        <v>88.66</v>
      </c>
      <c r="F1604" s="2959"/>
    </row>
    <row r="1605" spans="1:6">
      <c r="A1605" s="2959" t="s">
        <v>3253</v>
      </c>
      <c r="B1605" s="2959" t="s">
        <v>3267</v>
      </c>
      <c r="C1605" s="2959">
        <v>1</v>
      </c>
      <c r="D1605" s="2959">
        <v>503</v>
      </c>
      <c r="E1605" s="2960">
        <v>139.25</v>
      </c>
      <c r="F1605" s="2959"/>
    </row>
    <row r="1606" spans="1:6">
      <c r="A1606" s="2959" t="s">
        <v>3253</v>
      </c>
      <c r="B1606" s="2959" t="s">
        <v>3267</v>
      </c>
      <c r="C1606" s="2959">
        <v>1</v>
      </c>
      <c r="D1606" s="2959">
        <v>601</v>
      </c>
      <c r="E1606" s="2960">
        <v>122.31</v>
      </c>
      <c r="F1606" s="2959"/>
    </row>
    <row r="1607" spans="1:6">
      <c r="A1607" s="2959" t="s">
        <v>3253</v>
      </c>
      <c r="B1607" s="2959" t="s">
        <v>3267</v>
      </c>
      <c r="C1607" s="2959">
        <v>1</v>
      </c>
      <c r="D1607" s="2959">
        <v>602</v>
      </c>
      <c r="E1607" s="2960">
        <v>88.66</v>
      </c>
      <c r="F1607" s="2959"/>
    </row>
    <row r="1608" spans="1:6">
      <c r="A1608" s="2959" t="s">
        <v>3253</v>
      </c>
      <c r="B1608" s="2959" t="s">
        <v>3267</v>
      </c>
      <c r="C1608" s="2959">
        <v>1</v>
      </c>
      <c r="D1608" s="2959">
        <v>603</v>
      </c>
      <c r="E1608" s="2960">
        <v>139.25</v>
      </c>
      <c r="F1608" s="2959"/>
    </row>
    <row r="1609" spans="1:6">
      <c r="A1609" s="2959" t="s">
        <v>3253</v>
      </c>
      <c r="B1609" s="2959" t="s">
        <v>3267</v>
      </c>
      <c r="C1609" s="2959">
        <v>1</v>
      </c>
      <c r="D1609" s="2959">
        <v>701</v>
      </c>
      <c r="E1609" s="2960">
        <v>122.31</v>
      </c>
      <c r="F1609" s="2959"/>
    </row>
    <row r="1610" spans="1:6">
      <c r="A1610" s="2959" t="s">
        <v>3253</v>
      </c>
      <c r="B1610" s="2959" t="s">
        <v>3267</v>
      </c>
      <c r="C1610" s="2959">
        <v>1</v>
      </c>
      <c r="D1610" s="2959">
        <v>702</v>
      </c>
      <c r="E1610" s="2960">
        <v>88.66</v>
      </c>
      <c r="F1610" s="2959"/>
    </row>
    <row r="1611" spans="1:6">
      <c r="A1611" s="2959" t="s">
        <v>3253</v>
      </c>
      <c r="B1611" s="2959" t="s">
        <v>3267</v>
      </c>
      <c r="C1611" s="2959">
        <v>1</v>
      </c>
      <c r="D1611" s="2959">
        <v>703</v>
      </c>
      <c r="E1611" s="2960">
        <v>139.25</v>
      </c>
      <c r="F1611" s="2959"/>
    </row>
    <row r="1612" spans="1:6">
      <c r="A1612" s="2959" t="s">
        <v>3253</v>
      </c>
      <c r="B1612" s="2959" t="s">
        <v>3267</v>
      </c>
      <c r="C1612" s="2959">
        <v>1</v>
      </c>
      <c r="D1612" s="2959">
        <v>801</v>
      </c>
      <c r="E1612" s="2960">
        <v>122.31</v>
      </c>
      <c r="F1612" s="2959"/>
    </row>
    <row r="1613" spans="1:6">
      <c r="A1613" s="2959" t="s">
        <v>3253</v>
      </c>
      <c r="B1613" s="2959" t="s">
        <v>3267</v>
      </c>
      <c r="C1613" s="2959">
        <v>1</v>
      </c>
      <c r="D1613" s="2959">
        <v>802</v>
      </c>
      <c r="E1613" s="2960">
        <v>88.66</v>
      </c>
      <c r="F1613" s="2959"/>
    </row>
    <row r="1614" spans="1:6">
      <c r="A1614" s="2959" t="s">
        <v>3253</v>
      </c>
      <c r="B1614" s="2959" t="s">
        <v>3267</v>
      </c>
      <c r="C1614" s="2959">
        <v>1</v>
      </c>
      <c r="D1614" s="2959">
        <v>803</v>
      </c>
      <c r="E1614" s="2960">
        <v>139.25</v>
      </c>
      <c r="F1614" s="2959"/>
    </row>
    <row r="1615" spans="1:6">
      <c r="A1615" s="2959" t="s">
        <v>3253</v>
      </c>
      <c r="B1615" s="2959" t="s">
        <v>3267</v>
      </c>
      <c r="C1615" s="2959">
        <v>1</v>
      </c>
      <c r="D1615" s="2959">
        <v>901</v>
      </c>
      <c r="E1615" s="2960">
        <v>122.31</v>
      </c>
      <c r="F1615" s="2959"/>
    </row>
    <row r="1616" spans="1:6">
      <c r="A1616" s="2959" t="s">
        <v>3253</v>
      </c>
      <c r="B1616" s="2959" t="s">
        <v>3267</v>
      </c>
      <c r="C1616" s="2959">
        <v>1</v>
      </c>
      <c r="D1616" s="2959">
        <v>902</v>
      </c>
      <c r="E1616" s="2960">
        <v>88.66</v>
      </c>
      <c r="F1616" s="2959"/>
    </row>
    <row r="1617" spans="1:6">
      <c r="A1617" s="2959" t="s">
        <v>3253</v>
      </c>
      <c r="B1617" s="2959" t="s">
        <v>3267</v>
      </c>
      <c r="C1617" s="2959">
        <v>1</v>
      </c>
      <c r="D1617" s="2959">
        <v>903</v>
      </c>
      <c r="E1617" s="2960">
        <v>139.25</v>
      </c>
      <c r="F1617" s="2959"/>
    </row>
    <row r="1618" spans="1:6">
      <c r="A1618" s="2959" t="s">
        <v>3253</v>
      </c>
      <c r="B1618" s="2959" t="s">
        <v>3267</v>
      </c>
      <c r="C1618" s="2959">
        <v>1</v>
      </c>
      <c r="D1618" s="2959">
        <v>1001</v>
      </c>
      <c r="E1618" s="2960">
        <v>122.31</v>
      </c>
      <c r="F1618" s="2959"/>
    </row>
    <row r="1619" spans="1:6">
      <c r="A1619" s="2959" t="s">
        <v>3253</v>
      </c>
      <c r="B1619" s="2959" t="s">
        <v>3267</v>
      </c>
      <c r="C1619" s="2959">
        <v>1</v>
      </c>
      <c r="D1619" s="2959">
        <v>1002</v>
      </c>
      <c r="E1619" s="2960">
        <v>88.66</v>
      </c>
      <c r="F1619" s="2959"/>
    </row>
    <row r="1620" spans="1:6">
      <c r="A1620" s="2959" t="s">
        <v>3253</v>
      </c>
      <c r="B1620" s="2959" t="s">
        <v>3267</v>
      </c>
      <c r="C1620" s="2959">
        <v>1</v>
      </c>
      <c r="D1620" s="2959">
        <v>1003</v>
      </c>
      <c r="E1620" s="2960">
        <v>139.25</v>
      </c>
      <c r="F1620" s="2959"/>
    </row>
    <row r="1621" spans="1:6">
      <c r="A1621" s="2959" t="s">
        <v>3253</v>
      </c>
      <c r="B1621" s="2959" t="s">
        <v>3267</v>
      </c>
      <c r="C1621" s="2959">
        <v>1</v>
      </c>
      <c r="D1621" s="2959">
        <v>1101</v>
      </c>
      <c r="E1621" s="2960">
        <v>122.31</v>
      </c>
      <c r="F1621" s="2959"/>
    </row>
    <row r="1622" spans="1:6">
      <c r="A1622" s="2959" t="s">
        <v>3253</v>
      </c>
      <c r="B1622" s="2959" t="s">
        <v>3267</v>
      </c>
      <c r="C1622" s="2959">
        <v>1</v>
      </c>
      <c r="D1622" s="2959">
        <v>1102</v>
      </c>
      <c r="E1622" s="2960">
        <v>88.66</v>
      </c>
      <c r="F1622" s="2959"/>
    </row>
    <row r="1623" spans="1:6">
      <c r="A1623" s="2959" t="s">
        <v>3253</v>
      </c>
      <c r="B1623" s="2959" t="s">
        <v>3267</v>
      </c>
      <c r="C1623" s="2959">
        <v>1</v>
      </c>
      <c r="D1623" s="2959">
        <v>1103</v>
      </c>
      <c r="E1623" s="2960">
        <v>139.25</v>
      </c>
      <c r="F1623" s="2959"/>
    </row>
    <row r="1624" spans="1:6">
      <c r="A1624" s="2959" t="s">
        <v>3253</v>
      </c>
      <c r="B1624" s="2959" t="s">
        <v>3267</v>
      </c>
      <c r="C1624" s="2959">
        <v>1</v>
      </c>
      <c r="D1624" s="2959">
        <v>1201</v>
      </c>
      <c r="E1624" s="2960">
        <v>122.31</v>
      </c>
      <c r="F1624" s="2959"/>
    </row>
    <row r="1625" spans="1:6">
      <c r="A1625" s="2959" t="s">
        <v>3253</v>
      </c>
      <c r="B1625" s="2959" t="s">
        <v>3267</v>
      </c>
      <c r="C1625" s="2959">
        <v>1</v>
      </c>
      <c r="D1625" s="2959">
        <v>1202</v>
      </c>
      <c r="E1625" s="2960">
        <v>88.66</v>
      </c>
      <c r="F1625" s="2959"/>
    </row>
    <row r="1626" spans="1:6">
      <c r="A1626" s="2959" t="s">
        <v>3253</v>
      </c>
      <c r="B1626" s="2959" t="s">
        <v>3267</v>
      </c>
      <c r="C1626" s="2959">
        <v>1</v>
      </c>
      <c r="D1626" s="2959">
        <v>1203</v>
      </c>
      <c r="E1626" s="2960">
        <v>139.25</v>
      </c>
      <c r="F1626" s="2959"/>
    </row>
    <row r="1627" spans="1:6">
      <c r="A1627" s="2959" t="s">
        <v>3253</v>
      </c>
      <c r="B1627" s="2959" t="s">
        <v>3267</v>
      </c>
      <c r="C1627" s="2959">
        <v>1</v>
      </c>
      <c r="D1627" s="2959">
        <v>1301</v>
      </c>
      <c r="E1627" s="2960">
        <v>122.31</v>
      </c>
      <c r="F1627" s="2959"/>
    </row>
    <row r="1628" spans="1:6">
      <c r="A1628" s="2959" t="s">
        <v>3253</v>
      </c>
      <c r="B1628" s="2959" t="s">
        <v>3267</v>
      </c>
      <c r="C1628" s="2959">
        <v>1</v>
      </c>
      <c r="D1628" s="2959">
        <v>1302</v>
      </c>
      <c r="E1628" s="2960">
        <v>88.66</v>
      </c>
      <c r="F1628" s="2959"/>
    </row>
    <row r="1629" spans="1:6">
      <c r="A1629" s="2959" t="s">
        <v>3253</v>
      </c>
      <c r="B1629" s="2959" t="s">
        <v>3267</v>
      </c>
      <c r="C1629" s="2959">
        <v>1</v>
      </c>
      <c r="D1629" s="2959">
        <v>1303</v>
      </c>
      <c r="E1629" s="2960">
        <v>139.25</v>
      </c>
      <c r="F1629" s="2959"/>
    </row>
    <row r="1630" spans="1:6">
      <c r="A1630" s="2959" t="s">
        <v>3253</v>
      </c>
      <c r="B1630" s="2959" t="s">
        <v>3267</v>
      </c>
      <c r="C1630" s="2959">
        <v>1</v>
      </c>
      <c r="D1630" s="2959">
        <v>1401</v>
      </c>
      <c r="E1630" s="2960">
        <v>122.31</v>
      </c>
      <c r="F1630" s="2959"/>
    </row>
    <row r="1631" spans="1:6">
      <c r="A1631" s="2959" t="s">
        <v>3253</v>
      </c>
      <c r="B1631" s="2959" t="s">
        <v>3267</v>
      </c>
      <c r="C1631" s="2959">
        <v>1</v>
      </c>
      <c r="D1631" s="2959">
        <v>1402</v>
      </c>
      <c r="E1631" s="2960">
        <v>88.66</v>
      </c>
      <c r="F1631" s="2959"/>
    </row>
    <row r="1632" spans="1:6">
      <c r="A1632" s="2959" t="s">
        <v>3253</v>
      </c>
      <c r="B1632" s="2959" t="s">
        <v>3267</v>
      </c>
      <c r="C1632" s="2959">
        <v>1</v>
      </c>
      <c r="D1632" s="2959">
        <v>1403</v>
      </c>
      <c r="E1632" s="2960">
        <v>139.25</v>
      </c>
      <c r="F1632" s="2959"/>
    </row>
    <row r="1633" spans="1:7">
      <c r="A1633" s="2959" t="s">
        <v>3253</v>
      </c>
      <c r="B1633" s="2959" t="s">
        <v>3267</v>
      </c>
      <c r="C1633" s="2959">
        <v>1</v>
      </c>
      <c r="D1633" s="2959">
        <v>1501</v>
      </c>
      <c r="E1633" s="2960">
        <v>122.31</v>
      </c>
      <c r="F1633" s="2959"/>
    </row>
    <row r="1634" spans="1:7">
      <c r="A1634" s="2959" t="s">
        <v>3253</v>
      </c>
      <c r="B1634" s="2959" t="s">
        <v>3267</v>
      </c>
      <c r="C1634" s="2959">
        <v>1</v>
      </c>
      <c r="D1634" s="2959">
        <v>1502</v>
      </c>
      <c r="E1634" s="2960">
        <v>88.66</v>
      </c>
      <c r="F1634" s="2959"/>
    </row>
    <row r="1635" spans="1:7">
      <c r="A1635" s="2959" t="s">
        <v>3253</v>
      </c>
      <c r="B1635" s="2959" t="s">
        <v>3267</v>
      </c>
      <c r="C1635" s="2959">
        <v>1</v>
      </c>
      <c r="D1635" s="2959">
        <v>1503</v>
      </c>
      <c r="E1635" s="2960">
        <v>139.25</v>
      </c>
      <c r="F1635" s="2959"/>
    </row>
    <row r="1636" spans="1:7">
      <c r="A1636" s="2959" t="s">
        <v>3253</v>
      </c>
      <c r="B1636" s="2959" t="s">
        <v>3267</v>
      </c>
      <c r="C1636" s="2959">
        <v>1</v>
      </c>
      <c r="D1636" s="2959">
        <v>1601</v>
      </c>
      <c r="E1636" s="2960">
        <v>122.31</v>
      </c>
      <c r="F1636" s="2959"/>
    </row>
    <row r="1637" spans="1:7">
      <c r="A1637" s="2959" t="s">
        <v>3253</v>
      </c>
      <c r="B1637" s="2959" t="s">
        <v>3267</v>
      </c>
      <c r="C1637" s="2959">
        <v>1</v>
      </c>
      <c r="D1637" s="2959">
        <v>1602</v>
      </c>
      <c r="E1637" s="2960">
        <v>88.66</v>
      </c>
      <c r="F1637" s="2959"/>
    </row>
    <row r="1638" spans="1:7">
      <c r="A1638" s="2959" t="s">
        <v>3253</v>
      </c>
      <c r="B1638" s="2959" t="s">
        <v>3267</v>
      </c>
      <c r="C1638" s="2959">
        <v>1</v>
      </c>
      <c r="D1638" s="2959">
        <v>1603</v>
      </c>
      <c r="E1638" s="2960">
        <v>139.25</v>
      </c>
      <c r="F1638" s="2959"/>
    </row>
    <row r="1639" spans="1:7">
      <c r="A1639" s="2959" t="s">
        <v>3253</v>
      </c>
      <c r="B1639" s="2959" t="s">
        <v>3267</v>
      </c>
      <c r="C1639" s="2959">
        <v>1</v>
      </c>
      <c r="D1639" s="2959">
        <v>1701</v>
      </c>
      <c r="E1639" s="2960">
        <v>122.31</v>
      </c>
      <c r="F1639" s="2959"/>
    </row>
    <row r="1640" spans="1:7">
      <c r="A1640" s="2959" t="s">
        <v>3253</v>
      </c>
      <c r="B1640" s="2959" t="s">
        <v>3267</v>
      </c>
      <c r="C1640" s="2959">
        <v>1</v>
      </c>
      <c r="D1640" s="2959">
        <v>1702</v>
      </c>
      <c r="E1640" s="2960">
        <v>88.66</v>
      </c>
      <c r="F1640" s="2959"/>
    </row>
    <row r="1641" spans="1:7">
      <c r="A1641" s="2959" t="s">
        <v>3253</v>
      </c>
      <c r="B1641" s="2959" t="s">
        <v>3267</v>
      </c>
      <c r="C1641" s="2959">
        <v>1</v>
      </c>
      <c r="D1641" s="2959">
        <v>1703</v>
      </c>
      <c r="E1641" s="2960">
        <v>139.25</v>
      </c>
      <c r="F1641" s="2959"/>
    </row>
    <row r="1642" spans="1:7">
      <c r="A1642" s="2959" t="s">
        <v>3253</v>
      </c>
      <c r="B1642" s="2959" t="s">
        <v>3267</v>
      </c>
      <c r="C1642" s="2959">
        <v>1</v>
      </c>
      <c r="D1642" s="2959">
        <v>1801</v>
      </c>
      <c r="E1642" s="2960">
        <v>122.31</v>
      </c>
      <c r="F1642" s="2959"/>
    </row>
    <row r="1643" spans="1:7">
      <c r="A1643" s="2959" t="s">
        <v>3253</v>
      </c>
      <c r="B1643" s="2959" t="s">
        <v>3267</v>
      </c>
      <c r="C1643" s="2959">
        <v>1</v>
      </c>
      <c r="D1643" s="2959">
        <v>1802</v>
      </c>
      <c r="E1643" s="2960">
        <v>88.66</v>
      </c>
      <c r="F1643" s="2959"/>
      <c r="G1643" s="2982">
        <v>19</v>
      </c>
    </row>
    <row r="1644" spans="1:7">
      <c r="A1644" s="2959" t="s">
        <v>3253</v>
      </c>
      <c r="B1644" s="2959" t="s">
        <v>3267</v>
      </c>
      <c r="C1644" s="2959">
        <v>1</v>
      </c>
      <c r="D1644" s="2969">
        <v>1803</v>
      </c>
      <c r="E1644" s="2983">
        <v>139.25</v>
      </c>
      <c r="F1644" s="2959"/>
      <c r="G1644" s="2982">
        <v>6303.96</v>
      </c>
    </row>
    <row r="1645" spans="1:7">
      <c r="A1645" s="2959" t="s">
        <v>3253</v>
      </c>
      <c r="B1645" s="2959" t="s">
        <v>3270</v>
      </c>
      <c r="C1645" s="2959">
        <v>1</v>
      </c>
      <c r="D1645" s="2959">
        <v>101</v>
      </c>
      <c r="E1645" s="2960">
        <v>93.13</v>
      </c>
      <c r="F1645" s="2959"/>
    </row>
    <row r="1646" spans="1:7">
      <c r="A1646" s="2959" t="s">
        <v>3253</v>
      </c>
      <c r="B1646" s="2959" t="s">
        <v>3270</v>
      </c>
      <c r="C1646" s="2959">
        <v>1</v>
      </c>
      <c r="D1646" s="2959">
        <v>102</v>
      </c>
      <c r="E1646" s="2960">
        <v>91.04</v>
      </c>
      <c r="F1646" s="2959"/>
    </row>
    <row r="1647" spans="1:7">
      <c r="A1647" s="2959" t="s">
        <v>3253</v>
      </c>
      <c r="B1647" s="2959" t="s">
        <v>3270</v>
      </c>
      <c r="C1647" s="2959">
        <v>1</v>
      </c>
      <c r="D1647" s="2959">
        <v>103</v>
      </c>
      <c r="E1647" s="2960">
        <v>91.04</v>
      </c>
      <c r="F1647" s="2959"/>
    </row>
    <row r="1648" spans="1:7">
      <c r="A1648" s="2959" t="s">
        <v>3253</v>
      </c>
      <c r="B1648" s="2959" t="s">
        <v>3270</v>
      </c>
      <c r="C1648" s="2959">
        <v>1</v>
      </c>
      <c r="D1648" s="2959">
        <v>104</v>
      </c>
      <c r="E1648" s="2960">
        <v>93.13</v>
      </c>
      <c r="F1648" s="2959"/>
    </row>
    <row r="1649" spans="1:6">
      <c r="A1649" s="2959" t="s">
        <v>3253</v>
      </c>
      <c r="B1649" s="2959" t="s">
        <v>3270</v>
      </c>
      <c r="C1649" s="2959">
        <v>1</v>
      </c>
      <c r="D1649" s="2959">
        <v>201</v>
      </c>
      <c r="E1649" s="2960">
        <v>93.13</v>
      </c>
      <c r="F1649" s="2959"/>
    </row>
    <row r="1650" spans="1:6">
      <c r="A1650" s="2959" t="s">
        <v>3253</v>
      </c>
      <c r="B1650" s="2959" t="s">
        <v>3270</v>
      </c>
      <c r="C1650" s="2959">
        <v>1</v>
      </c>
      <c r="D1650" s="2959">
        <v>202</v>
      </c>
      <c r="E1650" s="2960">
        <v>91.04</v>
      </c>
      <c r="F1650" s="2959"/>
    </row>
    <row r="1651" spans="1:6">
      <c r="A1651" s="2959" t="s">
        <v>3253</v>
      </c>
      <c r="B1651" s="2959" t="s">
        <v>3270</v>
      </c>
      <c r="C1651" s="2959">
        <v>1</v>
      </c>
      <c r="D1651" s="2959">
        <v>203</v>
      </c>
      <c r="E1651" s="2960">
        <v>91.04</v>
      </c>
      <c r="F1651" s="2959"/>
    </row>
    <row r="1652" spans="1:6">
      <c r="A1652" s="2959" t="s">
        <v>3253</v>
      </c>
      <c r="B1652" s="2959" t="s">
        <v>3270</v>
      </c>
      <c r="C1652" s="2959">
        <v>1</v>
      </c>
      <c r="D1652" s="2959">
        <v>204</v>
      </c>
      <c r="E1652" s="2960">
        <v>93.13</v>
      </c>
      <c r="F1652" s="2959"/>
    </row>
    <row r="1653" spans="1:6">
      <c r="A1653" s="2959" t="s">
        <v>3253</v>
      </c>
      <c r="B1653" s="2959" t="s">
        <v>3270</v>
      </c>
      <c r="C1653" s="2959">
        <v>1</v>
      </c>
      <c r="D1653" s="2959">
        <v>301</v>
      </c>
      <c r="E1653" s="2960">
        <v>93.13</v>
      </c>
      <c r="F1653" s="2959"/>
    </row>
    <row r="1654" spans="1:6">
      <c r="A1654" s="2959" t="s">
        <v>3253</v>
      </c>
      <c r="B1654" s="2959" t="s">
        <v>3270</v>
      </c>
      <c r="C1654" s="2959">
        <v>1</v>
      </c>
      <c r="D1654" s="2959">
        <v>302</v>
      </c>
      <c r="E1654" s="2960">
        <v>91.04</v>
      </c>
      <c r="F1654" s="2959"/>
    </row>
    <row r="1655" spans="1:6">
      <c r="A1655" s="2959" t="s">
        <v>3253</v>
      </c>
      <c r="B1655" s="2959" t="s">
        <v>3270</v>
      </c>
      <c r="C1655" s="2959">
        <v>1</v>
      </c>
      <c r="D1655" s="2959">
        <v>303</v>
      </c>
      <c r="E1655" s="2960">
        <v>91.04</v>
      </c>
      <c r="F1655" s="2959"/>
    </row>
    <row r="1656" spans="1:6">
      <c r="A1656" s="2959" t="s">
        <v>3253</v>
      </c>
      <c r="B1656" s="2959" t="s">
        <v>3270</v>
      </c>
      <c r="C1656" s="2959">
        <v>1</v>
      </c>
      <c r="D1656" s="2959">
        <v>304</v>
      </c>
      <c r="E1656" s="2960">
        <v>93.13</v>
      </c>
      <c r="F1656" s="2959"/>
    </row>
    <row r="1657" spans="1:6">
      <c r="A1657" s="2959" t="s">
        <v>3253</v>
      </c>
      <c r="B1657" s="2959" t="s">
        <v>3270</v>
      </c>
      <c r="C1657" s="2959">
        <v>1</v>
      </c>
      <c r="D1657" s="2959">
        <v>401</v>
      </c>
      <c r="E1657" s="2960">
        <v>93.13</v>
      </c>
      <c r="F1657" s="2959"/>
    </row>
    <row r="1658" spans="1:6">
      <c r="A1658" s="2959" t="s">
        <v>3253</v>
      </c>
      <c r="B1658" s="2959" t="s">
        <v>3270</v>
      </c>
      <c r="C1658" s="2959">
        <v>1</v>
      </c>
      <c r="D1658" s="2959">
        <v>402</v>
      </c>
      <c r="E1658" s="2960">
        <v>91.04</v>
      </c>
      <c r="F1658" s="2959"/>
    </row>
    <row r="1659" spans="1:6">
      <c r="A1659" s="2959" t="s">
        <v>3253</v>
      </c>
      <c r="B1659" s="2959" t="s">
        <v>3270</v>
      </c>
      <c r="C1659" s="2959">
        <v>1</v>
      </c>
      <c r="D1659" s="2959">
        <v>403</v>
      </c>
      <c r="E1659" s="2960">
        <v>91.04</v>
      </c>
      <c r="F1659" s="2959"/>
    </row>
    <row r="1660" spans="1:6">
      <c r="A1660" s="2959" t="s">
        <v>3253</v>
      </c>
      <c r="B1660" s="2959" t="s">
        <v>3270</v>
      </c>
      <c r="C1660" s="2959">
        <v>1</v>
      </c>
      <c r="D1660" s="2959">
        <v>404</v>
      </c>
      <c r="E1660" s="2960">
        <v>93.13</v>
      </c>
      <c r="F1660" s="2959"/>
    </row>
    <row r="1661" spans="1:6">
      <c r="A1661" s="2959" t="s">
        <v>3253</v>
      </c>
      <c r="B1661" s="2959" t="s">
        <v>3270</v>
      </c>
      <c r="C1661" s="2959">
        <v>1</v>
      </c>
      <c r="D1661" s="2959">
        <v>501</v>
      </c>
      <c r="E1661" s="2960">
        <v>93.13</v>
      </c>
      <c r="F1661" s="2959"/>
    </row>
    <row r="1662" spans="1:6">
      <c r="A1662" s="2959" t="s">
        <v>3253</v>
      </c>
      <c r="B1662" s="2959" t="s">
        <v>3270</v>
      </c>
      <c r="C1662" s="2959">
        <v>1</v>
      </c>
      <c r="D1662" s="2959">
        <v>502</v>
      </c>
      <c r="E1662" s="2960">
        <v>91.04</v>
      </c>
      <c r="F1662" s="2959"/>
    </row>
    <row r="1663" spans="1:6">
      <c r="A1663" s="2959" t="s">
        <v>3253</v>
      </c>
      <c r="B1663" s="2959" t="s">
        <v>3270</v>
      </c>
      <c r="C1663" s="2959">
        <v>1</v>
      </c>
      <c r="D1663" s="2959">
        <v>503</v>
      </c>
      <c r="E1663" s="2960">
        <v>91.04</v>
      </c>
      <c r="F1663" s="2959"/>
    </row>
    <row r="1664" spans="1:6">
      <c r="A1664" s="2959" t="s">
        <v>3253</v>
      </c>
      <c r="B1664" s="2959" t="s">
        <v>3270</v>
      </c>
      <c r="C1664" s="2959">
        <v>1</v>
      </c>
      <c r="D1664" s="2959">
        <v>504</v>
      </c>
      <c r="E1664" s="2960">
        <v>93.13</v>
      </c>
      <c r="F1664" s="2959"/>
    </row>
    <row r="1665" spans="1:6">
      <c r="A1665" s="2959" t="s">
        <v>3253</v>
      </c>
      <c r="B1665" s="2959" t="s">
        <v>3270</v>
      </c>
      <c r="C1665" s="2959">
        <v>1</v>
      </c>
      <c r="D1665" s="2959">
        <v>601</v>
      </c>
      <c r="E1665" s="2960">
        <v>93.13</v>
      </c>
      <c r="F1665" s="2959"/>
    </row>
    <row r="1666" spans="1:6">
      <c r="A1666" s="2959" t="s">
        <v>3253</v>
      </c>
      <c r="B1666" s="2959" t="s">
        <v>3270</v>
      </c>
      <c r="C1666" s="2959">
        <v>1</v>
      </c>
      <c r="D1666" s="2959">
        <v>602</v>
      </c>
      <c r="E1666" s="2960">
        <v>91.04</v>
      </c>
      <c r="F1666" s="2959"/>
    </row>
    <row r="1667" spans="1:6">
      <c r="A1667" s="2959" t="s">
        <v>3253</v>
      </c>
      <c r="B1667" s="2959" t="s">
        <v>3270</v>
      </c>
      <c r="C1667" s="2959">
        <v>1</v>
      </c>
      <c r="D1667" s="2959">
        <v>603</v>
      </c>
      <c r="E1667" s="2960">
        <v>91.04</v>
      </c>
      <c r="F1667" s="2959"/>
    </row>
    <row r="1668" spans="1:6">
      <c r="A1668" s="2959" t="s">
        <v>3253</v>
      </c>
      <c r="B1668" s="2959" t="s">
        <v>3270</v>
      </c>
      <c r="C1668" s="2959">
        <v>1</v>
      </c>
      <c r="D1668" s="2959">
        <v>604</v>
      </c>
      <c r="E1668" s="2960">
        <v>93.13</v>
      </c>
      <c r="F1668" s="2959"/>
    </row>
    <row r="1669" spans="1:6">
      <c r="A1669" s="2959" t="s">
        <v>3253</v>
      </c>
      <c r="B1669" s="2959" t="s">
        <v>3270</v>
      </c>
      <c r="C1669" s="2959">
        <v>1</v>
      </c>
      <c r="D1669" s="2959">
        <v>701</v>
      </c>
      <c r="E1669" s="2960">
        <v>93.13</v>
      </c>
      <c r="F1669" s="2959"/>
    </row>
    <row r="1670" spans="1:6">
      <c r="A1670" s="2959" t="s">
        <v>3253</v>
      </c>
      <c r="B1670" s="2959" t="s">
        <v>3270</v>
      </c>
      <c r="C1670" s="2959">
        <v>1</v>
      </c>
      <c r="D1670" s="2959">
        <v>702</v>
      </c>
      <c r="E1670" s="2960">
        <v>91.04</v>
      </c>
      <c r="F1670" s="2959"/>
    </row>
    <row r="1671" spans="1:6">
      <c r="A1671" s="2959" t="s">
        <v>3253</v>
      </c>
      <c r="B1671" s="2959" t="s">
        <v>3270</v>
      </c>
      <c r="C1671" s="2959">
        <v>1</v>
      </c>
      <c r="D1671" s="2959">
        <v>703</v>
      </c>
      <c r="E1671" s="2960">
        <v>91.04</v>
      </c>
      <c r="F1671" s="2959"/>
    </row>
    <row r="1672" spans="1:6">
      <c r="A1672" s="2959" t="s">
        <v>3253</v>
      </c>
      <c r="B1672" s="2959" t="s">
        <v>3270</v>
      </c>
      <c r="C1672" s="2959">
        <v>1</v>
      </c>
      <c r="D1672" s="2959">
        <v>704</v>
      </c>
      <c r="E1672" s="2960">
        <v>93.13</v>
      </c>
      <c r="F1672" s="2959"/>
    </row>
    <row r="1673" spans="1:6">
      <c r="A1673" s="2959" t="s">
        <v>3253</v>
      </c>
      <c r="B1673" s="2959" t="s">
        <v>3270</v>
      </c>
      <c r="C1673" s="2959">
        <v>1</v>
      </c>
      <c r="D1673" s="2959">
        <v>801</v>
      </c>
      <c r="E1673" s="2960">
        <v>93.13</v>
      </c>
      <c r="F1673" s="2959"/>
    </row>
    <row r="1674" spans="1:6">
      <c r="A1674" s="2959" t="s">
        <v>3253</v>
      </c>
      <c r="B1674" s="2959" t="s">
        <v>3270</v>
      </c>
      <c r="C1674" s="2959">
        <v>1</v>
      </c>
      <c r="D1674" s="2959">
        <v>802</v>
      </c>
      <c r="E1674" s="2960">
        <v>91.04</v>
      </c>
      <c r="F1674" s="2959"/>
    </row>
    <row r="1675" spans="1:6">
      <c r="A1675" s="2959" t="s">
        <v>3253</v>
      </c>
      <c r="B1675" s="2959" t="s">
        <v>3270</v>
      </c>
      <c r="C1675" s="2959">
        <v>1</v>
      </c>
      <c r="D1675" s="2959">
        <v>803</v>
      </c>
      <c r="E1675" s="2960">
        <v>91.04</v>
      </c>
      <c r="F1675" s="2959"/>
    </row>
    <row r="1676" spans="1:6">
      <c r="A1676" s="2959" t="s">
        <v>3253</v>
      </c>
      <c r="B1676" s="2959" t="s">
        <v>3270</v>
      </c>
      <c r="C1676" s="2959">
        <v>1</v>
      </c>
      <c r="D1676" s="2959">
        <v>804</v>
      </c>
      <c r="E1676" s="2960">
        <v>93.13</v>
      </c>
      <c r="F1676" s="2959"/>
    </row>
    <row r="1677" spans="1:6">
      <c r="A1677" s="2959" t="s">
        <v>3253</v>
      </c>
      <c r="B1677" s="2959" t="s">
        <v>3270</v>
      </c>
      <c r="C1677" s="2959">
        <v>1</v>
      </c>
      <c r="D1677" s="2959">
        <v>901</v>
      </c>
      <c r="E1677" s="2960">
        <v>93.13</v>
      </c>
      <c r="F1677" s="2959"/>
    </row>
    <row r="1678" spans="1:6">
      <c r="A1678" s="2959" t="s">
        <v>3253</v>
      </c>
      <c r="B1678" s="2959" t="s">
        <v>3270</v>
      </c>
      <c r="C1678" s="2959">
        <v>1</v>
      </c>
      <c r="D1678" s="2959">
        <v>902</v>
      </c>
      <c r="E1678" s="2960">
        <v>91.04</v>
      </c>
      <c r="F1678" s="2959"/>
    </row>
    <row r="1679" spans="1:6">
      <c r="A1679" s="2959" t="s">
        <v>3253</v>
      </c>
      <c r="B1679" s="2959" t="s">
        <v>3270</v>
      </c>
      <c r="C1679" s="2959">
        <v>1</v>
      </c>
      <c r="D1679" s="2959">
        <v>903</v>
      </c>
      <c r="E1679" s="2960">
        <v>91.04</v>
      </c>
      <c r="F1679" s="2959"/>
    </row>
    <row r="1680" spans="1:6">
      <c r="A1680" s="2959" t="s">
        <v>3253</v>
      </c>
      <c r="B1680" s="2959" t="s">
        <v>3270</v>
      </c>
      <c r="C1680" s="2959">
        <v>1</v>
      </c>
      <c r="D1680" s="2959">
        <v>904</v>
      </c>
      <c r="E1680" s="2960">
        <v>93.13</v>
      </c>
      <c r="F1680" s="2959"/>
    </row>
    <row r="1681" spans="1:6">
      <c r="A1681" s="2959" t="s">
        <v>3253</v>
      </c>
      <c r="B1681" s="2959" t="s">
        <v>3270</v>
      </c>
      <c r="C1681" s="2959">
        <v>1</v>
      </c>
      <c r="D1681" s="2959">
        <v>1001</v>
      </c>
      <c r="E1681" s="2960">
        <v>93.13</v>
      </c>
      <c r="F1681" s="2959"/>
    </row>
    <row r="1682" spans="1:6">
      <c r="A1682" s="2959" t="s">
        <v>3253</v>
      </c>
      <c r="B1682" s="2959" t="s">
        <v>3270</v>
      </c>
      <c r="C1682" s="2959">
        <v>1</v>
      </c>
      <c r="D1682" s="2959">
        <v>1002</v>
      </c>
      <c r="E1682" s="2960">
        <v>91.04</v>
      </c>
      <c r="F1682" s="2959"/>
    </row>
    <row r="1683" spans="1:6">
      <c r="A1683" s="2959" t="s">
        <v>3253</v>
      </c>
      <c r="B1683" s="2959" t="s">
        <v>3270</v>
      </c>
      <c r="C1683" s="2959">
        <v>1</v>
      </c>
      <c r="D1683" s="2959">
        <v>1003</v>
      </c>
      <c r="E1683" s="2960">
        <v>91.04</v>
      </c>
      <c r="F1683" s="2959"/>
    </row>
    <row r="1684" spans="1:6">
      <c r="A1684" s="2959" t="s">
        <v>3253</v>
      </c>
      <c r="B1684" s="2959" t="s">
        <v>3270</v>
      </c>
      <c r="C1684" s="2959">
        <v>1</v>
      </c>
      <c r="D1684" s="2959">
        <v>1004</v>
      </c>
      <c r="E1684" s="2960">
        <v>93.13</v>
      </c>
      <c r="F1684" s="2959"/>
    </row>
    <row r="1685" spans="1:6">
      <c r="A1685" s="2959" t="s">
        <v>3253</v>
      </c>
      <c r="B1685" s="2959" t="s">
        <v>3270</v>
      </c>
      <c r="C1685" s="2959">
        <v>1</v>
      </c>
      <c r="D1685" s="2959">
        <v>1101</v>
      </c>
      <c r="E1685" s="2960">
        <v>93.13</v>
      </c>
      <c r="F1685" s="2959"/>
    </row>
    <row r="1686" spans="1:6">
      <c r="A1686" s="2959" t="s">
        <v>3253</v>
      </c>
      <c r="B1686" s="2959" t="s">
        <v>3270</v>
      </c>
      <c r="C1686" s="2959">
        <v>1</v>
      </c>
      <c r="D1686" s="2959">
        <v>1102</v>
      </c>
      <c r="E1686" s="2960">
        <v>91.04</v>
      </c>
      <c r="F1686" s="2959"/>
    </row>
    <row r="1687" spans="1:6">
      <c r="A1687" s="2959" t="s">
        <v>3253</v>
      </c>
      <c r="B1687" s="2959" t="s">
        <v>3270</v>
      </c>
      <c r="C1687" s="2959">
        <v>1</v>
      </c>
      <c r="D1687" s="2959">
        <v>1103</v>
      </c>
      <c r="E1687" s="2960">
        <v>91.04</v>
      </c>
      <c r="F1687" s="2959"/>
    </row>
    <row r="1688" spans="1:6">
      <c r="A1688" s="2959" t="s">
        <v>3253</v>
      </c>
      <c r="B1688" s="2959" t="s">
        <v>3270</v>
      </c>
      <c r="C1688" s="2959">
        <v>1</v>
      </c>
      <c r="D1688" s="2959">
        <v>1104</v>
      </c>
      <c r="E1688" s="2960">
        <v>93.13</v>
      </c>
      <c r="F1688" s="2959"/>
    </row>
    <row r="1689" spans="1:6">
      <c r="A1689" s="2959" t="s">
        <v>3253</v>
      </c>
      <c r="B1689" s="2959" t="s">
        <v>3270</v>
      </c>
      <c r="C1689" s="2959">
        <v>1</v>
      </c>
      <c r="D1689" s="2959">
        <v>1201</v>
      </c>
      <c r="E1689" s="2960">
        <v>93.13</v>
      </c>
      <c r="F1689" s="2959"/>
    </row>
    <row r="1690" spans="1:6">
      <c r="A1690" s="2959" t="s">
        <v>3253</v>
      </c>
      <c r="B1690" s="2959" t="s">
        <v>3270</v>
      </c>
      <c r="C1690" s="2959">
        <v>1</v>
      </c>
      <c r="D1690" s="2959">
        <v>1202</v>
      </c>
      <c r="E1690" s="2960">
        <v>91.04</v>
      </c>
      <c r="F1690" s="2959"/>
    </row>
    <row r="1691" spans="1:6">
      <c r="A1691" s="2959" t="s">
        <v>3253</v>
      </c>
      <c r="B1691" s="2959" t="s">
        <v>3270</v>
      </c>
      <c r="C1691" s="2959">
        <v>1</v>
      </c>
      <c r="D1691" s="2959">
        <v>1203</v>
      </c>
      <c r="E1691" s="2960">
        <v>91.04</v>
      </c>
      <c r="F1691" s="2959"/>
    </row>
    <row r="1692" spans="1:6">
      <c r="A1692" s="2959" t="s">
        <v>3253</v>
      </c>
      <c r="B1692" s="2959" t="s">
        <v>3270</v>
      </c>
      <c r="C1692" s="2959">
        <v>1</v>
      </c>
      <c r="D1692" s="2959">
        <v>1204</v>
      </c>
      <c r="E1692" s="2960">
        <v>93.13</v>
      </c>
      <c r="F1692" s="2959"/>
    </row>
    <row r="1693" spans="1:6">
      <c r="A1693" s="2959" t="s">
        <v>3253</v>
      </c>
      <c r="B1693" s="2959" t="s">
        <v>3270</v>
      </c>
      <c r="C1693" s="2959">
        <v>1</v>
      </c>
      <c r="D1693" s="2959">
        <v>1301</v>
      </c>
      <c r="E1693" s="2960">
        <v>93.13</v>
      </c>
      <c r="F1693" s="2959"/>
    </row>
    <row r="1694" spans="1:6">
      <c r="A1694" s="2959" t="s">
        <v>3253</v>
      </c>
      <c r="B1694" s="2959" t="s">
        <v>3270</v>
      </c>
      <c r="C1694" s="2959">
        <v>1</v>
      </c>
      <c r="D1694" s="2959">
        <v>1302</v>
      </c>
      <c r="E1694" s="2960">
        <v>91.04</v>
      </c>
      <c r="F1694" s="2959"/>
    </row>
    <row r="1695" spans="1:6">
      <c r="A1695" s="2959" t="s">
        <v>3253</v>
      </c>
      <c r="B1695" s="2959" t="s">
        <v>3270</v>
      </c>
      <c r="C1695" s="2959">
        <v>1</v>
      </c>
      <c r="D1695" s="2959">
        <v>1303</v>
      </c>
      <c r="E1695" s="2960">
        <v>91.04</v>
      </c>
      <c r="F1695" s="2959"/>
    </row>
    <row r="1696" spans="1:6">
      <c r="A1696" s="2959" t="s">
        <v>3253</v>
      </c>
      <c r="B1696" s="2959" t="s">
        <v>3270</v>
      </c>
      <c r="C1696" s="2959">
        <v>1</v>
      </c>
      <c r="D1696" s="2959">
        <v>1304</v>
      </c>
      <c r="E1696" s="2960">
        <v>93.13</v>
      </c>
      <c r="F1696" s="2959"/>
    </row>
    <row r="1697" spans="1:6">
      <c r="A1697" s="2959" t="s">
        <v>3253</v>
      </c>
      <c r="B1697" s="2959" t="s">
        <v>3270</v>
      </c>
      <c r="C1697" s="2959">
        <v>1</v>
      </c>
      <c r="D1697" s="2959">
        <v>1401</v>
      </c>
      <c r="E1697" s="2960">
        <v>93.13</v>
      </c>
      <c r="F1697" s="2959"/>
    </row>
    <row r="1698" spans="1:6">
      <c r="A1698" s="2959" t="s">
        <v>3253</v>
      </c>
      <c r="B1698" s="2959" t="s">
        <v>3270</v>
      </c>
      <c r="C1698" s="2959">
        <v>1</v>
      </c>
      <c r="D1698" s="2959">
        <v>1402</v>
      </c>
      <c r="E1698" s="2960">
        <v>91.04</v>
      </c>
      <c r="F1698" s="2959"/>
    </row>
    <row r="1699" spans="1:6">
      <c r="A1699" s="2959" t="s">
        <v>3253</v>
      </c>
      <c r="B1699" s="2959" t="s">
        <v>3270</v>
      </c>
      <c r="C1699" s="2959">
        <v>1</v>
      </c>
      <c r="D1699" s="2959">
        <v>1403</v>
      </c>
      <c r="E1699" s="2960">
        <v>91.04</v>
      </c>
      <c r="F1699" s="2959"/>
    </row>
    <row r="1700" spans="1:6">
      <c r="A1700" s="2959" t="s">
        <v>3253</v>
      </c>
      <c r="B1700" s="2959" t="s">
        <v>3270</v>
      </c>
      <c r="C1700" s="2959">
        <v>1</v>
      </c>
      <c r="D1700" s="2959">
        <v>1404</v>
      </c>
      <c r="E1700" s="2960">
        <v>93.13</v>
      </c>
      <c r="F1700" s="2959"/>
    </row>
    <row r="1701" spans="1:6">
      <c r="A1701" s="2959" t="s">
        <v>3253</v>
      </c>
      <c r="B1701" s="2959" t="s">
        <v>3270</v>
      </c>
      <c r="C1701" s="2959">
        <v>1</v>
      </c>
      <c r="D1701" s="2959">
        <v>1501</v>
      </c>
      <c r="E1701" s="2960">
        <v>93.13</v>
      </c>
      <c r="F1701" s="2959"/>
    </row>
    <row r="1702" spans="1:6">
      <c r="A1702" s="2959" t="s">
        <v>3253</v>
      </c>
      <c r="B1702" s="2959" t="s">
        <v>3270</v>
      </c>
      <c r="C1702" s="2959">
        <v>1</v>
      </c>
      <c r="D1702" s="2959">
        <v>1502</v>
      </c>
      <c r="E1702" s="2960">
        <v>91.04</v>
      </c>
      <c r="F1702" s="2959"/>
    </row>
    <row r="1703" spans="1:6">
      <c r="A1703" s="2959" t="s">
        <v>3253</v>
      </c>
      <c r="B1703" s="2959" t="s">
        <v>3270</v>
      </c>
      <c r="C1703" s="2959">
        <v>1</v>
      </c>
      <c r="D1703" s="2959">
        <v>1503</v>
      </c>
      <c r="E1703" s="2960">
        <v>91.04</v>
      </c>
      <c r="F1703" s="2959"/>
    </row>
    <row r="1704" spans="1:6">
      <c r="A1704" s="2959" t="s">
        <v>3253</v>
      </c>
      <c r="B1704" s="2959" t="s">
        <v>3270</v>
      </c>
      <c r="C1704" s="2959">
        <v>1</v>
      </c>
      <c r="D1704" s="2959">
        <v>1504</v>
      </c>
      <c r="E1704" s="2960">
        <v>93.13</v>
      </c>
      <c r="F1704" s="2959"/>
    </row>
    <row r="1705" spans="1:6">
      <c r="A1705" s="2959" t="s">
        <v>3253</v>
      </c>
      <c r="B1705" s="2959" t="s">
        <v>3270</v>
      </c>
      <c r="C1705" s="2959">
        <v>1</v>
      </c>
      <c r="D1705" s="2959">
        <v>1601</v>
      </c>
      <c r="E1705" s="2960">
        <v>93.13</v>
      </c>
      <c r="F1705" s="2959"/>
    </row>
    <row r="1706" spans="1:6">
      <c r="A1706" s="2959" t="s">
        <v>3253</v>
      </c>
      <c r="B1706" s="2959" t="s">
        <v>3270</v>
      </c>
      <c r="C1706" s="2959">
        <v>1</v>
      </c>
      <c r="D1706" s="2959">
        <v>1602</v>
      </c>
      <c r="E1706" s="2960">
        <v>91.04</v>
      </c>
      <c r="F1706" s="2959"/>
    </row>
    <row r="1707" spans="1:6">
      <c r="A1707" s="2959" t="s">
        <v>3253</v>
      </c>
      <c r="B1707" s="2959" t="s">
        <v>3270</v>
      </c>
      <c r="C1707" s="2959">
        <v>1</v>
      </c>
      <c r="D1707" s="2959">
        <v>1603</v>
      </c>
      <c r="E1707" s="2960">
        <v>91.04</v>
      </c>
      <c r="F1707" s="2959"/>
    </row>
    <row r="1708" spans="1:6">
      <c r="A1708" s="2959" t="s">
        <v>3253</v>
      </c>
      <c r="B1708" s="2959" t="s">
        <v>3270</v>
      </c>
      <c r="C1708" s="2959">
        <v>1</v>
      </c>
      <c r="D1708" s="2959">
        <v>1604</v>
      </c>
      <c r="E1708" s="2960">
        <v>93.13</v>
      </c>
      <c r="F1708" s="2959"/>
    </row>
    <row r="1709" spans="1:6">
      <c r="A1709" s="2959" t="s">
        <v>3253</v>
      </c>
      <c r="B1709" s="2959" t="s">
        <v>3270</v>
      </c>
      <c r="C1709" s="2959">
        <v>1</v>
      </c>
      <c r="D1709" s="2959">
        <v>1701</v>
      </c>
      <c r="E1709" s="2960">
        <v>93.13</v>
      </c>
      <c r="F1709" s="2959"/>
    </row>
    <row r="1710" spans="1:6">
      <c r="A1710" s="2959" t="s">
        <v>3253</v>
      </c>
      <c r="B1710" s="2959" t="s">
        <v>3270</v>
      </c>
      <c r="C1710" s="2959">
        <v>1</v>
      </c>
      <c r="D1710" s="2959">
        <v>1702</v>
      </c>
      <c r="E1710" s="2960">
        <v>91.04</v>
      </c>
      <c r="F1710" s="2959"/>
    </row>
    <row r="1711" spans="1:6">
      <c r="A1711" s="2959" t="s">
        <v>3253</v>
      </c>
      <c r="B1711" s="2959" t="s">
        <v>3270</v>
      </c>
      <c r="C1711" s="2959">
        <v>1</v>
      </c>
      <c r="D1711" s="2959">
        <v>1703</v>
      </c>
      <c r="E1711" s="2960">
        <v>91.04</v>
      </c>
      <c r="F1711" s="2959"/>
    </row>
    <row r="1712" spans="1:6">
      <c r="A1712" s="2959" t="s">
        <v>3253</v>
      </c>
      <c r="B1712" s="2959" t="s">
        <v>3270</v>
      </c>
      <c r="C1712" s="2959">
        <v>1</v>
      </c>
      <c r="D1712" s="2959">
        <v>1704</v>
      </c>
      <c r="E1712" s="2960">
        <v>93.13</v>
      </c>
      <c r="F1712" s="2959"/>
    </row>
    <row r="1713" spans="1:6">
      <c r="A1713" s="2959" t="s">
        <v>3253</v>
      </c>
      <c r="B1713" s="2959" t="s">
        <v>3270</v>
      </c>
      <c r="C1713" s="2959">
        <v>1</v>
      </c>
      <c r="D1713" s="2959">
        <v>1801</v>
      </c>
      <c r="E1713" s="2960">
        <v>93.13</v>
      </c>
      <c r="F1713" s="2959"/>
    </row>
    <row r="1714" spans="1:6">
      <c r="A1714" s="2959" t="s">
        <v>3253</v>
      </c>
      <c r="B1714" s="2959" t="s">
        <v>3270</v>
      </c>
      <c r="C1714" s="2959">
        <v>1</v>
      </c>
      <c r="D1714" s="2959">
        <v>1802</v>
      </c>
      <c r="E1714" s="2960">
        <v>91.04</v>
      </c>
      <c r="F1714" s="2959"/>
    </row>
    <row r="1715" spans="1:6">
      <c r="A1715" s="2959" t="s">
        <v>3253</v>
      </c>
      <c r="B1715" s="2959" t="s">
        <v>3270</v>
      </c>
      <c r="C1715" s="2959">
        <v>1</v>
      </c>
      <c r="D1715" s="2959">
        <v>1803</v>
      </c>
      <c r="E1715" s="2960">
        <v>91.04</v>
      </c>
      <c r="F1715" s="2959"/>
    </row>
    <row r="1716" spans="1:6">
      <c r="A1716" s="2959" t="s">
        <v>3253</v>
      </c>
      <c r="B1716" s="2959" t="s">
        <v>3270</v>
      </c>
      <c r="C1716" s="2959">
        <v>1</v>
      </c>
      <c r="D1716" s="2959">
        <v>1804</v>
      </c>
      <c r="E1716" s="2960">
        <v>93.13</v>
      </c>
      <c r="F1716" s="2959"/>
    </row>
    <row r="1717" spans="1:6">
      <c r="A1717" s="2959" t="s">
        <v>3253</v>
      </c>
      <c r="B1717" s="2959" t="s">
        <v>3270</v>
      </c>
      <c r="C1717" s="2959">
        <v>1</v>
      </c>
      <c r="D1717" s="2959">
        <v>1901</v>
      </c>
      <c r="E1717" s="2960">
        <v>93.13</v>
      </c>
      <c r="F1717" s="2959"/>
    </row>
    <row r="1718" spans="1:6">
      <c r="A1718" s="2959" t="s">
        <v>3253</v>
      </c>
      <c r="B1718" s="2959" t="s">
        <v>3270</v>
      </c>
      <c r="C1718" s="2959">
        <v>1</v>
      </c>
      <c r="D1718" s="2959">
        <v>1902</v>
      </c>
      <c r="E1718" s="2960">
        <v>91.04</v>
      </c>
      <c r="F1718" s="2959"/>
    </row>
    <row r="1719" spans="1:6">
      <c r="A1719" s="2959" t="s">
        <v>3253</v>
      </c>
      <c r="B1719" s="2959" t="s">
        <v>3270</v>
      </c>
      <c r="C1719" s="2959">
        <v>1</v>
      </c>
      <c r="D1719" s="2959">
        <v>1903</v>
      </c>
      <c r="E1719" s="2960">
        <v>91.04</v>
      </c>
      <c r="F1719" s="2959"/>
    </row>
    <row r="1720" spans="1:6">
      <c r="A1720" s="2959" t="s">
        <v>3253</v>
      </c>
      <c r="B1720" s="2959" t="s">
        <v>3270</v>
      </c>
      <c r="C1720" s="2959">
        <v>1</v>
      </c>
      <c r="D1720" s="2959">
        <v>1904</v>
      </c>
      <c r="E1720" s="2960">
        <v>93.13</v>
      </c>
      <c r="F1720" s="2959"/>
    </row>
    <row r="1721" spans="1:6">
      <c r="A1721" s="2959" t="s">
        <v>3253</v>
      </c>
      <c r="B1721" s="2959" t="s">
        <v>3270</v>
      </c>
      <c r="C1721" s="2959">
        <v>1</v>
      </c>
      <c r="D1721" s="2959">
        <v>2001</v>
      </c>
      <c r="E1721" s="2960">
        <v>93.13</v>
      </c>
      <c r="F1721" s="2959"/>
    </row>
    <row r="1722" spans="1:6">
      <c r="A1722" s="2959" t="s">
        <v>3253</v>
      </c>
      <c r="B1722" s="2959" t="s">
        <v>3270</v>
      </c>
      <c r="C1722" s="2959">
        <v>1</v>
      </c>
      <c r="D1722" s="2959">
        <v>2002</v>
      </c>
      <c r="E1722" s="2960">
        <v>91.04</v>
      </c>
      <c r="F1722" s="2959"/>
    </row>
    <row r="1723" spans="1:6">
      <c r="A1723" s="2959" t="s">
        <v>3253</v>
      </c>
      <c r="B1723" s="2959" t="s">
        <v>3270</v>
      </c>
      <c r="C1723" s="2959">
        <v>1</v>
      </c>
      <c r="D1723" s="2959">
        <v>2003</v>
      </c>
      <c r="E1723" s="2960">
        <v>91.04</v>
      </c>
      <c r="F1723" s="2959"/>
    </row>
    <row r="1724" spans="1:6">
      <c r="A1724" s="2959" t="s">
        <v>3253</v>
      </c>
      <c r="B1724" s="2959" t="s">
        <v>3270</v>
      </c>
      <c r="C1724" s="2959">
        <v>1</v>
      </c>
      <c r="D1724" s="2959">
        <v>2004</v>
      </c>
      <c r="E1724" s="2960">
        <v>93.13</v>
      </c>
      <c r="F1724" s="2959"/>
    </row>
    <row r="1725" spans="1:6">
      <c r="A1725" s="2959" t="s">
        <v>3253</v>
      </c>
      <c r="B1725" s="2959" t="s">
        <v>3270</v>
      </c>
      <c r="C1725" s="2959">
        <v>1</v>
      </c>
      <c r="D1725" s="2959">
        <v>2101</v>
      </c>
      <c r="E1725" s="2960">
        <v>93.13</v>
      </c>
      <c r="F1725" s="2959"/>
    </row>
    <row r="1726" spans="1:6">
      <c r="A1726" s="2959" t="s">
        <v>3253</v>
      </c>
      <c r="B1726" s="2959" t="s">
        <v>3270</v>
      </c>
      <c r="C1726" s="2959">
        <v>1</v>
      </c>
      <c r="D1726" s="2959">
        <v>2102</v>
      </c>
      <c r="E1726" s="2960">
        <v>91.04</v>
      </c>
      <c r="F1726" s="2959"/>
    </row>
    <row r="1727" spans="1:6">
      <c r="A1727" s="2959" t="s">
        <v>3253</v>
      </c>
      <c r="B1727" s="2959" t="s">
        <v>3270</v>
      </c>
      <c r="C1727" s="2959">
        <v>1</v>
      </c>
      <c r="D1727" s="2959">
        <v>2103</v>
      </c>
      <c r="E1727" s="2960">
        <v>91.04</v>
      </c>
      <c r="F1727" s="2959"/>
    </row>
    <row r="1728" spans="1:6">
      <c r="A1728" s="2959" t="s">
        <v>3253</v>
      </c>
      <c r="B1728" s="2959" t="s">
        <v>3270</v>
      </c>
      <c r="C1728" s="2959">
        <v>1</v>
      </c>
      <c r="D1728" s="2959">
        <v>2104</v>
      </c>
      <c r="E1728" s="2960">
        <v>93.13</v>
      </c>
      <c r="F1728" s="2959"/>
    </row>
    <row r="1729" spans="1:6">
      <c r="A1729" s="2959" t="s">
        <v>3253</v>
      </c>
      <c r="B1729" s="2959" t="s">
        <v>3270</v>
      </c>
      <c r="C1729" s="2959">
        <v>1</v>
      </c>
      <c r="D1729" s="2959">
        <v>2201</v>
      </c>
      <c r="E1729" s="2960">
        <v>93.13</v>
      </c>
      <c r="F1729" s="2959"/>
    </row>
    <row r="1730" spans="1:6">
      <c r="A1730" s="2959" t="s">
        <v>3253</v>
      </c>
      <c r="B1730" s="2959" t="s">
        <v>3270</v>
      </c>
      <c r="C1730" s="2959">
        <v>1</v>
      </c>
      <c r="D1730" s="2959">
        <v>2202</v>
      </c>
      <c r="E1730" s="2960">
        <v>91.04</v>
      </c>
      <c r="F1730" s="2959"/>
    </row>
    <row r="1731" spans="1:6">
      <c r="A1731" s="2959" t="s">
        <v>3253</v>
      </c>
      <c r="B1731" s="2959" t="s">
        <v>3270</v>
      </c>
      <c r="C1731" s="2959">
        <v>1</v>
      </c>
      <c r="D1731" s="2959">
        <v>2203</v>
      </c>
      <c r="E1731" s="2960">
        <v>91.04</v>
      </c>
      <c r="F1731" s="2959"/>
    </row>
    <row r="1732" spans="1:6">
      <c r="A1732" s="2959" t="s">
        <v>3253</v>
      </c>
      <c r="B1732" s="2959" t="s">
        <v>3270</v>
      </c>
      <c r="C1732" s="2959">
        <v>1</v>
      </c>
      <c r="D1732" s="2959">
        <v>2204</v>
      </c>
      <c r="E1732" s="2960">
        <v>93.13</v>
      </c>
      <c r="F1732" s="2959"/>
    </row>
    <row r="1733" spans="1:6">
      <c r="A1733" s="2959" t="s">
        <v>3253</v>
      </c>
      <c r="B1733" s="2959" t="s">
        <v>3270</v>
      </c>
      <c r="C1733" s="2959">
        <v>1</v>
      </c>
      <c r="D1733" s="2959">
        <v>2301</v>
      </c>
      <c r="E1733" s="2960">
        <v>93.13</v>
      </c>
      <c r="F1733" s="2959"/>
    </row>
    <row r="1734" spans="1:6">
      <c r="A1734" s="2959" t="s">
        <v>3253</v>
      </c>
      <c r="B1734" s="2959" t="s">
        <v>3270</v>
      </c>
      <c r="C1734" s="2959">
        <v>1</v>
      </c>
      <c r="D1734" s="2959">
        <v>2302</v>
      </c>
      <c r="E1734" s="2960">
        <v>91.04</v>
      </c>
      <c r="F1734" s="2959"/>
    </row>
    <row r="1735" spans="1:6">
      <c r="A1735" s="2959" t="s">
        <v>3253</v>
      </c>
      <c r="B1735" s="2959" t="s">
        <v>3270</v>
      </c>
      <c r="C1735" s="2959">
        <v>1</v>
      </c>
      <c r="D1735" s="2959">
        <v>2303</v>
      </c>
      <c r="E1735" s="2960">
        <v>91.04</v>
      </c>
      <c r="F1735" s="2959"/>
    </row>
    <row r="1736" spans="1:6">
      <c r="A1736" s="2959" t="s">
        <v>3253</v>
      </c>
      <c r="B1736" s="2959" t="s">
        <v>3270</v>
      </c>
      <c r="C1736" s="2959">
        <v>1</v>
      </c>
      <c r="D1736" s="2959">
        <v>2304</v>
      </c>
      <c r="E1736" s="2960">
        <v>93.13</v>
      </c>
      <c r="F1736" s="2959"/>
    </row>
    <row r="1737" spans="1:6">
      <c r="A1737" s="2959" t="s">
        <v>3253</v>
      </c>
      <c r="B1737" s="2959" t="s">
        <v>3270</v>
      </c>
      <c r="C1737" s="2959">
        <v>1</v>
      </c>
      <c r="D1737" s="2959">
        <v>2401</v>
      </c>
      <c r="E1737" s="2960">
        <v>93.13</v>
      </c>
      <c r="F1737" s="2959"/>
    </row>
    <row r="1738" spans="1:6">
      <c r="A1738" s="2959" t="s">
        <v>3253</v>
      </c>
      <c r="B1738" s="2959" t="s">
        <v>3270</v>
      </c>
      <c r="C1738" s="2959">
        <v>1</v>
      </c>
      <c r="D1738" s="2959">
        <v>2402</v>
      </c>
      <c r="E1738" s="2960">
        <v>91.04</v>
      </c>
      <c r="F1738" s="2959"/>
    </row>
    <row r="1739" spans="1:6">
      <c r="A1739" s="2959" t="s">
        <v>3253</v>
      </c>
      <c r="B1739" s="2959" t="s">
        <v>3270</v>
      </c>
      <c r="C1739" s="2959">
        <v>1</v>
      </c>
      <c r="D1739" s="2959">
        <v>2403</v>
      </c>
      <c r="E1739" s="2960">
        <v>91.04</v>
      </c>
      <c r="F1739" s="2959"/>
    </row>
    <row r="1740" spans="1:6">
      <c r="A1740" s="2959" t="s">
        <v>3253</v>
      </c>
      <c r="B1740" s="2959" t="s">
        <v>3270</v>
      </c>
      <c r="C1740" s="2959">
        <v>1</v>
      </c>
      <c r="D1740" s="2959">
        <v>2404</v>
      </c>
      <c r="E1740" s="2960">
        <v>93.13</v>
      </c>
      <c r="F1740" s="2959"/>
    </row>
    <row r="1741" spans="1:6">
      <c r="A1741" s="2959" t="s">
        <v>3253</v>
      </c>
      <c r="B1741" s="2959" t="s">
        <v>3270</v>
      </c>
      <c r="C1741" s="2959">
        <v>1</v>
      </c>
      <c r="D1741" s="2959">
        <v>2501</v>
      </c>
      <c r="E1741" s="2960">
        <v>93.13</v>
      </c>
      <c r="F1741" s="2959"/>
    </row>
    <row r="1742" spans="1:6">
      <c r="A1742" s="2959" t="s">
        <v>3253</v>
      </c>
      <c r="B1742" s="2959" t="s">
        <v>3270</v>
      </c>
      <c r="C1742" s="2959">
        <v>1</v>
      </c>
      <c r="D1742" s="2959">
        <v>2502</v>
      </c>
      <c r="E1742" s="2960">
        <v>91.04</v>
      </c>
      <c r="F1742" s="2959"/>
    </row>
    <row r="1743" spans="1:6">
      <c r="A1743" s="2959" t="s">
        <v>3253</v>
      </c>
      <c r="B1743" s="2959" t="s">
        <v>3270</v>
      </c>
      <c r="C1743" s="2959">
        <v>1</v>
      </c>
      <c r="D1743" s="2959">
        <v>2503</v>
      </c>
      <c r="E1743" s="2960">
        <v>91.04</v>
      </c>
      <c r="F1743" s="2959"/>
    </row>
    <row r="1744" spans="1:6">
      <c r="A1744" s="2959" t="s">
        <v>3253</v>
      </c>
      <c r="B1744" s="2959" t="s">
        <v>3270</v>
      </c>
      <c r="C1744" s="2959">
        <v>1</v>
      </c>
      <c r="D1744" s="2959">
        <v>2504</v>
      </c>
      <c r="E1744" s="2960">
        <v>93.13</v>
      </c>
      <c r="F1744" s="2959"/>
    </row>
    <row r="1745" spans="1:7">
      <c r="A1745" s="2959" t="s">
        <v>3253</v>
      </c>
      <c r="B1745" s="2959" t="s">
        <v>3270</v>
      </c>
      <c r="C1745" s="2959">
        <v>1</v>
      </c>
      <c r="D1745" s="2959">
        <v>2601</v>
      </c>
      <c r="E1745" s="2960">
        <v>93.13</v>
      </c>
      <c r="F1745" s="2959"/>
    </row>
    <row r="1746" spans="1:7">
      <c r="A1746" s="2959" t="s">
        <v>3253</v>
      </c>
      <c r="B1746" s="2959" t="s">
        <v>3270</v>
      </c>
      <c r="C1746" s="2959">
        <v>1</v>
      </c>
      <c r="D1746" s="2959">
        <v>2602</v>
      </c>
      <c r="E1746" s="2960">
        <v>91.04</v>
      </c>
      <c r="F1746" s="2959"/>
    </row>
    <row r="1747" spans="1:7">
      <c r="A1747" s="2959" t="s">
        <v>3253</v>
      </c>
      <c r="B1747" s="2959" t="s">
        <v>3270</v>
      </c>
      <c r="C1747" s="2959">
        <v>1</v>
      </c>
      <c r="D1747" s="2959">
        <v>2603</v>
      </c>
      <c r="E1747" s="2960">
        <v>91.04</v>
      </c>
      <c r="F1747" s="2959"/>
    </row>
    <row r="1748" spans="1:7">
      <c r="A1748" s="2959" t="s">
        <v>3253</v>
      </c>
      <c r="B1748" s="2959" t="s">
        <v>3270</v>
      </c>
      <c r="C1748" s="2959">
        <v>1</v>
      </c>
      <c r="D1748" s="2959">
        <v>2604</v>
      </c>
      <c r="E1748" s="2960">
        <v>93.13</v>
      </c>
      <c r="F1748" s="2959"/>
    </row>
    <row r="1749" spans="1:7">
      <c r="A1749" s="2959" t="s">
        <v>3253</v>
      </c>
      <c r="B1749" s="2959" t="s">
        <v>3270</v>
      </c>
      <c r="C1749" s="2959">
        <v>1</v>
      </c>
      <c r="D1749" s="2959">
        <v>2701</v>
      </c>
      <c r="E1749" s="2960">
        <v>93.13</v>
      </c>
      <c r="F1749" s="2959"/>
    </row>
    <row r="1750" spans="1:7">
      <c r="A1750" s="2959" t="s">
        <v>3253</v>
      </c>
      <c r="B1750" s="2959" t="s">
        <v>3270</v>
      </c>
      <c r="C1750" s="2959">
        <v>1</v>
      </c>
      <c r="D1750" s="2959">
        <v>2702</v>
      </c>
      <c r="E1750" s="2960">
        <v>91.04</v>
      </c>
      <c r="F1750" s="2959"/>
    </row>
    <row r="1751" spans="1:7">
      <c r="A1751" s="2959" t="s">
        <v>3253</v>
      </c>
      <c r="B1751" s="2959" t="s">
        <v>3270</v>
      </c>
      <c r="C1751" s="2959">
        <v>1</v>
      </c>
      <c r="D1751" s="2959">
        <v>2703</v>
      </c>
      <c r="E1751" s="2960">
        <v>91.04</v>
      </c>
      <c r="F1751" s="2959"/>
      <c r="G1751" s="2982">
        <v>20</v>
      </c>
    </row>
    <row r="1752" spans="1:7">
      <c r="A1752" s="2959" t="s">
        <v>3253</v>
      </c>
      <c r="B1752" s="2959" t="s">
        <v>3270</v>
      </c>
      <c r="C1752" s="2959">
        <v>1</v>
      </c>
      <c r="D1752" s="2969">
        <v>2704</v>
      </c>
      <c r="E1752" s="2983">
        <v>93.13</v>
      </c>
      <c r="F1752" s="2959"/>
      <c r="G1752" s="2982">
        <v>9945.18</v>
      </c>
    </row>
    <row r="1753" spans="1:7">
      <c r="A1753" s="2959" t="s">
        <v>3253</v>
      </c>
      <c r="B1753" s="2959" t="s">
        <v>3271</v>
      </c>
      <c r="C1753" s="2959">
        <v>1</v>
      </c>
      <c r="D1753" s="2959">
        <v>101</v>
      </c>
      <c r="E1753" s="2960">
        <v>93.39</v>
      </c>
      <c r="F1753" s="2959"/>
    </row>
    <row r="1754" spans="1:7">
      <c r="A1754" s="2959" t="s">
        <v>3253</v>
      </c>
      <c r="B1754" s="2959" t="s">
        <v>3271</v>
      </c>
      <c r="C1754" s="2959">
        <v>1</v>
      </c>
      <c r="D1754" s="2959">
        <v>102</v>
      </c>
      <c r="E1754" s="2960">
        <v>91.3</v>
      </c>
      <c r="F1754" s="2959"/>
    </row>
    <row r="1755" spans="1:7">
      <c r="A1755" s="2959" t="s">
        <v>3253</v>
      </c>
      <c r="B1755" s="2959" t="s">
        <v>3271</v>
      </c>
      <c r="C1755" s="2959">
        <v>1</v>
      </c>
      <c r="D1755" s="2959">
        <v>103</v>
      </c>
      <c r="E1755" s="2960">
        <v>137.88999999999999</v>
      </c>
      <c r="F1755" s="2959"/>
    </row>
    <row r="1756" spans="1:7">
      <c r="A1756" s="2959" t="s">
        <v>3253</v>
      </c>
      <c r="B1756" s="2959" t="s">
        <v>3271</v>
      </c>
      <c r="C1756" s="2959">
        <v>1</v>
      </c>
      <c r="D1756" s="2959">
        <v>201</v>
      </c>
      <c r="E1756" s="2960">
        <v>93.39</v>
      </c>
      <c r="F1756" s="2959"/>
    </row>
    <row r="1757" spans="1:7">
      <c r="A1757" s="2959" t="s">
        <v>3253</v>
      </c>
      <c r="B1757" s="2959" t="s">
        <v>3271</v>
      </c>
      <c r="C1757" s="2959">
        <v>1</v>
      </c>
      <c r="D1757" s="2959">
        <v>202</v>
      </c>
      <c r="E1757" s="2960">
        <v>91.3</v>
      </c>
      <c r="F1757" s="2959"/>
    </row>
    <row r="1758" spans="1:7">
      <c r="A1758" s="2959" t="s">
        <v>3253</v>
      </c>
      <c r="B1758" s="2959" t="s">
        <v>3271</v>
      </c>
      <c r="C1758" s="2959">
        <v>1</v>
      </c>
      <c r="D1758" s="2959">
        <v>203</v>
      </c>
      <c r="E1758" s="2960">
        <v>91.3</v>
      </c>
      <c r="F1758" s="2959"/>
    </row>
    <row r="1759" spans="1:7">
      <c r="A1759" s="2959" t="s">
        <v>3253</v>
      </c>
      <c r="B1759" s="2959" t="s">
        <v>3271</v>
      </c>
      <c r="C1759" s="2959">
        <v>1</v>
      </c>
      <c r="D1759" s="2959">
        <v>204</v>
      </c>
      <c r="E1759" s="2960">
        <v>93.39</v>
      </c>
      <c r="F1759" s="2959"/>
    </row>
    <row r="1760" spans="1:7">
      <c r="A1760" s="2959" t="s">
        <v>3253</v>
      </c>
      <c r="B1760" s="2959" t="s">
        <v>3271</v>
      </c>
      <c r="C1760" s="2959">
        <v>1</v>
      </c>
      <c r="D1760" s="2959">
        <v>301</v>
      </c>
      <c r="E1760" s="2960">
        <v>93.39</v>
      </c>
      <c r="F1760" s="2959"/>
    </row>
    <row r="1761" spans="1:6">
      <c r="A1761" s="2959" t="s">
        <v>3253</v>
      </c>
      <c r="B1761" s="2959" t="s">
        <v>3271</v>
      </c>
      <c r="C1761" s="2959">
        <v>1</v>
      </c>
      <c r="D1761" s="2959">
        <v>302</v>
      </c>
      <c r="E1761" s="2960">
        <v>91.3</v>
      </c>
      <c r="F1761" s="2959"/>
    </row>
    <row r="1762" spans="1:6">
      <c r="A1762" s="2959" t="s">
        <v>3253</v>
      </c>
      <c r="B1762" s="2959" t="s">
        <v>3271</v>
      </c>
      <c r="C1762" s="2959">
        <v>1</v>
      </c>
      <c r="D1762" s="2959">
        <v>303</v>
      </c>
      <c r="E1762" s="2960">
        <v>91.3</v>
      </c>
      <c r="F1762" s="2959"/>
    </row>
    <row r="1763" spans="1:6">
      <c r="A1763" s="2959" t="s">
        <v>3253</v>
      </c>
      <c r="B1763" s="2959" t="s">
        <v>3271</v>
      </c>
      <c r="C1763" s="2959">
        <v>1</v>
      </c>
      <c r="D1763" s="2959">
        <v>304</v>
      </c>
      <c r="E1763" s="2960">
        <v>93.39</v>
      </c>
      <c r="F1763" s="2959"/>
    </row>
    <row r="1764" spans="1:6">
      <c r="A1764" s="2959" t="s">
        <v>3253</v>
      </c>
      <c r="B1764" s="2959" t="s">
        <v>3271</v>
      </c>
      <c r="C1764" s="2959">
        <v>1</v>
      </c>
      <c r="D1764" s="2959">
        <v>401</v>
      </c>
      <c r="E1764" s="2960">
        <v>93.39</v>
      </c>
      <c r="F1764" s="2959"/>
    </row>
    <row r="1765" spans="1:6">
      <c r="A1765" s="2959" t="s">
        <v>3253</v>
      </c>
      <c r="B1765" s="2959" t="s">
        <v>3271</v>
      </c>
      <c r="C1765" s="2959">
        <v>1</v>
      </c>
      <c r="D1765" s="2959">
        <v>402</v>
      </c>
      <c r="E1765" s="2960">
        <v>91.3</v>
      </c>
      <c r="F1765" s="2959"/>
    </row>
    <row r="1766" spans="1:6">
      <c r="A1766" s="2959" t="s">
        <v>3253</v>
      </c>
      <c r="B1766" s="2959" t="s">
        <v>3271</v>
      </c>
      <c r="C1766" s="2959">
        <v>1</v>
      </c>
      <c r="D1766" s="2959">
        <v>403</v>
      </c>
      <c r="E1766" s="2960">
        <v>91.3</v>
      </c>
      <c r="F1766" s="2959"/>
    </row>
    <row r="1767" spans="1:6">
      <c r="A1767" s="2959" t="s">
        <v>3253</v>
      </c>
      <c r="B1767" s="2959" t="s">
        <v>3271</v>
      </c>
      <c r="C1767" s="2959">
        <v>1</v>
      </c>
      <c r="D1767" s="2959">
        <v>404</v>
      </c>
      <c r="E1767" s="2960">
        <v>93.39</v>
      </c>
      <c r="F1767" s="2959"/>
    </row>
    <row r="1768" spans="1:6">
      <c r="A1768" s="2959" t="s">
        <v>3253</v>
      </c>
      <c r="B1768" s="2959" t="s">
        <v>3271</v>
      </c>
      <c r="C1768" s="2959">
        <v>1</v>
      </c>
      <c r="D1768" s="2959">
        <v>501</v>
      </c>
      <c r="E1768" s="2960">
        <v>93.39</v>
      </c>
      <c r="F1768" s="2959"/>
    </row>
    <row r="1769" spans="1:6">
      <c r="A1769" s="2959" t="s">
        <v>3253</v>
      </c>
      <c r="B1769" s="2959" t="s">
        <v>3271</v>
      </c>
      <c r="C1769" s="2959">
        <v>1</v>
      </c>
      <c r="D1769" s="2959">
        <v>502</v>
      </c>
      <c r="E1769" s="2960">
        <v>91.3</v>
      </c>
      <c r="F1769" s="2959"/>
    </row>
    <row r="1770" spans="1:6">
      <c r="A1770" s="2959" t="s">
        <v>3253</v>
      </c>
      <c r="B1770" s="2959" t="s">
        <v>3271</v>
      </c>
      <c r="C1770" s="2959">
        <v>1</v>
      </c>
      <c r="D1770" s="2959">
        <v>503</v>
      </c>
      <c r="E1770" s="2960">
        <v>91.3</v>
      </c>
      <c r="F1770" s="2959"/>
    </row>
    <row r="1771" spans="1:6">
      <c r="A1771" s="2959" t="s">
        <v>3253</v>
      </c>
      <c r="B1771" s="2959" t="s">
        <v>3271</v>
      </c>
      <c r="C1771" s="2959">
        <v>1</v>
      </c>
      <c r="D1771" s="2959">
        <v>504</v>
      </c>
      <c r="E1771" s="2960">
        <v>93.39</v>
      </c>
      <c r="F1771" s="2959"/>
    </row>
    <row r="1772" spans="1:6">
      <c r="A1772" s="2959" t="s">
        <v>3253</v>
      </c>
      <c r="B1772" s="2959" t="s">
        <v>3271</v>
      </c>
      <c r="C1772" s="2959">
        <v>1</v>
      </c>
      <c r="D1772" s="2959">
        <v>601</v>
      </c>
      <c r="E1772" s="2960">
        <v>93.39</v>
      </c>
      <c r="F1772" s="2959"/>
    </row>
    <row r="1773" spans="1:6">
      <c r="A1773" s="2959" t="s">
        <v>3253</v>
      </c>
      <c r="B1773" s="2959" t="s">
        <v>3271</v>
      </c>
      <c r="C1773" s="2959">
        <v>1</v>
      </c>
      <c r="D1773" s="2959">
        <v>602</v>
      </c>
      <c r="E1773" s="2960">
        <v>91.3</v>
      </c>
      <c r="F1773" s="2959"/>
    </row>
    <row r="1774" spans="1:6">
      <c r="A1774" s="2959" t="s">
        <v>3253</v>
      </c>
      <c r="B1774" s="2959" t="s">
        <v>3271</v>
      </c>
      <c r="C1774" s="2959">
        <v>1</v>
      </c>
      <c r="D1774" s="2959">
        <v>603</v>
      </c>
      <c r="E1774" s="2960">
        <v>91.3</v>
      </c>
      <c r="F1774" s="2959"/>
    </row>
    <row r="1775" spans="1:6">
      <c r="A1775" s="2959" t="s">
        <v>3253</v>
      </c>
      <c r="B1775" s="2959" t="s">
        <v>3271</v>
      </c>
      <c r="C1775" s="2959">
        <v>1</v>
      </c>
      <c r="D1775" s="2959">
        <v>604</v>
      </c>
      <c r="E1775" s="2960">
        <v>93.39</v>
      </c>
      <c r="F1775" s="2959"/>
    </row>
    <row r="1776" spans="1:6">
      <c r="A1776" s="2959" t="s">
        <v>3253</v>
      </c>
      <c r="B1776" s="2959" t="s">
        <v>3271</v>
      </c>
      <c r="C1776" s="2959">
        <v>1</v>
      </c>
      <c r="D1776" s="2959">
        <v>701</v>
      </c>
      <c r="E1776" s="2960">
        <v>93.39</v>
      </c>
      <c r="F1776" s="2959"/>
    </row>
    <row r="1777" spans="1:6">
      <c r="A1777" s="2959" t="s">
        <v>3253</v>
      </c>
      <c r="B1777" s="2959" t="s">
        <v>3271</v>
      </c>
      <c r="C1777" s="2959">
        <v>1</v>
      </c>
      <c r="D1777" s="2959">
        <v>702</v>
      </c>
      <c r="E1777" s="2960">
        <v>91.3</v>
      </c>
      <c r="F1777" s="2959"/>
    </row>
    <row r="1778" spans="1:6">
      <c r="A1778" s="2959" t="s">
        <v>3253</v>
      </c>
      <c r="B1778" s="2959" t="s">
        <v>3271</v>
      </c>
      <c r="C1778" s="2959">
        <v>1</v>
      </c>
      <c r="D1778" s="2959">
        <v>703</v>
      </c>
      <c r="E1778" s="2960">
        <v>91.3</v>
      </c>
      <c r="F1778" s="2959"/>
    </row>
    <row r="1779" spans="1:6">
      <c r="A1779" s="2959" t="s">
        <v>3253</v>
      </c>
      <c r="B1779" s="2959" t="s">
        <v>3271</v>
      </c>
      <c r="C1779" s="2959">
        <v>1</v>
      </c>
      <c r="D1779" s="2959">
        <v>704</v>
      </c>
      <c r="E1779" s="2960">
        <v>93.39</v>
      </c>
      <c r="F1779" s="2959"/>
    </row>
    <row r="1780" spans="1:6">
      <c r="A1780" s="2959" t="s">
        <v>3253</v>
      </c>
      <c r="B1780" s="2959" t="s">
        <v>3271</v>
      </c>
      <c r="C1780" s="2959">
        <v>1</v>
      </c>
      <c r="D1780" s="2959">
        <v>801</v>
      </c>
      <c r="E1780" s="2960">
        <v>93.39</v>
      </c>
      <c r="F1780" s="2959"/>
    </row>
    <row r="1781" spans="1:6">
      <c r="A1781" s="2959" t="s">
        <v>3253</v>
      </c>
      <c r="B1781" s="2959" t="s">
        <v>3271</v>
      </c>
      <c r="C1781" s="2959">
        <v>1</v>
      </c>
      <c r="D1781" s="2959">
        <v>802</v>
      </c>
      <c r="E1781" s="2960">
        <v>91.3</v>
      </c>
      <c r="F1781" s="2959"/>
    </row>
    <row r="1782" spans="1:6">
      <c r="A1782" s="2959" t="s">
        <v>3253</v>
      </c>
      <c r="B1782" s="2959" t="s">
        <v>3271</v>
      </c>
      <c r="C1782" s="2959">
        <v>1</v>
      </c>
      <c r="D1782" s="2959">
        <v>803</v>
      </c>
      <c r="E1782" s="2960">
        <v>91.3</v>
      </c>
      <c r="F1782" s="2959"/>
    </row>
    <row r="1783" spans="1:6">
      <c r="A1783" s="2959" t="s">
        <v>3253</v>
      </c>
      <c r="B1783" s="2959" t="s">
        <v>3271</v>
      </c>
      <c r="C1783" s="2959">
        <v>1</v>
      </c>
      <c r="D1783" s="2959">
        <v>804</v>
      </c>
      <c r="E1783" s="2960">
        <v>93.39</v>
      </c>
      <c r="F1783" s="2959"/>
    </row>
    <row r="1784" spans="1:6">
      <c r="A1784" s="2959" t="s">
        <v>3253</v>
      </c>
      <c r="B1784" s="2959" t="s">
        <v>3271</v>
      </c>
      <c r="C1784" s="2959">
        <v>1</v>
      </c>
      <c r="D1784" s="2959">
        <v>901</v>
      </c>
      <c r="E1784" s="2960">
        <v>93.39</v>
      </c>
      <c r="F1784" s="2959"/>
    </row>
    <row r="1785" spans="1:6">
      <c r="A1785" s="2959" t="s">
        <v>3253</v>
      </c>
      <c r="B1785" s="2959" t="s">
        <v>3271</v>
      </c>
      <c r="C1785" s="2959">
        <v>1</v>
      </c>
      <c r="D1785" s="2959">
        <v>902</v>
      </c>
      <c r="E1785" s="2960">
        <v>91.3</v>
      </c>
      <c r="F1785" s="2959"/>
    </row>
    <row r="1786" spans="1:6">
      <c r="A1786" s="2959" t="s">
        <v>3253</v>
      </c>
      <c r="B1786" s="2959" t="s">
        <v>3271</v>
      </c>
      <c r="C1786" s="2959">
        <v>1</v>
      </c>
      <c r="D1786" s="2959">
        <v>903</v>
      </c>
      <c r="E1786" s="2960">
        <v>91.3</v>
      </c>
      <c r="F1786" s="2959"/>
    </row>
    <row r="1787" spans="1:6">
      <c r="A1787" s="2959" t="s">
        <v>3253</v>
      </c>
      <c r="B1787" s="2959" t="s">
        <v>3271</v>
      </c>
      <c r="C1787" s="2959">
        <v>1</v>
      </c>
      <c r="D1787" s="2959">
        <v>904</v>
      </c>
      <c r="E1787" s="2960">
        <v>93.39</v>
      </c>
      <c r="F1787" s="2959"/>
    </row>
    <row r="1788" spans="1:6">
      <c r="A1788" s="2959" t="s">
        <v>3253</v>
      </c>
      <c r="B1788" s="2959" t="s">
        <v>3271</v>
      </c>
      <c r="C1788" s="2959">
        <v>1</v>
      </c>
      <c r="D1788" s="2959">
        <v>1001</v>
      </c>
      <c r="E1788" s="2960">
        <v>93.39</v>
      </c>
      <c r="F1788" s="2959"/>
    </row>
    <row r="1789" spans="1:6">
      <c r="A1789" s="2959" t="s">
        <v>3253</v>
      </c>
      <c r="B1789" s="2959" t="s">
        <v>3271</v>
      </c>
      <c r="C1789" s="2959">
        <v>1</v>
      </c>
      <c r="D1789" s="2959">
        <v>1002</v>
      </c>
      <c r="E1789" s="2960">
        <v>91.3</v>
      </c>
      <c r="F1789" s="2959"/>
    </row>
    <row r="1790" spans="1:6">
      <c r="A1790" s="2959" t="s">
        <v>3253</v>
      </c>
      <c r="B1790" s="2959" t="s">
        <v>3271</v>
      </c>
      <c r="C1790" s="2959">
        <v>1</v>
      </c>
      <c r="D1790" s="2959">
        <v>1003</v>
      </c>
      <c r="E1790" s="2960">
        <v>91.3</v>
      </c>
      <c r="F1790" s="2959"/>
    </row>
    <row r="1791" spans="1:6">
      <c r="A1791" s="2959" t="s">
        <v>3253</v>
      </c>
      <c r="B1791" s="2959" t="s">
        <v>3271</v>
      </c>
      <c r="C1791" s="2959">
        <v>1</v>
      </c>
      <c r="D1791" s="2959">
        <v>1004</v>
      </c>
      <c r="E1791" s="2960">
        <v>93.39</v>
      </c>
      <c r="F1791" s="2959"/>
    </row>
    <row r="1792" spans="1:6">
      <c r="A1792" s="2959" t="s">
        <v>3253</v>
      </c>
      <c r="B1792" s="2959" t="s">
        <v>3271</v>
      </c>
      <c r="C1792" s="2959">
        <v>1</v>
      </c>
      <c r="D1792" s="2959">
        <v>1101</v>
      </c>
      <c r="E1792" s="2960">
        <v>93.39</v>
      </c>
      <c r="F1792" s="2959"/>
    </row>
    <row r="1793" spans="1:6">
      <c r="A1793" s="2959" t="s">
        <v>3253</v>
      </c>
      <c r="B1793" s="2959" t="s">
        <v>3271</v>
      </c>
      <c r="C1793" s="2959">
        <v>1</v>
      </c>
      <c r="D1793" s="2959">
        <v>1102</v>
      </c>
      <c r="E1793" s="2960">
        <v>91.3</v>
      </c>
      <c r="F1793" s="2959"/>
    </row>
    <row r="1794" spans="1:6">
      <c r="A1794" s="2959" t="s">
        <v>3253</v>
      </c>
      <c r="B1794" s="2959" t="s">
        <v>3271</v>
      </c>
      <c r="C1794" s="2959">
        <v>1</v>
      </c>
      <c r="D1794" s="2959">
        <v>1103</v>
      </c>
      <c r="E1794" s="2960">
        <v>91.3</v>
      </c>
      <c r="F1794" s="2959"/>
    </row>
    <row r="1795" spans="1:6">
      <c r="A1795" s="2959" t="s">
        <v>3253</v>
      </c>
      <c r="B1795" s="2959" t="s">
        <v>3271</v>
      </c>
      <c r="C1795" s="2959">
        <v>1</v>
      </c>
      <c r="D1795" s="2959">
        <v>1104</v>
      </c>
      <c r="E1795" s="2960">
        <v>93.39</v>
      </c>
      <c r="F1795" s="2959"/>
    </row>
    <row r="1796" spans="1:6">
      <c r="A1796" s="2959" t="s">
        <v>3253</v>
      </c>
      <c r="B1796" s="2959" t="s">
        <v>3271</v>
      </c>
      <c r="C1796" s="2959">
        <v>1</v>
      </c>
      <c r="D1796" s="2959">
        <v>1201</v>
      </c>
      <c r="E1796" s="2960">
        <v>93.39</v>
      </c>
      <c r="F1796" s="2959"/>
    </row>
    <row r="1797" spans="1:6">
      <c r="A1797" s="2959" t="s">
        <v>3253</v>
      </c>
      <c r="B1797" s="2959" t="s">
        <v>3271</v>
      </c>
      <c r="C1797" s="2959">
        <v>1</v>
      </c>
      <c r="D1797" s="2959">
        <v>1202</v>
      </c>
      <c r="E1797" s="2960">
        <v>91.3</v>
      </c>
      <c r="F1797" s="2959"/>
    </row>
    <row r="1798" spans="1:6">
      <c r="A1798" s="2959" t="s">
        <v>3253</v>
      </c>
      <c r="B1798" s="2959" t="s">
        <v>3271</v>
      </c>
      <c r="C1798" s="2959">
        <v>1</v>
      </c>
      <c r="D1798" s="2959">
        <v>1203</v>
      </c>
      <c r="E1798" s="2960">
        <v>91.3</v>
      </c>
      <c r="F1798" s="2959"/>
    </row>
    <row r="1799" spans="1:6">
      <c r="A1799" s="2959" t="s">
        <v>3253</v>
      </c>
      <c r="B1799" s="2959" t="s">
        <v>3271</v>
      </c>
      <c r="C1799" s="2959">
        <v>1</v>
      </c>
      <c r="D1799" s="2959">
        <v>1204</v>
      </c>
      <c r="E1799" s="2960">
        <v>93.39</v>
      </c>
      <c r="F1799" s="2959"/>
    </row>
    <row r="1800" spans="1:6">
      <c r="A1800" s="2959" t="s">
        <v>3253</v>
      </c>
      <c r="B1800" s="2959" t="s">
        <v>3271</v>
      </c>
      <c r="C1800" s="2959">
        <v>1</v>
      </c>
      <c r="D1800" s="2959">
        <v>1301</v>
      </c>
      <c r="E1800" s="2960">
        <v>93.39</v>
      </c>
      <c r="F1800" s="2959"/>
    </row>
    <row r="1801" spans="1:6">
      <c r="A1801" s="2959" t="s">
        <v>3253</v>
      </c>
      <c r="B1801" s="2959" t="s">
        <v>3271</v>
      </c>
      <c r="C1801" s="2959">
        <v>1</v>
      </c>
      <c r="D1801" s="2959">
        <v>1302</v>
      </c>
      <c r="E1801" s="2960">
        <v>91.3</v>
      </c>
      <c r="F1801" s="2959"/>
    </row>
    <row r="1802" spans="1:6">
      <c r="A1802" s="2959" t="s">
        <v>3253</v>
      </c>
      <c r="B1802" s="2959" t="s">
        <v>3271</v>
      </c>
      <c r="C1802" s="2959">
        <v>1</v>
      </c>
      <c r="D1802" s="2959">
        <v>1303</v>
      </c>
      <c r="E1802" s="2960">
        <v>91.3</v>
      </c>
      <c r="F1802" s="2959"/>
    </row>
    <row r="1803" spans="1:6">
      <c r="A1803" s="2959" t="s">
        <v>3253</v>
      </c>
      <c r="B1803" s="2959" t="s">
        <v>3271</v>
      </c>
      <c r="C1803" s="2959">
        <v>1</v>
      </c>
      <c r="D1803" s="2959">
        <v>1304</v>
      </c>
      <c r="E1803" s="2960">
        <v>93.39</v>
      </c>
      <c r="F1803" s="2959"/>
    </row>
    <row r="1804" spans="1:6">
      <c r="A1804" s="2959" t="s">
        <v>3253</v>
      </c>
      <c r="B1804" s="2959" t="s">
        <v>3271</v>
      </c>
      <c r="C1804" s="2959">
        <v>1</v>
      </c>
      <c r="D1804" s="2959">
        <v>1401</v>
      </c>
      <c r="E1804" s="2960">
        <v>93.39</v>
      </c>
      <c r="F1804" s="2959"/>
    </row>
    <row r="1805" spans="1:6">
      <c r="A1805" s="2959" t="s">
        <v>3253</v>
      </c>
      <c r="B1805" s="2959" t="s">
        <v>3271</v>
      </c>
      <c r="C1805" s="2959">
        <v>1</v>
      </c>
      <c r="D1805" s="2959">
        <v>1402</v>
      </c>
      <c r="E1805" s="2960">
        <v>91.3</v>
      </c>
      <c r="F1805" s="2959"/>
    </row>
    <row r="1806" spans="1:6">
      <c r="A1806" s="2959" t="s">
        <v>3253</v>
      </c>
      <c r="B1806" s="2959" t="s">
        <v>3271</v>
      </c>
      <c r="C1806" s="2959">
        <v>1</v>
      </c>
      <c r="D1806" s="2959">
        <v>1403</v>
      </c>
      <c r="E1806" s="2960">
        <v>91.3</v>
      </c>
      <c r="F1806" s="2959"/>
    </row>
    <row r="1807" spans="1:6">
      <c r="A1807" s="2959" t="s">
        <v>3253</v>
      </c>
      <c r="B1807" s="2959" t="s">
        <v>3271</v>
      </c>
      <c r="C1807" s="2959">
        <v>1</v>
      </c>
      <c r="D1807" s="2959">
        <v>1404</v>
      </c>
      <c r="E1807" s="2960">
        <v>93.39</v>
      </c>
      <c r="F1807" s="2959"/>
    </row>
    <row r="1808" spans="1:6">
      <c r="A1808" s="2959" t="s">
        <v>3253</v>
      </c>
      <c r="B1808" s="2959" t="s">
        <v>3271</v>
      </c>
      <c r="C1808" s="2959">
        <v>1</v>
      </c>
      <c r="D1808" s="2959">
        <v>1501</v>
      </c>
      <c r="E1808" s="2960">
        <v>93.39</v>
      </c>
      <c r="F1808" s="2959"/>
    </row>
    <row r="1809" spans="1:6">
      <c r="A1809" s="2959" t="s">
        <v>3253</v>
      </c>
      <c r="B1809" s="2959" t="s">
        <v>3271</v>
      </c>
      <c r="C1809" s="2959">
        <v>1</v>
      </c>
      <c r="D1809" s="2959">
        <v>1502</v>
      </c>
      <c r="E1809" s="2960">
        <v>91.3</v>
      </c>
      <c r="F1809" s="2959"/>
    </row>
    <row r="1810" spans="1:6">
      <c r="A1810" s="2959" t="s">
        <v>3253</v>
      </c>
      <c r="B1810" s="2959" t="s">
        <v>3271</v>
      </c>
      <c r="C1810" s="2959">
        <v>1</v>
      </c>
      <c r="D1810" s="2959">
        <v>1503</v>
      </c>
      <c r="E1810" s="2960">
        <v>91.3</v>
      </c>
      <c r="F1810" s="2959"/>
    </row>
    <row r="1811" spans="1:6">
      <c r="A1811" s="2959" t="s">
        <v>3253</v>
      </c>
      <c r="B1811" s="2959" t="s">
        <v>3271</v>
      </c>
      <c r="C1811" s="2959">
        <v>1</v>
      </c>
      <c r="D1811" s="2959">
        <v>1504</v>
      </c>
      <c r="E1811" s="2960">
        <v>93.39</v>
      </c>
      <c r="F1811" s="2959"/>
    </row>
    <row r="1812" spans="1:6">
      <c r="A1812" s="2959" t="s">
        <v>3253</v>
      </c>
      <c r="B1812" s="2959" t="s">
        <v>3271</v>
      </c>
      <c r="C1812" s="2959">
        <v>1</v>
      </c>
      <c r="D1812" s="2959">
        <v>1601</v>
      </c>
      <c r="E1812" s="2960">
        <v>93.39</v>
      </c>
      <c r="F1812" s="2959"/>
    </row>
    <row r="1813" spans="1:6">
      <c r="A1813" s="2959" t="s">
        <v>3253</v>
      </c>
      <c r="B1813" s="2959" t="s">
        <v>3271</v>
      </c>
      <c r="C1813" s="2959">
        <v>1</v>
      </c>
      <c r="D1813" s="2959">
        <v>1602</v>
      </c>
      <c r="E1813" s="2960">
        <v>91.3</v>
      </c>
      <c r="F1813" s="2959"/>
    </row>
    <row r="1814" spans="1:6">
      <c r="A1814" s="2959" t="s">
        <v>3253</v>
      </c>
      <c r="B1814" s="2959" t="s">
        <v>3271</v>
      </c>
      <c r="C1814" s="2959">
        <v>1</v>
      </c>
      <c r="D1814" s="2959">
        <v>1603</v>
      </c>
      <c r="E1814" s="2960">
        <v>91.3</v>
      </c>
      <c r="F1814" s="2959"/>
    </row>
    <row r="1815" spans="1:6">
      <c r="A1815" s="2959" t="s">
        <v>3253</v>
      </c>
      <c r="B1815" s="2959" t="s">
        <v>3271</v>
      </c>
      <c r="C1815" s="2959">
        <v>1</v>
      </c>
      <c r="D1815" s="2959">
        <v>1604</v>
      </c>
      <c r="E1815" s="2960">
        <v>93.39</v>
      </c>
      <c r="F1815" s="2959"/>
    </row>
    <row r="1816" spans="1:6">
      <c r="A1816" s="2959" t="s">
        <v>3253</v>
      </c>
      <c r="B1816" s="2959" t="s">
        <v>3271</v>
      </c>
      <c r="C1816" s="2959">
        <v>1</v>
      </c>
      <c r="D1816" s="2959">
        <v>1701</v>
      </c>
      <c r="E1816" s="2960">
        <v>93.39</v>
      </c>
      <c r="F1816" s="2959"/>
    </row>
    <row r="1817" spans="1:6">
      <c r="A1817" s="2959" t="s">
        <v>3253</v>
      </c>
      <c r="B1817" s="2959" t="s">
        <v>3271</v>
      </c>
      <c r="C1817" s="2959">
        <v>1</v>
      </c>
      <c r="D1817" s="2959">
        <v>1702</v>
      </c>
      <c r="E1817" s="2960">
        <v>91.3</v>
      </c>
      <c r="F1817" s="2959"/>
    </row>
    <row r="1818" spans="1:6">
      <c r="A1818" s="2959" t="s">
        <v>3253</v>
      </c>
      <c r="B1818" s="2959" t="s">
        <v>3271</v>
      </c>
      <c r="C1818" s="2959">
        <v>1</v>
      </c>
      <c r="D1818" s="2959">
        <v>1703</v>
      </c>
      <c r="E1818" s="2960">
        <v>91.3</v>
      </c>
      <c r="F1818" s="2959"/>
    </row>
    <row r="1819" spans="1:6">
      <c r="A1819" s="2959" t="s">
        <v>3253</v>
      </c>
      <c r="B1819" s="2959" t="s">
        <v>3271</v>
      </c>
      <c r="C1819" s="2959">
        <v>1</v>
      </c>
      <c r="D1819" s="2959">
        <v>1704</v>
      </c>
      <c r="E1819" s="2960">
        <v>93.39</v>
      </c>
      <c r="F1819" s="2959"/>
    </row>
    <row r="1820" spans="1:6">
      <c r="A1820" s="2959" t="s">
        <v>3253</v>
      </c>
      <c r="B1820" s="2959" t="s">
        <v>3271</v>
      </c>
      <c r="C1820" s="2959">
        <v>1</v>
      </c>
      <c r="D1820" s="2959">
        <v>1801</v>
      </c>
      <c r="E1820" s="2960">
        <v>93.39</v>
      </c>
      <c r="F1820" s="2959"/>
    </row>
    <row r="1821" spans="1:6">
      <c r="A1821" s="2959" t="s">
        <v>3253</v>
      </c>
      <c r="B1821" s="2959" t="s">
        <v>3271</v>
      </c>
      <c r="C1821" s="2959">
        <v>1</v>
      </c>
      <c r="D1821" s="2959">
        <v>1802</v>
      </c>
      <c r="E1821" s="2960">
        <v>91.3</v>
      </c>
      <c r="F1821" s="2959"/>
    </row>
    <row r="1822" spans="1:6">
      <c r="A1822" s="2959" t="s">
        <v>3253</v>
      </c>
      <c r="B1822" s="2959" t="s">
        <v>3271</v>
      </c>
      <c r="C1822" s="2959">
        <v>1</v>
      </c>
      <c r="D1822" s="2959">
        <v>1803</v>
      </c>
      <c r="E1822" s="2960">
        <v>91.3</v>
      </c>
      <c r="F1822" s="2959"/>
    </row>
    <row r="1823" spans="1:6">
      <c r="A1823" s="2959" t="s">
        <v>3253</v>
      </c>
      <c r="B1823" s="2959" t="s">
        <v>3271</v>
      </c>
      <c r="C1823" s="2959">
        <v>1</v>
      </c>
      <c r="D1823" s="2959">
        <v>1804</v>
      </c>
      <c r="E1823" s="2960">
        <v>93.39</v>
      </c>
      <c r="F1823" s="2959"/>
    </row>
    <row r="1824" spans="1:6">
      <c r="A1824" s="2959" t="s">
        <v>3253</v>
      </c>
      <c r="B1824" s="2959" t="s">
        <v>3271</v>
      </c>
      <c r="C1824" s="2959">
        <v>1</v>
      </c>
      <c r="D1824" s="2959">
        <v>1901</v>
      </c>
      <c r="E1824" s="2960">
        <v>93.39</v>
      </c>
      <c r="F1824" s="2959"/>
    </row>
    <row r="1825" spans="1:6">
      <c r="A1825" s="2959" t="s">
        <v>3253</v>
      </c>
      <c r="B1825" s="2959" t="s">
        <v>3271</v>
      </c>
      <c r="C1825" s="2959">
        <v>1</v>
      </c>
      <c r="D1825" s="2959">
        <v>1902</v>
      </c>
      <c r="E1825" s="2960">
        <v>91.3</v>
      </c>
      <c r="F1825" s="2959"/>
    </row>
    <row r="1826" spans="1:6">
      <c r="A1826" s="2959" t="s">
        <v>3253</v>
      </c>
      <c r="B1826" s="2959" t="s">
        <v>3271</v>
      </c>
      <c r="C1826" s="2959">
        <v>1</v>
      </c>
      <c r="D1826" s="2959">
        <v>1903</v>
      </c>
      <c r="E1826" s="2960">
        <v>91.3</v>
      </c>
      <c r="F1826" s="2959"/>
    </row>
    <row r="1827" spans="1:6">
      <c r="A1827" s="2959" t="s">
        <v>3253</v>
      </c>
      <c r="B1827" s="2959" t="s">
        <v>3271</v>
      </c>
      <c r="C1827" s="2959">
        <v>1</v>
      </c>
      <c r="D1827" s="2959">
        <v>1904</v>
      </c>
      <c r="E1827" s="2960">
        <v>93.39</v>
      </c>
      <c r="F1827" s="2959"/>
    </row>
    <row r="1828" spans="1:6">
      <c r="A1828" s="2959" t="s">
        <v>3253</v>
      </c>
      <c r="B1828" s="2959" t="s">
        <v>3271</v>
      </c>
      <c r="C1828" s="2959">
        <v>1</v>
      </c>
      <c r="D1828" s="2959">
        <v>2001</v>
      </c>
      <c r="E1828" s="2960">
        <v>93.39</v>
      </c>
      <c r="F1828" s="2959"/>
    </row>
    <row r="1829" spans="1:6">
      <c r="A1829" s="2959" t="s">
        <v>3253</v>
      </c>
      <c r="B1829" s="2959" t="s">
        <v>3271</v>
      </c>
      <c r="C1829" s="2959">
        <v>1</v>
      </c>
      <c r="D1829" s="2959">
        <v>2002</v>
      </c>
      <c r="E1829" s="2960">
        <v>91.3</v>
      </c>
      <c r="F1829" s="2959"/>
    </row>
    <row r="1830" spans="1:6">
      <c r="A1830" s="2959" t="s">
        <v>3253</v>
      </c>
      <c r="B1830" s="2959" t="s">
        <v>3271</v>
      </c>
      <c r="C1830" s="2959">
        <v>1</v>
      </c>
      <c r="D1830" s="2959">
        <v>2003</v>
      </c>
      <c r="E1830" s="2960">
        <v>91.3</v>
      </c>
      <c r="F1830" s="2959"/>
    </row>
    <row r="1831" spans="1:6">
      <c r="A1831" s="2959" t="s">
        <v>3253</v>
      </c>
      <c r="B1831" s="2959" t="s">
        <v>3271</v>
      </c>
      <c r="C1831" s="2959">
        <v>1</v>
      </c>
      <c r="D1831" s="2959">
        <v>2004</v>
      </c>
      <c r="E1831" s="2960">
        <v>93.39</v>
      </c>
      <c r="F1831" s="2959"/>
    </row>
    <row r="1832" spans="1:6">
      <c r="A1832" s="2959" t="s">
        <v>3253</v>
      </c>
      <c r="B1832" s="2959" t="s">
        <v>3271</v>
      </c>
      <c r="C1832" s="2959">
        <v>1</v>
      </c>
      <c r="D1832" s="2959">
        <v>2101</v>
      </c>
      <c r="E1832" s="2960">
        <v>93.39</v>
      </c>
      <c r="F1832" s="2959"/>
    </row>
    <row r="1833" spans="1:6">
      <c r="A1833" s="2959" t="s">
        <v>3253</v>
      </c>
      <c r="B1833" s="2959" t="s">
        <v>3271</v>
      </c>
      <c r="C1833" s="2959">
        <v>1</v>
      </c>
      <c r="D1833" s="2959">
        <v>2102</v>
      </c>
      <c r="E1833" s="2960">
        <v>91.3</v>
      </c>
      <c r="F1833" s="2959"/>
    </row>
    <row r="1834" spans="1:6">
      <c r="A1834" s="2959" t="s">
        <v>3253</v>
      </c>
      <c r="B1834" s="2959" t="s">
        <v>3271</v>
      </c>
      <c r="C1834" s="2959">
        <v>1</v>
      </c>
      <c r="D1834" s="2959">
        <v>2103</v>
      </c>
      <c r="E1834" s="2960">
        <v>91.3</v>
      </c>
      <c r="F1834" s="2959"/>
    </row>
    <row r="1835" spans="1:6">
      <c r="A1835" s="2959" t="s">
        <v>3253</v>
      </c>
      <c r="B1835" s="2959" t="s">
        <v>3271</v>
      </c>
      <c r="C1835" s="2959">
        <v>1</v>
      </c>
      <c r="D1835" s="2959">
        <v>2104</v>
      </c>
      <c r="E1835" s="2960">
        <v>93.39</v>
      </c>
      <c r="F1835" s="2959"/>
    </row>
    <row r="1836" spans="1:6">
      <c r="A1836" s="2959" t="s">
        <v>3253</v>
      </c>
      <c r="B1836" s="2959" t="s">
        <v>3271</v>
      </c>
      <c r="C1836" s="2959">
        <v>1</v>
      </c>
      <c r="D1836" s="2959">
        <v>2201</v>
      </c>
      <c r="E1836" s="2960">
        <v>93.39</v>
      </c>
      <c r="F1836" s="2959"/>
    </row>
    <row r="1837" spans="1:6">
      <c r="A1837" s="2959" t="s">
        <v>3253</v>
      </c>
      <c r="B1837" s="2959" t="s">
        <v>3271</v>
      </c>
      <c r="C1837" s="2959">
        <v>1</v>
      </c>
      <c r="D1837" s="2959">
        <v>2202</v>
      </c>
      <c r="E1837" s="2960">
        <v>91.3</v>
      </c>
      <c r="F1837" s="2959"/>
    </row>
    <row r="1838" spans="1:6">
      <c r="A1838" s="2959" t="s">
        <v>3253</v>
      </c>
      <c r="B1838" s="2959" t="s">
        <v>3271</v>
      </c>
      <c r="C1838" s="2959">
        <v>1</v>
      </c>
      <c r="D1838" s="2959">
        <v>2203</v>
      </c>
      <c r="E1838" s="2960">
        <v>91.3</v>
      </c>
      <c r="F1838" s="2959"/>
    </row>
    <row r="1839" spans="1:6">
      <c r="A1839" s="2959" t="s">
        <v>3253</v>
      </c>
      <c r="B1839" s="2959" t="s">
        <v>3271</v>
      </c>
      <c r="C1839" s="2959">
        <v>1</v>
      </c>
      <c r="D1839" s="2959">
        <v>2204</v>
      </c>
      <c r="E1839" s="2960">
        <v>93.39</v>
      </c>
      <c r="F1839" s="2959"/>
    </row>
    <row r="1840" spans="1:6">
      <c r="A1840" s="2959" t="s">
        <v>3253</v>
      </c>
      <c r="B1840" s="2959" t="s">
        <v>3271</v>
      </c>
      <c r="C1840" s="2959">
        <v>1</v>
      </c>
      <c r="D1840" s="2959">
        <v>2301</v>
      </c>
      <c r="E1840" s="2960">
        <v>93.39</v>
      </c>
      <c r="F1840" s="2959"/>
    </row>
    <row r="1841" spans="1:6">
      <c r="A1841" s="2959" t="s">
        <v>3253</v>
      </c>
      <c r="B1841" s="2959" t="s">
        <v>3271</v>
      </c>
      <c r="C1841" s="2959">
        <v>1</v>
      </c>
      <c r="D1841" s="2959">
        <v>2302</v>
      </c>
      <c r="E1841" s="2960">
        <v>91.3</v>
      </c>
      <c r="F1841" s="2959"/>
    </row>
    <row r="1842" spans="1:6">
      <c r="A1842" s="2959" t="s">
        <v>3253</v>
      </c>
      <c r="B1842" s="2959" t="s">
        <v>3271</v>
      </c>
      <c r="C1842" s="2959">
        <v>1</v>
      </c>
      <c r="D1842" s="2959">
        <v>2303</v>
      </c>
      <c r="E1842" s="2960">
        <v>91.3</v>
      </c>
      <c r="F1842" s="2959"/>
    </row>
    <row r="1843" spans="1:6">
      <c r="A1843" s="2959" t="s">
        <v>3253</v>
      </c>
      <c r="B1843" s="2959" t="s">
        <v>3271</v>
      </c>
      <c r="C1843" s="2959">
        <v>1</v>
      </c>
      <c r="D1843" s="2959">
        <v>2304</v>
      </c>
      <c r="E1843" s="2960">
        <v>93.39</v>
      </c>
      <c r="F1843" s="2959"/>
    </row>
    <row r="1844" spans="1:6">
      <c r="A1844" s="2959" t="s">
        <v>3253</v>
      </c>
      <c r="B1844" s="2959" t="s">
        <v>3271</v>
      </c>
      <c r="C1844" s="2959">
        <v>1</v>
      </c>
      <c r="D1844" s="2959">
        <v>2401</v>
      </c>
      <c r="E1844" s="2960">
        <v>93.39</v>
      </c>
      <c r="F1844" s="2959"/>
    </row>
    <row r="1845" spans="1:6">
      <c r="A1845" s="2959" t="s">
        <v>3253</v>
      </c>
      <c r="B1845" s="2959" t="s">
        <v>3271</v>
      </c>
      <c r="C1845" s="2959">
        <v>1</v>
      </c>
      <c r="D1845" s="2959">
        <v>2402</v>
      </c>
      <c r="E1845" s="2960">
        <v>91.3</v>
      </c>
      <c r="F1845" s="2959"/>
    </row>
    <row r="1846" spans="1:6">
      <c r="A1846" s="2959" t="s">
        <v>3253</v>
      </c>
      <c r="B1846" s="2959" t="s">
        <v>3271</v>
      </c>
      <c r="C1846" s="2959">
        <v>1</v>
      </c>
      <c r="D1846" s="2959">
        <v>2403</v>
      </c>
      <c r="E1846" s="2960">
        <v>91.3</v>
      </c>
      <c r="F1846" s="2959"/>
    </row>
    <row r="1847" spans="1:6">
      <c r="A1847" s="2959" t="s">
        <v>3253</v>
      </c>
      <c r="B1847" s="2959" t="s">
        <v>3271</v>
      </c>
      <c r="C1847" s="2959">
        <v>1</v>
      </c>
      <c r="D1847" s="2959">
        <v>2404</v>
      </c>
      <c r="E1847" s="2960">
        <v>93.39</v>
      </c>
      <c r="F1847" s="2959"/>
    </row>
    <row r="1848" spans="1:6">
      <c r="A1848" s="2959" t="s">
        <v>3253</v>
      </c>
      <c r="B1848" s="2959" t="s">
        <v>3271</v>
      </c>
      <c r="C1848" s="2959">
        <v>1</v>
      </c>
      <c r="D1848" s="2959">
        <v>2501</v>
      </c>
      <c r="E1848" s="2960">
        <v>93.39</v>
      </c>
      <c r="F1848" s="2959"/>
    </row>
    <row r="1849" spans="1:6">
      <c r="A1849" s="2959" t="s">
        <v>3253</v>
      </c>
      <c r="B1849" s="2959" t="s">
        <v>3271</v>
      </c>
      <c r="C1849" s="2959">
        <v>1</v>
      </c>
      <c r="D1849" s="2959">
        <v>2502</v>
      </c>
      <c r="E1849" s="2960">
        <v>91.3</v>
      </c>
      <c r="F1849" s="2959"/>
    </row>
    <row r="1850" spans="1:6">
      <c r="A1850" s="2959" t="s">
        <v>3253</v>
      </c>
      <c r="B1850" s="2959" t="s">
        <v>3271</v>
      </c>
      <c r="C1850" s="2959">
        <v>1</v>
      </c>
      <c r="D1850" s="2959">
        <v>2503</v>
      </c>
      <c r="E1850" s="2960">
        <v>91.3</v>
      </c>
      <c r="F1850" s="2959"/>
    </row>
    <row r="1851" spans="1:6">
      <c r="A1851" s="2959" t="s">
        <v>3253</v>
      </c>
      <c r="B1851" s="2959" t="s">
        <v>3271</v>
      </c>
      <c r="C1851" s="2959">
        <v>1</v>
      </c>
      <c r="D1851" s="2959">
        <v>2504</v>
      </c>
      <c r="E1851" s="2960">
        <v>93.39</v>
      </c>
      <c r="F1851" s="2959"/>
    </row>
    <row r="1852" spans="1:6">
      <c r="A1852" s="2959" t="s">
        <v>3253</v>
      </c>
      <c r="B1852" s="2959" t="s">
        <v>3271</v>
      </c>
      <c r="C1852" s="2959">
        <v>1</v>
      </c>
      <c r="D1852" s="2959">
        <v>2601</v>
      </c>
      <c r="E1852" s="2960">
        <v>93.39</v>
      </c>
      <c r="F1852" s="2959"/>
    </row>
    <row r="1853" spans="1:6">
      <c r="A1853" s="2959" t="s">
        <v>3253</v>
      </c>
      <c r="B1853" s="2959" t="s">
        <v>3271</v>
      </c>
      <c r="C1853" s="2959">
        <v>1</v>
      </c>
      <c r="D1853" s="2959">
        <v>2602</v>
      </c>
      <c r="E1853" s="2960">
        <v>91.3</v>
      </c>
      <c r="F1853" s="2959"/>
    </row>
    <row r="1854" spans="1:6">
      <c r="A1854" s="2959" t="s">
        <v>3253</v>
      </c>
      <c r="B1854" s="2959" t="s">
        <v>3271</v>
      </c>
      <c r="C1854" s="2959">
        <v>1</v>
      </c>
      <c r="D1854" s="2959">
        <v>2603</v>
      </c>
      <c r="E1854" s="2960">
        <v>91.3</v>
      </c>
      <c r="F1854" s="2959"/>
    </row>
    <row r="1855" spans="1:6">
      <c r="A1855" s="2959" t="s">
        <v>3253</v>
      </c>
      <c r="B1855" s="2959" t="s">
        <v>3271</v>
      </c>
      <c r="C1855" s="2959">
        <v>1</v>
      </c>
      <c r="D1855" s="2959">
        <v>2604</v>
      </c>
      <c r="E1855" s="2960">
        <v>93.39</v>
      </c>
      <c r="F1855" s="2959"/>
    </row>
    <row r="1856" spans="1:6">
      <c r="A1856" s="2959" t="s">
        <v>3253</v>
      </c>
      <c r="B1856" s="2959" t="s">
        <v>3271</v>
      </c>
      <c r="C1856" s="2959">
        <v>1</v>
      </c>
      <c r="D1856" s="2959">
        <v>2701</v>
      </c>
      <c r="E1856" s="2960">
        <v>93.39</v>
      </c>
      <c r="F1856" s="2959"/>
    </row>
    <row r="1857" spans="1:7">
      <c r="A1857" s="2959" t="s">
        <v>3253</v>
      </c>
      <c r="B1857" s="2959" t="s">
        <v>3271</v>
      </c>
      <c r="C1857" s="2959">
        <v>1</v>
      </c>
      <c r="D1857" s="2959">
        <v>2702</v>
      </c>
      <c r="E1857" s="2960">
        <v>91.3</v>
      </c>
      <c r="F1857" s="2959"/>
    </row>
    <row r="1858" spans="1:7">
      <c r="A1858" s="2959" t="s">
        <v>3253</v>
      </c>
      <c r="B1858" s="2959" t="s">
        <v>3271</v>
      </c>
      <c r="C1858" s="2959">
        <v>1</v>
      </c>
      <c r="D1858" s="2959">
        <v>2703</v>
      </c>
      <c r="E1858" s="2960">
        <v>91.3</v>
      </c>
      <c r="F1858" s="2959"/>
      <c r="G1858" s="2982">
        <v>21</v>
      </c>
    </row>
    <row r="1859" spans="1:7">
      <c r="A1859" s="2959" t="s">
        <v>3253</v>
      </c>
      <c r="B1859" s="2959" t="s">
        <v>3271</v>
      </c>
      <c r="C1859" s="2959">
        <v>1</v>
      </c>
      <c r="D1859" s="2969">
        <v>2704</v>
      </c>
      <c r="E1859" s="2960">
        <v>93.39</v>
      </c>
      <c r="F1859" s="2959"/>
      <c r="G1859" s="2982">
        <v>9926.4599999999991</v>
      </c>
    </row>
    <row r="1860" spans="1:7">
      <c r="A1860" s="2959" t="s">
        <v>3253</v>
      </c>
      <c r="B1860" s="2959" t="s">
        <v>3272</v>
      </c>
      <c r="C1860" s="2959">
        <v>1</v>
      </c>
      <c r="D1860" s="2959">
        <v>101</v>
      </c>
      <c r="E1860" s="2960">
        <v>121.47</v>
      </c>
      <c r="F1860" s="2959"/>
    </row>
    <row r="1861" spans="1:7">
      <c r="A1861" s="2959" t="s">
        <v>3253</v>
      </c>
      <c r="B1861" s="2959" t="s">
        <v>3272</v>
      </c>
      <c r="C1861" s="2959">
        <v>1</v>
      </c>
      <c r="D1861" s="2959">
        <v>102</v>
      </c>
      <c r="E1861" s="2960">
        <v>133.13999999999999</v>
      </c>
      <c r="F1861" s="2959"/>
    </row>
    <row r="1862" spans="1:7">
      <c r="A1862" s="2959" t="s">
        <v>3253</v>
      </c>
      <c r="B1862" s="2959" t="s">
        <v>3272</v>
      </c>
      <c r="C1862" s="2959">
        <v>1</v>
      </c>
      <c r="D1862" s="2959">
        <v>201</v>
      </c>
      <c r="E1862" s="2960">
        <v>150.66999999999999</v>
      </c>
      <c r="F1862" s="2959"/>
    </row>
    <row r="1863" spans="1:7">
      <c r="A1863" s="2959" t="s">
        <v>3253</v>
      </c>
      <c r="B1863" s="2959" t="s">
        <v>3272</v>
      </c>
      <c r="C1863" s="2959">
        <v>1</v>
      </c>
      <c r="D1863" s="2959">
        <v>202</v>
      </c>
      <c r="E1863" s="2960">
        <v>133.13999999999999</v>
      </c>
      <c r="F1863" s="2959"/>
    </row>
    <row r="1864" spans="1:7">
      <c r="A1864" s="2959" t="s">
        <v>3253</v>
      </c>
      <c r="B1864" s="2959" t="s">
        <v>3272</v>
      </c>
      <c r="C1864" s="2959">
        <v>1</v>
      </c>
      <c r="D1864" s="2959">
        <v>301</v>
      </c>
      <c r="E1864" s="2960">
        <v>150.66999999999999</v>
      </c>
      <c r="F1864" s="2959"/>
    </row>
    <row r="1865" spans="1:7">
      <c r="A1865" s="2959" t="s">
        <v>3253</v>
      </c>
      <c r="B1865" s="2959" t="s">
        <v>3272</v>
      </c>
      <c r="C1865" s="2959">
        <v>1</v>
      </c>
      <c r="D1865" s="2959">
        <v>302</v>
      </c>
      <c r="E1865" s="2960">
        <v>133.13999999999999</v>
      </c>
      <c r="F1865" s="2959"/>
    </row>
    <row r="1866" spans="1:7">
      <c r="A1866" s="2959" t="s">
        <v>3253</v>
      </c>
      <c r="B1866" s="2959" t="s">
        <v>3272</v>
      </c>
      <c r="C1866" s="2959">
        <v>1</v>
      </c>
      <c r="D1866" s="2959">
        <v>401</v>
      </c>
      <c r="E1866" s="2960">
        <v>150.66999999999999</v>
      </c>
      <c r="F1866" s="2959"/>
    </row>
    <row r="1867" spans="1:7">
      <c r="A1867" s="2959" t="s">
        <v>3253</v>
      </c>
      <c r="B1867" s="2959" t="s">
        <v>3272</v>
      </c>
      <c r="C1867" s="2959">
        <v>1</v>
      </c>
      <c r="D1867" s="2959">
        <v>402</v>
      </c>
      <c r="E1867" s="2960">
        <v>133.13999999999999</v>
      </c>
      <c r="F1867" s="2959"/>
    </row>
    <row r="1868" spans="1:7">
      <c r="A1868" s="2959" t="s">
        <v>3253</v>
      </c>
      <c r="B1868" s="2959" t="s">
        <v>3272</v>
      </c>
      <c r="C1868" s="2959">
        <v>1</v>
      </c>
      <c r="D1868" s="2959">
        <v>501</v>
      </c>
      <c r="E1868" s="2960">
        <v>150.66999999999999</v>
      </c>
      <c r="F1868" s="2959"/>
    </row>
    <row r="1869" spans="1:7">
      <c r="A1869" s="2959" t="s">
        <v>3253</v>
      </c>
      <c r="B1869" s="2959" t="s">
        <v>3272</v>
      </c>
      <c r="C1869" s="2959">
        <v>1</v>
      </c>
      <c r="D1869" s="2959">
        <v>502</v>
      </c>
      <c r="E1869" s="2960">
        <v>133.13999999999999</v>
      </c>
      <c r="F1869" s="2959"/>
    </row>
    <row r="1870" spans="1:7">
      <c r="A1870" s="2959" t="s">
        <v>3253</v>
      </c>
      <c r="B1870" s="2959" t="s">
        <v>3272</v>
      </c>
      <c r="C1870" s="2959">
        <v>1</v>
      </c>
      <c r="D1870" s="2959">
        <v>601</v>
      </c>
      <c r="E1870" s="2960">
        <v>147.81</v>
      </c>
      <c r="F1870" s="2959"/>
    </row>
    <row r="1871" spans="1:7">
      <c r="A1871" s="2959" t="s">
        <v>3253</v>
      </c>
      <c r="B1871" s="2959" t="s">
        <v>3272</v>
      </c>
      <c r="C1871" s="2959">
        <v>1</v>
      </c>
      <c r="D1871" s="2959">
        <v>602</v>
      </c>
      <c r="E1871" s="2960">
        <v>130.36000000000001</v>
      </c>
      <c r="F1871" s="2959"/>
    </row>
    <row r="1872" spans="1:7">
      <c r="A1872" s="2959" t="s">
        <v>3253</v>
      </c>
      <c r="B1872" s="2959" t="s">
        <v>3272</v>
      </c>
      <c r="C1872" s="2959">
        <v>2</v>
      </c>
      <c r="D1872" s="2959">
        <v>101</v>
      </c>
      <c r="E1872" s="2960">
        <v>133.13999999999999</v>
      </c>
      <c r="F1872" s="2959"/>
    </row>
    <row r="1873" spans="1:6">
      <c r="A1873" s="2959" t="s">
        <v>3253</v>
      </c>
      <c r="B1873" s="2959" t="s">
        <v>3272</v>
      </c>
      <c r="C1873" s="2959">
        <v>2</v>
      </c>
      <c r="D1873" s="2959">
        <v>102</v>
      </c>
      <c r="E1873" s="2960">
        <v>121.47</v>
      </c>
      <c r="F1873" s="2959"/>
    </row>
    <row r="1874" spans="1:6">
      <c r="A1874" s="2959" t="s">
        <v>3253</v>
      </c>
      <c r="B1874" s="2959" t="s">
        <v>3272</v>
      </c>
      <c r="C1874" s="2959">
        <v>2</v>
      </c>
      <c r="D1874" s="2959">
        <v>201</v>
      </c>
      <c r="E1874" s="2960">
        <v>133.13999999999999</v>
      </c>
      <c r="F1874" s="2959"/>
    </row>
    <row r="1875" spans="1:6">
      <c r="A1875" s="2959" t="s">
        <v>3253</v>
      </c>
      <c r="B1875" s="2959" t="s">
        <v>3272</v>
      </c>
      <c r="C1875" s="2959">
        <v>2</v>
      </c>
      <c r="D1875" s="2959">
        <v>202</v>
      </c>
      <c r="E1875" s="2960">
        <v>150.66999999999999</v>
      </c>
      <c r="F1875" s="2959"/>
    </row>
    <row r="1876" spans="1:6">
      <c r="A1876" s="2959" t="s">
        <v>3253</v>
      </c>
      <c r="B1876" s="2959" t="s">
        <v>3272</v>
      </c>
      <c r="C1876" s="2959">
        <v>2</v>
      </c>
      <c r="D1876" s="2959">
        <v>301</v>
      </c>
      <c r="E1876" s="2960">
        <v>133.13999999999999</v>
      </c>
      <c r="F1876" s="2959"/>
    </row>
    <row r="1877" spans="1:6">
      <c r="A1877" s="2959" t="s">
        <v>3253</v>
      </c>
      <c r="B1877" s="2959" t="s">
        <v>3272</v>
      </c>
      <c r="C1877" s="2959">
        <v>2</v>
      </c>
      <c r="D1877" s="2959">
        <v>302</v>
      </c>
      <c r="E1877" s="2960">
        <v>150.66999999999999</v>
      </c>
      <c r="F1877" s="2959"/>
    </row>
    <row r="1878" spans="1:6">
      <c r="A1878" s="2959" t="s">
        <v>3253</v>
      </c>
      <c r="B1878" s="2959" t="s">
        <v>3272</v>
      </c>
      <c r="C1878" s="2959">
        <v>2</v>
      </c>
      <c r="D1878" s="2959">
        <v>401</v>
      </c>
      <c r="E1878" s="2960">
        <v>133.13999999999999</v>
      </c>
      <c r="F1878" s="2959"/>
    </row>
    <row r="1879" spans="1:6">
      <c r="A1879" s="2959" t="s">
        <v>3253</v>
      </c>
      <c r="B1879" s="2959" t="s">
        <v>3272</v>
      </c>
      <c r="C1879" s="2959">
        <v>2</v>
      </c>
      <c r="D1879" s="2959">
        <v>402</v>
      </c>
      <c r="E1879" s="2960">
        <v>150.66999999999999</v>
      </c>
      <c r="F1879" s="2959"/>
    </row>
    <row r="1880" spans="1:6">
      <c r="A1880" s="2959" t="s">
        <v>3253</v>
      </c>
      <c r="B1880" s="2959" t="s">
        <v>3272</v>
      </c>
      <c r="C1880" s="2959">
        <v>2</v>
      </c>
      <c r="D1880" s="2959">
        <v>501</v>
      </c>
      <c r="E1880" s="2960">
        <v>133.13999999999999</v>
      </c>
      <c r="F1880" s="2959"/>
    </row>
    <row r="1881" spans="1:6">
      <c r="A1881" s="2959" t="s">
        <v>3253</v>
      </c>
      <c r="B1881" s="2959" t="s">
        <v>3272</v>
      </c>
      <c r="C1881" s="2959">
        <v>2</v>
      </c>
      <c r="D1881" s="2959">
        <v>502</v>
      </c>
      <c r="E1881" s="2960">
        <v>150.66999999999999</v>
      </c>
      <c r="F1881" s="2959"/>
    </row>
    <row r="1882" spans="1:6">
      <c r="A1882" s="2959" t="s">
        <v>3253</v>
      </c>
      <c r="B1882" s="2959" t="s">
        <v>3272</v>
      </c>
      <c r="C1882" s="2959">
        <v>2</v>
      </c>
      <c r="D1882" s="2959">
        <v>601</v>
      </c>
      <c r="E1882" s="2960">
        <v>130.36000000000001</v>
      </c>
      <c r="F1882" s="2959"/>
    </row>
    <row r="1883" spans="1:6">
      <c r="A1883" s="2959" t="s">
        <v>3253</v>
      </c>
      <c r="B1883" s="2959" t="s">
        <v>3272</v>
      </c>
      <c r="C1883" s="2959">
        <v>2</v>
      </c>
      <c r="D1883" s="2959">
        <v>602</v>
      </c>
      <c r="E1883" s="2960">
        <v>147.81</v>
      </c>
      <c r="F1883" s="2959"/>
    </row>
    <row r="1884" spans="1:6">
      <c r="A1884" s="2959" t="s">
        <v>3253</v>
      </c>
      <c r="B1884" s="2959" t="s">
        <v>3272</v>
      </c>
      <c r="C1884" s="2959">
        <v>3</v>
      </c>
      <c r="D1884" s="2959">
        <v>101</v>
      </c>
      <c r="E1884" s="2960">
        <v>121.47</v>
      </c>
      <c r="F1884" s="2959"/>
    </row>
    <row r="1885" spans="1:6">
      <c r="A1885" s="2959" t="s">
        <v>3253</v>
      </c>
      <c r="B1885" s="2959" t="s">
        <v>3272</v>
      </c>
      <c r="C1885" s="2959">
        <v>3</v>
      </c>
      <c r="D1885" s="2959">
        <v>102</v>
      </c>
      <c r="E1885" s="2960">
        <v>133.13999999999999</v>
      </c>
      <c r="F1885" s="2959"/>
    </row>
    <row r="1886" spans="1:6">
      <c r="A1886" s="2959" t="s">
        <v>3253</v>
      </c>
      <c r="B1886" s="2959" t="s">
        <v>3272</v>
      </c>
      <c r="C1886" s="2959">
        <v>3</v>
      </c>
      <c r="D1886" s="2959">
        <v>201</v>
      </c>
      <c r="E1886" s="2960">
        <v>150.66999999999999</v>
      </c>
      <c r="F1886" s="2959"/>
    </row>
    <row r="1887" spans="1:6">
      <c r="A1887" s="2959" t="s">
        <v>3253</v>
      </c>
      <c r="B1887" s="2959" t="s">
        <v>3272</v>
      </c>
      <c r="C1887" s="2959">
        <v>3</v>
      </c>
      <c r="D1887" s="2959">
        <v>202</v>
      </c>
      <c r="E1887" s="2960">
        <v>133.13999999999999</v>
      </c>
      <c r="F1887" s="2959"/>
    </row>
    <row r="1888" spans="1:6">
      <c r="A1888" s="2959" t="s">
        <v>3253</v>
      </c>
      <c r="B1888" s="2959" t="s">
        <v>3272</v>
      </c>
      <c r="C1888" s="2959">
        <v>3</v>
      </c>
      <c r="D1888" s="2959">
        <v>301</v>
      </c>
      <c r="E1888" s="2960">
        <v>150.66999999999999</v>
      </c>
      <c r="F1888" s="2959"/>
    </row>
    <row r="1889" spans="1:6">
      <c r="A1889" s="2959" t="s">
        <v>3253</v>
      </c>
      <c r="B1889" s="2959" t="s">
        <v>3272</v>
      </c>
      <c r="C1889" s="2959">
        <v>3</v>
      </c>
      <c r="D1889" s="2959">
        <v>302</v>
      </c>
      <c r="E1889" s="2960">
        <v>133.13999999999999</v>
      </c>
      <c r="F1889" s="2959"/>
    </row>
    <row r="1890" spans="1:6">
      <c r="A1890" s="2959" t="s">
        <v>3253</v>
      </c>
      <c r="B1890" s="2959" t="s">
        <v>3272</v>
      </c>
      <c r="C1890" s="2959">
        <v>3</v>
      </c>
      <c r="D1890" s="2959">
        <v>401</v>
      </c>
      <c r="E1890" s="2960">
        <v>150.66999999999999</v>
      </c>
      <c r="F1890" s="2959"/>
    </row>
    <row r="1891" spans="1:6">
      <c r="A1891" s="2959" t="s">
        <v>3253</v>
      </c>
      <c r="B1891" s="2959" t="s">
        <v>3272</v>
      </c>
      <c r="C1891" s="2959">
        <v>3</v>
      </c>
      <c r="D1891" s="2959">
        <v>402</v>
      </c>
      <c r="E1891" s="2960">
        <v>133.13999999999999</v>
      </c>
      <c r="F1891" s="2959"/>
    </row>
    <row r="1892" spans="1:6">
      <c r="A1892" s="2959" t="s">
        <v>3253</v>
      </c>
      <c r="B1892" s="2959" t="s">
        <v>3272</v>
      </c>
      <c r="C1892" s="2959">
        <v>3</v>
      </c>
      <c r="D1892" s="2959">
        <v>501</v>
      </c>
      <c r="E1892" s="2960">
        <v>150.66999999999999</v>
      </c>
      <c r="F1892" s="2959"/>
    </row>
    <row r="1893" spans="1:6">
      <c r="A1893" s="2959" t="s">
        <v>3253</v>
      </c>
      <c r="B1893" s="2959" t="s">
        <v>3272</v>
      </c>
      <c r="C1893" s="2959">
        <v>3</v>
      </c>
      <c r="D1893" s="2959">
        <v>502</v>
      </c>
      <c r="E1893" s="2960">
        <v>133.13999999999999</v>
      </c>
      <c r="F1893" s="2959"/>
    </row>
    <row r="1894" spans="1:6">
      <c r="A1894" s="2959" t="s">
        <v>3253</v>
      </c>
      <c r="B1894" s="2959" t="s">
        <v>3272</v>
      </c>
      <c r="C1894" s="2959">
        <v>3</v>
      </c>
      <c r="D1894" s="2959">
        <v>601</v>
      </c>
      <c r="E1894" s="2960">
        <v>147.81</v>
      </c>
      <c r="F1894" s="2959"/>
    </row>
    <row r="1895" spans="1:6">
      <c r="A1895" s="2959" t="s">
        <v>3253</v>
      </c>
      <c r="B1895" s="2959" t="s">
        <v>3272</v>
      </c>
      <c r="C1895" s="2959">
        <v>3</v>
      </c>
      <c r="D1895" s="2959">
        <v>602</v>
      </c>
      <c r="E1895" s="2960">
        <v>130.36000000000001</v>
      </c>
      <c r="F1895" s="2959"/>
    </row>
    <row r="1896" spans="1:6">
      <c r="A1896" s="2959" t="s">
        <v>3253</v>
      </c>
      <c r="B1896" s="2959" t="s">
        <v>3272</v>
      </c>
      <c r="C1896" s="2959">
        <v>4</v>
      </c>
      <c r="D1896" s="2959">
        <v>101</v>
      </c>
      <c r="E1896" s="2960">
        <v>133.13999999999999</v>
      </c>
      <c r="F1896" s="2959"/>
    </row>
    <row r="1897" spans="1:6">
      <c r="A1897" s="2959" t="s">
        <v>3253</v>
      </c>
      <c r="B1897" s="2959" t="s">
        <v>3272</v>
      </c>
      <c r="C1897" s="2959">
        <v>4</v>
      </c>
      <c r="D1897" s="2959">
        <v>102</v>
      </c>
      <c r="E1897" s="2960">
        <v>121.47</v>
      </c>
      <c r="F1897" s="2959"/>
    </row>
    <row r="1898" spans="1:6">
      <c r="A1898" s="2959" t="s">
        <v>3253</v>
      </c>
      <c r="B1898" s="2959" t="s">
        <v>3272</v>
      </c>
      <c r="C1898" s="2959">
        <v>4</v>
      </c>
      <c r="D1898" s="2959">
        <v>201</v>
      </c>
      <c r="E1898" s="2960">
        <v>133.13999999999999</v>
      </c>
      <c r="F1898" s="2959"/>
    </row>
    <row r="1899" spans="1:6">
      <c r="A1899" s="2959" t="s">
        <v>3253</v>
      </c>
      <c r="B1899" s="2959" t="s">
        <v>3272</v>
      </c>
      <c r="C1899" s="2959">
        <v>4</v>
      </c>
      <c r="D1899" s="2959">
        <v>202</v>
      </c>
      <c r="E1899" s="2960">
        <v>150.66999999999999</v>
      </c>
      <c r="F1899" s="2959"/>
    </row>
    <row r="1900" spans="1:6">
      <c r="A1900" s="2959" t="s">
        <v>3253</v>
      </c>
      <c r="B1900" s="2959" t="s">
        <v>3272</v>
      </c>
      <c r="C1900" s="2959">
        <v>4</v>
      </c>
      <c r="D1900" s="2959">
        <v>301</v>
      </c>
      <c r="E1900" s="2960">
        <v>133.13999999999999</v>
      </c>
      <c r="F1900" s="2959"/>
    </row>
    <row r="1901" spans="1:6">
      <c r="A1901" s="2959" t="s">
        <v>3253</v>
      </c>
      <c r="B1901" s="2959" t="s">
        <v>3272</v>
      </c>
      <c r="C1901" s="2959">
        <v>4</v>
      </c>
      <c r="D1901" s="2959">
        <v>302</v>
      </c>
      <c r="E1901" s="2960">
        <v>150.66999999999999</v>
      </c>
      <c r="F1901" s="2959"/>
    </row>
    <row r="1902" spans="1:6">
      <c r="A1902" s="2959" t="s">
        <v>3253</v>
      </c>
      <c r="B1902" s="2959" t="s">
        <v>3272</v>
      </c>
      <c r="C1902" s="2959">
        <v>4</v>
      </c>
      <c r="D1902" s="2959">
        <v>401</v>
      </c>
      <c r="E1902" s="2960">
        <v>133.13999999999999</v>
      </c>
      <c r="F1902" s="2959"/>
    </row>
    <row r="1903" spans="1:6">
      <c r="A1903" s="2959" t="s">
        <v>3253</v>
      </c>
      <c r="B1903" s="2959" t="s">
        <v>3272</v>
      </c>
      <c r="C1903" s="2959">
        <v>4</v>
      </c>
      <c r="D1903" s="2959">
        <v>402</v>
      </c>
      <c r="E1903" s="2960">
        <v>150.66999999999999</v>
      </c>
      <c r="F1903" s="2959"/>
    </row>
    <row r="1904" spans="1:6">
      <c r="A1904" s="2959" t="s">
        <v>3253</v>
      </c>
      <c r="B1904" s="2959" t="s">
        <v>3272</v>
      </c>
      <c r="C1904" s="2959">
        <v>4</v>
      </c>
      <c r="D1904" s="2959">
        <v>501</v>
      </c>
      <c r="E1904" s="2960">
        <v>133.13999999999999</v>
      </c>
      <c r="F1904" s="2959"/>
    </row>
    <row r="1905" spans="1:7">
      <c r="A1905" s="2959" t="s">
        <v>3253</v>
      </c>
      <c r="B1905" s="2959" t="s">
        <v>3272</v>
      </c>
      <c r="C1905" s="2959">
        <v>4</v>
      </c>
      <c r="D1905" s="2959">
        <v>502</v>
      </c>
      <c r="E1905" s="2960">
        <v>150.66999999999999</v>
      </c>
      <c r="F1905" s="2959"/>
    </row>
    <row r="1906" spans="1:7">
      <c r="A1906" s="2959" t="s">
        <v>3253</v>
      </c>
      <c r="B1906" s="2959" t="s">
        <v>3272</v>
      </c>
      <c r="C1906" s="2959">
        <v>4</v>
      </c>
      <c r="D1906" s="2959">
        <v>601</v>
      </c>
      <c r="E1906" s="2960">
        <v>130.36000000000001</v>
      </c>
      <c r="F1906" s="2959"/>
      <c r="G1906" s="2982">
        <v>22</v>
      </c>
    </row>
    <row r="1907" spans="1:7">
      <c r="A1907" s="2959" t="s">
        <v>3253</v>
      </c>
      <c r="B1907" s="2959" t="s">
        <v>3272</v>
      </c>
      <c r="C1907" s="2959">
        <v>4</v>
      </c>
      <c r="D1907" s="2969">
        <v>602</v>
      </c>
      <c r="E1907" s="2983">
        <v>147.81</v>
      </c>
      <c r="F1907" s="2959"/>
      <c r="G1907" s="2982">
        <v>6672.08</v>
      </c>
    </row>
    <row r="1908" spans="1:7">
      <c r="A1908" s="2959" t="s">
        <v>3253</v>
      </c>
      <c r="B1908" s="2959" t="s">
        <v>3274</v>
      </c>
      <c r="C1908" s="2959">
        <v>1</v>
      </c>
      <c r="D1908" s="2959">
        <v>101</v>
      </c>
      <c r="E1908" s="2960">
        <v>93.13</v>
      </c>
      <c r="F1908" s="2959"/>
    </row>
    <row r="1909" spans="1:7">
      <c r="A1909" s="2959" t="s">
        <v>3253</v>
      </c>
      <c r="B1909" s="2959" t="s">
        <v>3298</v>
      </c>
      <c r="C1909" s="2959">
        <v>1</v>
      </c>
      <c r="D1909" s="2959">
        <v>102</v>
      </c>
      <c r="E1909" s="2960">
        <v>91.04</v>
      </c>
      <c r="F1909" s="2959"/>
    </row>
    <row r="1910" spans="1:7">
      <c r="A1910" s="2959" t="s">
        <v>3253</v>
      </c>
      <c r="B1910" s="2959" t="s">
        <v>3274</v>
      </c>
      <c r="C1910" s="2959">
        <v>1</v>
      </c>
      <c r="D1910" s="2959">
        <v>103</v>
      </c>
      <c r="E1910" s="2960">
        <v>91.04</v>
      </c>
      <c r="F1910" s="2959"/>
    </row>
    <row r="1911" spans="1:7">
      <c r="A1911" s="2959" t="s">
        <v>3253</v>
      </c>
      <c r="B1911" s="2959" t="s">
        <v>3274</v>
      </c>
      <c r="C1911" s="2959">
        <v>1</v>
      </c>
      <c r="D1911" s="2959">
        <v>104</v>
      </c>
      <c r="E1911" s="2960">
        <v>93.13</v>
      </c>
      <c r="F1911" s="2959"/>
    </row>
    <row r="1912" spans="1:7">
      <c r="A1912" s="2959" t="s">
        <v>3253</v>
      </c>
      <c r="B1912" s="2959" t="s">
        <v>3274</v>
      </c>
      <c r="C1912" s="2959">
        <v>1</v>
      </c>
      <c r="D1912" s="2959">
        <v>201</v>
      </c>
      <c r="E1912" s="2960">
        <v>93.13</v>
      </c>
      <c r="F1912" s="2959"/>
    </row>
    <row r="1913" spans="1:7">
      <c r="A1913" s="2959" t="s">
        <v>3253</v>
      </c>
      <c r="B1913" s="2959" t="s">
        <v>3274</v>
      </c>
      <c r="C1913" s="2959">
        <v>1</v>
      </c>
      <c r="D1913" s="2959">
        <v>202</v>
      </c>
      <c r="E1913" s="2960">
        <v>91.04</v>
      </c>
      <c r="F1913" s="2959"/>
    </row>
    <row r="1914" spans="1:7">
      <c r="A1914" s="2959" t="s">
        <v>3253</v>
      </c>
      <c r="B1914" s="2959" t="s">
        <v>3274</v>
      </c>
      <c r="C1914" s="2959">
        <v>1</v>
      </c>
      <c r="D1914" s="2959">
        <v>203</v>
      </c>
      <c r="E1914" s="2960">
        <v>91.04</v>
      </c>
      <c r="F1914" s="2959"/>
    </row>
    <row r="1915" spans="1:7">
      <c r="A1915" s="2959" t="s">
        <v>3253</v>
      </c>
      <c r="B1915" s="2959" t="s">
        <v>3274</v>
      </c>
      <c r="C1915" s="2959">
        <v>1</v>
      </c>
      <c r="D1915" s="2959">
        <v>204</v>
      </c>
      <c r="E1915" s="2960">
        <v>93.13</v>
      </c>
      <c r="F1915" s="2959"/>
    </row>
    <row r="1916" spans="1:7">
      <c r="A1916" s="2959" t="s">
        <v>3253</v>
      </c>
      <c r="B1916" s="2959" t="s">
        <v>3274</v>
      </c>
      <c r="C1916" s="2959">
        <v>1</v>
      </c>
      <c r="D1916" s="2959">
        <v>301</v>
      </c>
      <c r="E1916" s="2960">
        <v>93.13</v>
      </c>
      <c r="F1916" s="2959"/>
    </row>
    <row r="1917" spans="1:7">
      <c r="A1917" s="2959" t="s">
        <v>3253</v>
      </c>
      <c r="B1917" s="2959" t="s">
        <v>3274</v>
      </c>
      <c r="C1917" s="2959">
        <v>1</v>
      </c>
      <c r="D1917" s="2959">
        <v>302</v>
      </c>
      <c r="E1917" s="2960">
        <v>91.04</v>
      </c>
      <c r="F1917" s="2959"/>
    </row>
    <row r="1918" spans="1:7">
      <c r="A1918" s="2959" t="s">
        <v>3253</v>
      </c>
      <c r="B1918" s="2959" t="s">
        <v>3274</v>
      </c>
      <c r="C1918" s="2959">
        <v>1</v>
      </c>
      <c r="D1918" s="2959">
        <v>303</v>
      </c>
      <c r="E1918" s="2960">
        <v>91.04</v>
      </c>
      <c r="F1918" s="2959"/>
    </row>
    <row r="1919" spans="1:7">
      <c r="A1919" s="2959" t="s">
        <v>3253</v>
      </c>
      <c r="B1919" s="2959" t="s">
        <v>3274</v>
      </c>
      <c r="C1919" s="2959">
        <v>1</v>
      </c>
      <c r="D1919" s="2959">
        <v>304</v>
      </c>
      <c r="E1919" s="2960">
        <v>93.13</v>
      </c>
      <c r="F1919" s="2959"/>
    </row>
    <row r="1920" spans="1:7">
      <c r="A1920" s="2959" t="s">
        <v>3253</v>
      </c>
      <c r="B1920" s="2959" t="s">
        <v>3274</v>
      </c>
      <c r="C1920" s="2959">
        <v>1</v>
      </c>
      <c r="D1920" s="2959">
        <v>401</v>
      </c>
      <c r="E1920" s="2960">
        <v>93.13</v>
      </c>
      <c r="F1920" s="2959"/>
    </row>
    <row r="1921" spans="1:6">
      <c r="A1921" s="2959" t="s">
        <v>3253</v>
      </c>
      <c r="B1921" s="2959" t="s">
        <v>3274</v>
      </c>
      <c r="C1921" s="2959">
        <v>1</v>
      </c>
      <c r="D1921" s="2959">
        <v>402</v>
      </c>
      <c r="E1921" s="2960">
        <v>91.04</v>
      </c>
      <c r="F1921" s="2959"/>
    </row>
    <row r="1922" spans="1:6">
      <c r="A1922" s="2959" t="s">
        <v>3253</v>
      </c>
      <c r="B1922" s="2959" t="s">
        <v>3274</v>
      </c>
      <c r="C1922" s="2959">
        <v>1</v>
      </c>
      <c r="D1922" s="2959">
        <v>403</v>
      </c>
      <c r="E1922" s="2960">
        <v>91.04</v>
      </c>
      <c r="F1922" s="2959"/>
    </row>
    <row r="1923" spans="1:6">
      <c r="A1923" s="2959" t="s">
        <v>3253</v>
      </c>
      <c r="B1923" s="2959" t="s">
        <v>3274</v>
      </c>
      <c r="C1923" s="2959">
        <v>1</v>
      </c>
      <c r="D1923" s="2959">
        <v>404</v>
      </c>
      <c r="E1923" s="2960">
        <v>93.13</v>
      </c>
      <c r="F1923" s="2959"/>
    </row>
    <row r="1924" spans="1:6">
      <c r="A1924" s="2959" t="s">
        <v>3253</v>
      </c>
      <c r="B1924" s="2959" t="s">
        <v>3274</v>
      </c>
      <c r="C1924" s="2959">
        <v>1</v>
      </c>
      <c r="D1924" s="2959">
        <v>501</v>
      </c>
      <c r="E1924" s="2960">
        <v>93.13</v>
      </c>
      <c r="F1924" s="2959"/>
    </row>
    <row r="1925" spans="1:6">
      <c r="A1925" s="2959" t="s">
        <v>3253</v>
      </c>
      <c r="B1925" s="2959" t="s">
        <v>3274</v>
      </c>
      <c r="C1925" s="2959">
        <v>1</v>
      </c>
      <c r="D1925" s="2959">
        <v>502</v>
      </c>
      <c r="E1925" s="2960">
        <v>91.04</v>
      </c>
      <c r="F1925" s="2959"/>
    </row>
    <row r="1926" spans="1:6">
      <c r="A1926" s="2959" t="s">
        <v>3253</v>
      </c>
      <c r="B1926" s="2959" t="s">
        <v>3274</v>
      </c>
      <c r="C1926" s="2959">
        <v>1</v>
      </c>
      <c r="D1926" s="2959">
        <v>503</v>
      </c>
      <c r="E1926" s="2960">
        <v>91.04</v>
      </c>
      <c r="F1926" s="2959"/>
    </row>
    <row r="1927" spans="1:6">
      <c r="A1927" s="2959" t="s">
        <v>3253</v>
      </c>
      <c r="B1927" s="2959" t="s">
        <v>3274</v>
      </c>
      <c r="C1927" s="2959">
        <v>1</v>
      </c>
      <c r="D1927" s="2959">
        <v>504</v>
      </c>
      <c r="E1927" s="2960">
        <v>93.13</v>
      </c>
      <c r="F1927" s="2959"/>
    </row>
    <row r="1928" spans="1:6">
      <c r="A1928" s="2959" t="s">
        <v>3253</v>
      </c>
      <c r="B1928" s="2959" t="s">
        <v>3274</v>
      </c>
      <c r="C1928" s="2959">
        <v>1</v>
      </c>
      <c r="D1928" s="2959">
        <v>601</v>
      </c>
      <c r="E1928" s="2960">
        <v>93.13</v>
      </c>
      <c r="F1928" s="2959"/>
    </row>
    <row r="1929" spans="1:6">
      <c r="A1929" s="2959" t="s">
        <v>3253</v>
      </c>
      <c r="B1929" s="2959" t="s">
        <v>3274</v>
      </c>
      <c r="C1929" s="2959">
        <v>1</v>
      </c>
      <c r="D1929" s="2959">
        <v>602</v>
      </c>
      <c r="E1929" s="2960">
        <v>91.04</v>
      </c>
      <c r="F1929" s="2959"/>
    </row>
    <row r="1930" spans="1:6">
      <c r="A1930" s="2959" t="s">
        <v>3253</v>
      </c>
      <c r="B1930" s="2959" t="s">
        <v>3274</v>
      </c>
      <c r="C1930" s="2959">
        <v>1</v>
      </c>
      <c r="D1930" s="2959">
        <v>603</v>
      </c>
      <c r="E1930" s="2960">
        <v>91.04</v>
      </c>
      <c r="F1930" s="2959"/>
    </row>
    <row r="1931" spans="1:6">
      <c r="A1931" s="2959" t="s">
        <v>3253</v>
      </c>
      <c r="B1931" s="2959" t="s">
        <v>3274</v>
      </c>
      <c r="C1931" s="2959">
        <v>1</v>
      </c>
      <c r="D1931" s="2959">
        <v>604</v>
      </c>
      <c r="E1931" s="2960">
        <v>93.13</v>
      </c>
      <c r="F1931" s="2959"/>
    </row>
    <row r="1932" spans="1:6">
      <c r="A1932" s="2959" t="s">
        <v>3253</v>
      </c>
      <c r="B1932" s="2959" t="s">
        <v>3274</v>
      </c>
      <c r="C1932" s="2959">
        <v>1</v>
      </c>
      <c r="D1932" s="2959">
        <v>701</v>
      </c>
      <c r="E1932" s="2960">
        <v>93.13</v>
      </c>
      <c r="F1932" s="2959"/>
    </row>
    <row r="1933" spans="1:6">
      <c r="A1933" s="2959" t="s">
        <v>3253</v>
      </c>
      <c r="B1933" s="2959" t="s">
        <v>3274</v>
      </c>
      <c r="C1933" s="2959">
        <v>1</v>
      </c>
      <c r="D1933" s="2959">
        <v>702</v>
      </c>
      <c r="E1933" s="2960">
        <v>91.04</v>
      </c>
      <c r="F1933" s="2959"/>
    </row>
    <row r="1934" spans="1:6">
      <c r="A1934" s="2959" t="s">
        <v>3253</v>
      </c>
      <c r="B1934" s="2959" t="s">
        <v>3274</v>
      </c>
      <c r="C1934" s="2959">
        <v>1</v>
      </c>
      <c r="D1934" s="2959">
        <v>703</v>
      </c>
      <c r="E1934" s="2960">
        <v>91.04</v>
      </c>
      <c r="F1934" s="2959"/>
    </row>
    <row r="1935" spans="1:6">
      <c r="A1935" s="2959" t="s">
        <v>3253</v>
      </c>
      <c r="B1935" s="2959" t="s">
        <v>3274</v>
      </c>
      <c r="C1935" s="2959">
        <v>1</v>
      </c>
      <c r="D1935" s="2959">
        <v>704</v>
      </c>
      <c r="E1935" s="2960">
        <v>93.13</v>
      </c>
      <c r="F1935" s="2959"/>
    </row>
    <row r="1936" spans="1:6">
      <c r="A1936" s="2959" t="s">
        <v>3253</v>
      </c>
      <c r="B1936" s="2959" t="s">
        <v>3274</v>
      </c>
      <c r="C1936" s="2959">
        <v>1</v>
      </c>
      <c r="D1936" s="2959">
        <v>801</v>
      </c>
      <c r="E1936" s="2960">
        <v>93.13</v>
      </c>
      <c r="F1936" s="2959"/>
    </row>
    <row r="1937" spans="1:6">
      <c r="A1937" s="2959" t="s">
        <v>3253</v>
      </c>
      <c r="B1937" s="2959" t="s">
        <v>3274</v>
      </c>
      <c r="C1937" s="2959">
        <v>1</v>
      </c>
      <c r="D1937" s="2959">
        <v>802</v>
      </c>
      <c r="E1937" s="2960">
        <v>91.04</v>
      </c>
      <c r="F1937" s="2959"/>
    </row>
    <row r="1938" spans="1:6">
      <c r="A1938" s="2959" t="s">
        <v>3253</v>
      </c>
      <c r="B1938" s="2959" t="s">
        <v>3274</v>
      </c>
      <c r="C1938" s="2959">
        <v>1</v>
      </c>
      <c r="D1938" s="2959">
        <v>803</v>
      </c>
      <c r="E1938" s="2960">
        <v>91.04</v>
      </c>
      <c r="F1938" s="2959"/>
    </row>
    <row r="1939" spans="1:6">
      <c r="A1939" s="2959" t="s">
        <v>3253</v>
      </c>
      <c r="B1939" s="2959" t="s">
        <v>3274</v>
      </c>
      <c r="C1939" s="2959">
        <v>1</v>
      </c>
      <c r="D1939" s="2959">
        <v>804</v>
      </c>
      <c r="E1939" s="2960">
        <v>93.13</v>
      </c>
      <c r="F1939" s="2959"/>
    </row>
    <row r="1940" spans="1:6">
      <c r="A1940" s="2959" t="s">
        <v>3253</v>
      </c>
      <c r="B1940" s="2959" t="s">
        <v>3274</v>
      </c>
      <c r="C1940" s="2959">
        <v>1</v>
      </c>
      <c r="D1940" s="2959">
        <v>901</v>
      </c>
      <c r="E1940" s="2960">
        <v>93.13</v>
      </c>
      <c r="F1940" s="2959"/>
    </row>
    <row r="1941" spans="1:6">
      <c r="A1941" s="2959" t="s">
        <v>3253</v>
      </c>
      <c r="B1941" s="2959" t="s">
        <v>3274</v>
      </c>
      <c r="C1941" s="2959">
        <v>1</v>
      </c>
      <c r="D1941" s="2959">
        <v>902</v>
      </c>
      <c r="E1941" s="2960">
        <v>91.04</v>
      </c>
      <c r="F1941" s="2959"/>
    </row>
    <row r="1942" spans="1:6">
      <c r="A1942" s="2959" t="s">
        <v>3253</v>
      </c>
      <c r="B1942" s="2959" t="s">
        <v>3274</v>
      </c>
      <c r="C1942" s="2959">
        <v>1</v>
      </c>
      <c r="D1942" s="2959">
        <v>903</v>
      </c>
      <c r="E1942" s="2960">
        <v>91.04</v>
      </c>
      <c r="F1942" s="2959"/>
    </row>
    <row r="1943" spans="1:6">
      <c r="A1943" s="2959" t="s">
        <v>3253</v>
      </c>
      <c r="B1943" s="2959" t="s">
        <v>3274</v>
      </c>
      <c r="C1943" s="2959">
        <v>1</v>
      </c>
      <c r="D1943" s="2959">
        <v>904</v>
      </c>
      <c r="E1943" s="2960">
        <v>93.13</v>
      </c>
      <c r="F1943" s="2959"/>
    </row>
    <row r="1944" spans="1:6">
      <c r="A1944" s="2959" t="s">
        <v>3253</v>
      </c>
      <c r="B1944" s="2959" t="s">
        <v>3274</v>
      </c>
      <c r="C1944" s="2959">
        <v>1</v>
      </c>
      <c r="D1944" s="2959">
        <v>1001</v>
      </c>
      <c r="E1944" s="2960">
        <v>93.13</v>
      </c>
      <c r="F1944" s="2959"/>
    </row>
    <row r="1945" spans="1:6">
      <c r="A1945" s="2959" t="s">
        <v>3253</v>
      </c>
      <c r="B1945" s="2959" t="s">
        <v>3274</v>
      </c>
      <c r="C1945" s="2959">
        <v>1</v>
      </c>
      <c r="D1945" s="2959">
        <v>1002</v>
      </c>
      <c r="E1945" s="2960">
        <v>91.04</v>
      </c>
      <c r="F1945" s="2959"/>
    </row>
    <row r="1946" spans="1:6">
      <c r="A1946" s="2959" t="s">
        <v>3253</v>
      </c>
      <c r="B1946" s="2959" t="s">
        <v>3274</v>
      </c>
      <c r="C1946" s="2959">
        <v>1</v>
      </c>
      <c r="D1946" s="2959">
        <v>1003</v>
      </c>
      <c r="E1946" s="2960">
        <v>91.04</v>
      </c>
      <c r="F1946" s="2959"/>
    </row>
    <row r="1947" spans="1:6">
      <c r="A1947" s="2959" t="s">
        <v>3253</v>
      </c>
      <c r="B1947" s="2959" t="s">
        <v>3274</v>
      </c>
      <c r="C1947" s="2959">
        <v>1</v>
      </c>
      <c r="D1947" s="2959">
        <v>1004</v>
      </c>
      <c r="E1947" s="2960">
        <v>93.13</v>
      </c>
      <c r="F1947" s="2959"/>
    </row>
    <row r="1948" spans="1:6">
      <c r="A1948" s="2959" t="s">
        <v>3253</v>
      </c>
      <c r="B1948" s="2959" t="s">
        <v>3274</v>
      </c>
      <c r="C1948" s="2959">
        <v>1</v>
      </c>
      <c r="D1948" s="2959">
        <v>1101</v>
      </c>
      <c r="E1948" s="2960">
        <v>93.13</v>
      </c>
      <c r="F1948" s="2959"/>
    </row>
    <row r="1949" spans="1:6">
      <c r="A1949" s="2959" t="s">
        <v>3253</v>
      </c>
      <c r="B1949" s="2959" t="s">
        <v>3274</v>
      </c>
      <c r="C1949" s="2959">
        <v>1</v>
      </c>
      <c r="D1949" s="2959">
        <v>1102</v>
      </c>
      <c r="E1949" s="2960">
        <v>91.04</v>
      </c>
      <c r="F1949" s="2959"/>
    </row>
    <row r="1950" spans="1:6">
      <c r="A1950" s="2959" t="s">
        <v>3253</v>
      </c>
      <c r="B1950" s="2959" t="s">
        <v>3274</v>
      </c>
      <c r="C1950" s="2959">
        <v>1</v>
      </c>
      <c r="D1950" s="2959">
        <v>1103</v>
      </c>
      <c r="E1950" s="2960">
        <v>91.04</v>
      </c>
      <c r="F1950" s="2959"/>
    </row>
    <row r="1951" spans="1:6">
      <c r="A1951" s="2959" t="s">
        <v>3253</v>
      </c>
      <c r="B1951" s="2959" t="s">
        <v>3274</v>
      </c>
      <c r="C1951" s="2959">
        <v>1</v>
      </c>
      <c r="D1951" s="2959">
        <v>1104</v>
      </c>
      <c r="E1951" s="2960">
        <v>93.13</v>
      </c>
      <c r="F1951" s="2959"/>
    </row>
    <row r="1952" spans="1:6">
      <c r="A1952" s="2959" t="s">
        <v>3253</v>
      </c>
      <c r="B1952" s="2959" t="s">
        <v>3274</v>
      </c>
      <c r="C1952" s="2959">
        <v>1</v>
      </c>
      <c r="D1952" s="2959">
        <v>1201</v>
      </c>
      <c r="E1952" s="2960">
        <v>93.13</v>
      </c>
      <c r="F1952" s="2959"/>
    </row>
    <row r="1953" spans="1:6">
      <c r="A1953" s="2959" t="s">
        <v>3253</v>
      </c>
      <c r="B1953" s="2959" t="s">
        <v>3274</v>
      </c>
      <c r="C1953" s="2959">
        <v>1</v>
      </c>
      <c r="D1953" s="2959">
        <v>1202</v>
      </c>
      <c r="E1953" s="2960">
        <v>91.04</v>
      </c>
      <c r="F1953" s="2959"/>
    </row>
    <row r="1954" spans="1:6">
      <c r="A1954" s="2959" t="s">
        <v>3253</v>
      </c>
      <c r="B1954" s="2959" t="s">
        <v>3274</v>
      </c>
      <c r="C1954" s="2959">
        <v>1</v>
      </c>
      <c r="D1954" s="2959">
        <v>1203</v>
      </c>
      <c r="E1954" s="2960">
        <v>91.04</v>
      </c>
      <c r="F1954" s="2959"/>
    </row>
    <row r="1955" spans="1:6">
      <c r="A1955" s="2959" t="s">
        <v>3253</v>
      </c>
      <c r="B1955" s="2959" t="s">
        <v>3274</v>
      </c>
      <c r="C1955" s="2959">
        <v>1</v>
      </c>
      <c r="D1955" s="2959">
        <v>1204</v>
      </c>
      <c r="E1955" s="2960">
        <v>93.13</v>
      </c>
      <c r="F1955" s="2959"/>
    </row>
    <row r="1956" spans="1:6">
      <c r="A1956" s="2959" t="s">
        <v>3253</v>
      </c>
      <c r="B1956" s="2959" t="s">
        <v>3274</v>
      </c>
      <c r="C1956" s="2959">
        <v>1</v>
      </c>
      <c r="D1956" s="2959">
        <v>1301</v>
      </c>
      <c r="E1956" s="2960">
        <v>93.13</v>
      </c>
      <c r="F1956" s="2959"/>
    </row>
    <row r="1957" spans="1:6">
      <c r="A1957" s="2959" t="s">
        <v>3253</v>
      </c>
      <c r="B1957" s="2959" t="s">
        <v>3274</v>
      </c>
      <c r="C1957" s="2959">
        <v>1</v>
      </c>
      <c r="D1957" s="2959">
        <v>1302</v>
      </c>
      <c r="E1957" s="2960">
        <v>91.04</v>
      </c>
      <c r="F1957" s="2959"/>
    </row>
    <row r="1958" spans="1:6">
      <c r="A1958" s="2959" t="s">
        <v>3253</v>
      </c>
      <c r="B1958" s="2959" t="s">
        <v>3274</v>
      </c>
      <c r="C1958" s="2959">
        <v>1</v>
      </c>
      <c r="D1958" s="2959">
        <v>1303</v>
      </c>
      <c r="E1958" s="2960">
        <v>91.04</v>
      </c>
      <c r="F1958" s="2959"/>
    </row>
    <row r="1959" spans="1:6">
      <c r="A1959" s="2959" t="s">
        <v>3253</v>
      </c>
      <c r="B1959" s="2959" t="s">
        <v>3274</v>
      </c>
      <c r="C1959" s="2959">
        <v>1</v>
      </c>
      <c r="D1959" s="2959">
        <v>1304</v>
      </c>
      <c r="E1959" s="2960">
        <v>93.13</v>
      </c>
      <c r="F1959" s="2959"/>
    </row>
    <row r="1960" spans="1:6">
      <c r="A1960" s="2959" t="s">
        <v>3253</v>
      </c>
      <c r="B1960" s="2959" t="s">
        <v>3274</v>
      </c>
      <c r="C1960" s="2959">
        <v>1</v>
      </c>
      <c r="D1960" s="2959">
        <v>1401</v>
      </c>
      <c r="E1960" s="2960">
        <v>93.13</v>
      </c>
      <c r="F1960" s="2959"/>
    </row>
    <row r="1961" spans="1:6">
      <c r="A1961" s="2959" t="s">
        <v>3253</v>
      </c>
      <c r="B1961" s="2959" t="s">
        <v>3274</v>
      </c>
      <c r="C1961" s="2959">
        <v>1</v>
      </c>
      <c r="D1961" s="2959">
        <v>1402</v>
      </c>
      <c r="E1961" s="2960">
        <v>91.04</v>
      </c>
      <c r="F1961" s="2959"/>
    </row>
    <row r="1962" spans="1:6">
      <c r="A1962" s="2959" t="s">
        <v>3253</v>
      </c>
      <c r="B1962" s="2959" t="s">
        <v>3274</v>
      </c>
      <c r="C1962" s="2959">
        <v>1</v>
      </c>
      <c r="D1962" s="2959">
        <v>1403</v>
      </c>
      <c r="E1962" s="2960">
        <v>91.04</v>
      </c>
      <c r="F1962" s="2959"/>
    </row>
    <row r="1963" spans="1:6">
      <c r="A1963" s="2959" t="s">
        <v>3253</v>
      </c>
      <c r="B1963" s="2959" t="s">
        <v>3274</v>
      </c>
      <c r="C1963" s="2959">
        <v>1</v>
      </c>
      <c r="D1963" s="2959">
        <v>1404</v>
      </c>
      <c r="E1963" s="2960">
        <v>93.13</v>
      </c>
      <c r="F1963" s="2959"/>
    </row>
    <row r="1964" spans="1:6">
      <c r="A1964" s="2959" t="s">
        <v>3253</v>
      </c>
      <c r="B1964" s="2959" t="s">
        <v>3274</v>
      </c>
      <c r="C1964" s="2959">
        <v>1</v>
      </c>
      <c r="D1964" s="2959">
        <v>1501</v>
      </c>
      <c r="E1964" s="2960">
        <v>93.13</v>
      </c>
      <c r="F1964" s="2959"/>
    </row>
    <row r="1965" spans="1:6">
      <c r="A1965" s="2959" t="s">
        <v>3253</v>
      </c>
      <c r="B1965" s="2959" t="s">
        <v>3274</v>
      </c>
      <c r="C1965" s="2959">
        <v>1</v>
      </c>
      <c r="D1965" s="2959">
        <v>1502</v>
      </c>
      <c r="E1965" s="2960">
        <v>91.04</v>
      </c>
      <c r="F1965" s="2959"/>
    </row>
    <row r="1966" spans="1:6">
      <c r="A1966" s="2959" t="s">
        <v>3253</v>
      </c>
      <c r="B1966" s="2959" t="s">
        <v>3274</v>
      </c>
      <c r="C1966" s="2959">
        <v>1</v>
      </c>
      <c r="D1966" s="2959">
        <v>1503</v>
      </c>
      <c r="E1966" s="2960">
        <v>91.04</v>
      </c>
      <c r="F1966" s="2959"/>
    </row>
    <row r="1967" spans="1:6">
      <c r="A1967" s="2959" t="s">
        <v>3253</v>
      </c>
      <c r="B1967" s="2959" t="s">
        <v>3274</v>
      </c>
      <c r="C1967" s="2959">
        <v>1</v>
      </c>
      <c r="D1967" s="2959">
        <v>1504</v>
      </c>
      <c r="E1967" s="2960">
        <v>93.13</v>
      </c>
      <c r="F1967" s="2959"/>
    </row>
    <row r="1968" spans="1:6">
      <c r="A1968" s="2959" t="s">
        <v>3253</v>
      </c>
      <c r="B1968" s="2959" t="s">
        <v>3274</v>
      </c>
      <c r="C1968" s="2959">
        <v>1</v>
      </c>
      <c r="D1968" s="2959">
        <v>1601</v>
      </c>
      <c r="E1968" s="2960">
        <v>93.13</v>
      </c>
      <c r="F1968" s="2959"/>
    </row>
    <row r="1969" spans="1:6">
      <c r="A1969" s="2959" t="s">
        <v>3253</v>
      </c>
      <c r="B1969" s="2959" t="s">
        <v>3274</v>
      </c>
      <c r="C1969" s="2959">
        <v>1</v>
      </c>
      <c r="D1969" s="2959">
        <v>1602</v>
      </c>
      <c r="E1969" s="2960">
        <v>91.04</v>
      </c>
      <c r="F1969" s="2959"/>
    </row>
    <row r="1970" spans="1:6">
      <c r="A1970" s="2959" t="s">
        <v>3253</v>
      </c>
      <c r="B1970" s="2959" t="s">
        <v>3274</v>
      </c>
      <c r="C1970" s="2959">
        <v>1</v>
      </c>
      <c r="D1970" s="2959">
        <v>1603</v>
      </c>
      <c r="E1970" s="2960">
        <v>91.04</v>
      </c>
      <c r="F1970" s="2959"/>
    </row>
    <row r="1971" spans="1:6">
      <c r="A1971" s="2959" t="s">
        <v>3253</v>
      </c>
      <c r="B1971" s="2959" t="s">
        <v>3274</v>
      </c>
      <c r="C1971" s="2959">
        <v>1</v>
      </c>
      <c r="D1971" s="2959">
        <v>1604</v>
      </c>
      <c r="E1971" s="2960">
        <v>93.13</v>
      </c>
      <c r="F1971" s="2959"/>
    </row>
    <row r="1972" spans="1:6">
      <c r="A1972" s="2959" t="s">
        <v>3253</v>
      </c>
      <c r="B1972" s="2959" t="s">
        <v>3274</v>
      </c>
      <c r="C1972" s="2959">
        <v>1</v>
      </c>
      <c r="D1972" s="2959">
        <v>1701</v>
      </c>
      <c r="E1972" s="2960">
        <v>93.13</v>
      </c>
      <c r="F1972" s="2959"/>
    </row>
    <row r="1973" spans="1:6">
      <c r="A1973" s="2959" t="s">
        <v>3253</v>
      </c>
      <c r="B1973" s="2959" t="s">
        <v>3274</v>
      </c>
      <c r="C1973" s="2959">
        <v>1</v>
      </c>
      <c r="D1973" s="2959">
        <v>1702</v>
      </c>
      <c r="E1973" s="2960">
        <v>91.04</v>
      </c>
      <c r="F1973" s="2959"/>
    </row>
    <row r="1974" spans="1:6">
      <c r="A1974" s="2959" t="s">
        <v>3253</v>
      </c>
      <c r="B1974" s="2959" t="s">
        <v>3274</v>
      </c>
      <c r="C1974" s="2959">
        <v>1</v>
      </c>
      <c r="D1974" s="2959">
        <v>1703</v>
      </c>
      <c r="E1974" s="2960">
        <v>91.04</v>
      </c>
      <c r="F1974" s="2959"/>
    </row>
    <row r="1975" spans="1:6">
      <c r="A1975" s="2959" t="s">
        <v>3253</v>
      </c>
      <c r="B1975" s="2959" t="s">
        <v>3274</v>
      </c>
      <c r="C1975" s="2959">
        <v>1</v>
      </c>
      <c r="D1975" s="2959">
        <v>1704</v>
      </c>
      <c r="E1975" s="2960">
        <v>93.13</v>
      </c>
      <c r="F1975" s="2959"/>
    </row>
    <row r="1976" spans="1:6">
      <c r="A1976" s="2959" t="s">
        <v>3253</v>
      </c>
      <c r="B1976" s="2959" t="s">
        <v>3274</v>
      </c>
      <c r="C1976" s="2959">
        <v>1</v>
      </c>
      <c r="D1976" s="2959">
        <v>1801</v>
      </c>
      <c r="E1976" s="2960">
        <v>93.13</v>
      </c>
      <c r="F1976" s="2959"/>
    </row>
    <row r="1977" spans="1:6">
      <c r="A1977" s="2959" t="s">
        <v>3253</v>
      </c>
      <c r="B1977" s="2959" t="s">
        <v>3274</v>
      </c>
      <c r="C1977" s="2959">
        <v>1</v>
      </c>
      <c r="D1977" s="2959">
        <v>1802</v>
      </c>
      <c r="E1977" s="2960">
        <v>91.04</v>
      </c>
      <c r="F1977" s="2959"/>
    </row>
    <row r="1978" spans="1:6">
      <c r="A1978" s="2959" t="s">
        <v>3253</v>
      </c>
      <c r="B1978" s="2959" t="s">
        <v>3274</v>
      </c>
      <c r="C1978" s="2959">
        <v>1</v>
      </c>
      <c r="D1978" s="2959">
        <v>1803</v>
      </c>
      <c r="E1978" s="2960">
        <v>91.04</v>
      </c>
      <c r="F1978" s="2959"/>
    </row>
    <row r="1979" spans="1:6">
      <c r="A1979" s="2959" t="s">
        <v>3253</v>
      </c>
      <c r="B1979" s="2959" t="s">
        <v>3274</v>
      </c>
      <c r="C1979" s="2959">
        <v>1</v>
      </c>
      <c r="D1979" s="2959">
        <v>1804</v>
      </c>
      <c r="E1979" s="2960">
        <v>93.13</v>
      </c>
      <c r="F1979" s="2959"/>
    </row>
    <row r="1980" spans="1:6">
      <c r="A1980" s="2959" t="s">
        <v>3253</v>
      </c>
      <c r="B1980" s="2959" t="s">
        <v>3274</v>
      </c>
      <c r="C1980" s="2959">
        <v>1</v>
      </c>
      <c r="D1980" s="2959">
        <v>1901</v>
      </c>
      <c r="E1980" s="2960">
        <v>93.13</v>
      </c>
      <c r="F1980" s="2959"/>
    </row>
    <row r="1981" spans="1:6">
      <c r="A1981" s="2959" t="s">
        <v>3253</v>
      </c>
      <c r="B1981" s="2959" t="s">
        <v>3274</v>
      </c>
      <c r="C1981" s="2959">
        <v>1</v>
      </c>
      <c r="D1981" s="2959">
        <v>1902</v>
      </c>
      <c r="E1981" s="2960">
        <v>91.04</v>
      </c>
      <c r="F1981" s="2959"/>
    </row>
    <row r="1982" spans="1:6">
      <c r="A1982" s="2959" t="s">
        <v>3253</v>
      </c>
      <c r="B1982" s="2959" t="s">
        <v>3274</v>
      </c>
      <c r="C1982" s="2959">
        <v>1</v>
      </c>
      <c r="D1982" s="2959">
        <v>1903</v>
      </c>
      <c r="E1982" s="2960">
        <v>91.04</v>
      </c>
      <c r="F1982" s="2959"/>
    </row>
    <row r="1983" spans="1:6">
      <c r="A1983" s="2959" t="s">
        <v>3253</v>
      </c>
      <c r="B1983" s="2959" t="s">
        <v>3274</v>
      </c>
      <c r="C1983" s="2959">
        <v>1</v>
      </c>
      <c r="D1983" s="2959">
        <v>1904</v>
      </c>
      <c r="E1983" s="2960">
        <v>93.13</v>
      </c>
      <c r="F1983" s="2959"/>
    </row>
    <row r="1984" spans="1:6">
      <c r="A1984" s="2959" t="s">
        <v>3253</v>
      </c>
      <c r="B1984" s="2959" t="s">
        <v>3274</v>
      </c>
      <c r="C1984" s="2959">
        <v>1</v>
      </c>
      <c r="D1984" s="2959">
        <v>2001</v>
      </c>
      <c r="E1984" s="2960">
        <v>93.13</v>
      </c>
      <c r="F1984" s="2959"/>
    </row>
    <row r="1985" spans="1:6">
      <c r="A1985" s="2959" t="s">
        <v>3253</v>
      </c>
      <c r="B1985" s="2959" t="s">
        <v>3274</v>
      </c>
      <c r="C1985" s="2959">
        <v>1</v>
      </c>
      <c r="D1985" s="2959">
        <v>2002</v>
      </c>
      <c r="E1985" s="2960">
        <v>91.04</v>
      </c>
      <c r="F1985" s="2959"/>
    </row>
    <row r="1986" spans="1:6">
      <c r="A1986" s="2959" t="s">
        <v>3253</v>
      </c>
      <c r="B1986" s="2959" t="s">
        <v>3274</v>
      </c>
      <c r="C1986" s="2959">
        <v>1</v>
      </c>
      <c r="D1986" s="2959">
        <v>2003</v>
      </c>
      <c r="E1986" s="2960">
        <v>91.04</v>
      </c>
      <c r="F1986" s="2959"/>
    </row>
    <row r="1987" spans="1:6">
      <c r="A1987" s="2959" t="s">
        <v>3253</v>
      </c>
      <c r="B1987" s="2959" t="s">
        <v>3274</v>
      </c>
      <c r="C1987" s="2959">
        <v>1</v>
      </c>
      <c r="D1987" s="2959">
        <v>2004</v>
      </c>
      <c r="E1987" s="2960">
        <v>93.13</v>
      </c>
      <c r="F1987" s="2959"/>
    </row>
    <row r="1988" spans="1:6">
      <c r="A1988" s="2959" t="s">
        <v>3253</v>
      </c>
      <c r="B1988" s="2959" t="s">
        <v>3274</v>
      </c>
      <c r="C1988" s="2959">
        <v>1</v>
      </c>
      <c r="D1988" s="2959">
        <v>2101</v>
      </c>
      <c r="E1988" s="2960">
        <v>93.13</v>
      </c>
      <c r="F1988" s="2959"/>
    </row>
    <row r="1989" spans="1:6">
      <c r="A1989" s="2959" t="s">
        <v>3253</v>
      </c>
      <c r="B1989" s="2959" t="s">
        <v>3274</v>
      </c>
      <c r="C1989" s="2959">
        <v>1</v>
      </c>
      <c r="D1989" s="2959">
        <v>2102</v>
      </c>
      <c r="E1989" s="2960">
        <v>91.04</v>
      </c>
      <c r="F1989" s="2959"/>
    </row>
    <row r="1990" spans="1:6">
      <c r="A1990" s="2959" t="s">
        <v>3253</v>
      </c>
      <c r="B1990" s="2959" t="s">
        <v>3274</v>
      </c>
      <c r="C1990" s="2959">
        <v>1</v>
      </c>
      <c r="D1990" s="2959">
        <v>2103</v>
      </c>
      <c r="E1990" s="2960">
        <v>91.04</v>
      </c>
      <c r="F1990" s="2959"/>
    </row>
    <row r="1991" spans="1:6">
      <c r="A1991" s="2959" t="s">
        <v>3253</v>
      </c>
      <c r="B1991" s="2959" t="s">
        <v>3274</v>
      </c>
      <c r="C1991" s="2959">
        <v>1</v>
      </c>
      <c r="D1991" s="2959">
        <v>2104</v>
      </c>
      <c r="E1991" s="2960">
        <v>93.13</v>
      </c>
      <c r="F1991" s="2959"/>
    </row>
    <row r="1992" spans="1:6">
      <c r="A1992" s="2959" t="s">
        <v>3253</v>
      </c>
      <c r="B1992" s="2959" t="s">
        <v>3274</v>
      </c>
      <c r="C1992" s="2959">
        <v>1</v>
      </c>
      <c r="D1992" s="2959">
        <v>2201</v>
      </c>
      <c r="E1992" s="2960">
        <v>93.13</v>
      </c>
      <c r="F1992" s="2959"/>
    </row>
    <row r="1993" spans="1:6">
      <c r="A1993" s="2959" t="s">
        <v>3253</v>
      </c>
      <c r="B1993" s="2959" t="s">
        <v>3274</v>
      </c>
      <c r="C1993" s="2959">
        <v>1</v>
      </c>
      <c r="D1993" s="2959">
        <v>2202</v>
      </c>
      <c r="E1993" s="2960">
        <v>91.04</v>
      </c>
      <c r="F1993" s="2959"/>
    </row>
    <row r="1994" spans="1:6">
      <c r="A1994" s="2959" t="s">
        <v>3253</v>
      </c>
      <c r="B1994" s="2959" t="s">
        <v>3274</v>
      </c>
      <c r="C1994" s="2959">
        <v>1</v>
      </c>
      <c r="D1994" s="2959">
        <v>2203</v>
      </c>
      <c r="E1994" s="2960">
        <v>91.04</v>
      </c>
      <c r="F1994" s="2959"/>
    </row>
    <row r="1995" spans="1:6">
      <c r="A1995" s="2959" t="s">
        <v>3253</v>
      </c>
      <c r="B1995" s="2959" t="s">
        <v>3274</v>
      </c>
      <c r="C1995" s="2959">
        <v>1</v>
      </c>
      <c r="D1995" s="2959">
        <v>2204</v>
      </c>
      <c r="E1995" s="2960">
        <v>93.13</v>
      </c>
      <c r="F1995" s="2959"/>
    </row>
    <row r="1996" spans="1:6">
      <c r="A1996" s="2959" t="s">
        <v>3253</v>
      </c>
      <c r="B1996" s="2959" t="s">
        <v>3274</v>
      </c>
      <c r="C1996" s="2959">
        <v>1</v>
      </c>
      <c r="D1996" s="2959">
        <v>2301</v>
      </c>
      <c r="E1996" s="2960">
        <v>93.13</v>
      </c>
      <c r="F1996" s="2959"/>
    </row>
    <row r="1997" spans="1:6">
      <c r="A1997" s="2959" t="s">
        <v>3253</v>
      </c>
      <c r="B1997" s="2959" t="s">
        <v>3274</v>
      </c>
      <c r="C1997" s="2959">
        <v>1</v>
      </c>
      <c r="D1997" s="2959">
        <v>2302</v>
      </c>
      <c r="E1997" s="2960">
        <v>91.04</v>
      </c>
      <c r="F1997" s="2959"/>
    </row>
    <row r="1998" spans="1:6">
      <c r="A1998" s="2959" t="s">
        <v>3253</v>
      </c>
      <c r="B1998" s="2959" t="s">
        <v>3274</v>
      </c>
      <c r="C1998" s="2959">
        <v>1</v>
      </c>
      <c r="D1998" s="2959">
        <v>2303</v>
      </c>
      <c r="E1998" s="2960">
        <v>91.04</v>
      </c>
      <c r="F1998" s="2959"/>
    </row>
    <row r="1999" spans="1:6">
      <c r="A1999" s="2959" t="s">
        <v>3253</v>
      </c>
      <c r="B1999" s="2959" t="s">
        <v>3274</v>
      </c>
      <c r="C1999" s="2959">
        <v>1</v>
      </c>
      <c r="D1999" s="2959">
        <v>2304</v>
      </c>
      <c r="E1999" s="2960">
        <v>93.13</v>
      </c>
      <c r="F1999" s="2959"/>
    </row>
    <row r="2000" spans="1:6">
      <c r="A2000" s="2959" t="s">
        <v>3253</v>
      </c>
      <c r="B2000" s="2959" t="s">
        <v>3274</v>
      </c>
      <c r="C2000" s="2959">
        <v>1</v>
      </c>
      <c r="D2000" s="2959">
        <v>2401</v>
      </c>
      <c r="E2000" s="2960">
        <v>93.13</v>
      </c>
      <c r="F2000" s="2959"/>
    </row>
    <row r="2001" spans="1:7">
      <c r="A2001" s="2959" t="s">
        <v>3253</v>
      </c>
      <c r="B2001" s="2959" t="s">
        <v>3274</v>
      </c>
      <c r="C2001" s="2959">
        <v>1</v>
      </c>
      <c r="D2001" s="2959">
        <v>2402</v>
      </c>
      <c r="E2001" s="2960">
        <v>91.04</v>
      </c>
      <c r="F2001" s="2959"/>
    </row>
    <row r="2002" spans="1:7">
      <c r="A2002" s="2959" t="s">
        <v>3253</v>
      </c>
      <c r="B2002" s="2959" t="s">
        <v>3274</v>
      </c>
      <c r="C2002" s="2959">
        <v>1</v>
      </c>
      <c r="D2002" s="2959">
        <v>2403</v>
      </c>
      <c r="E2002" s="2960">
        <v>91.04</v>
      </c>
      <c r="F2002" s="2959"/>
    </row>
    <row r="2003" spans="1:7">
      <c r="A2003" s="2959" t="s">
        <v>3253</v>
      </c>
      <c r="B2003" s="2959" t="s">
        <v>3274</v>
      </c>
      <c r="C2003" s="2959">
        <v>1</v>
      </c>
      <c r="D2003" s="2959">
        <v>2404</v>
      </c>
      <c r="E2003" s="2960">
        <v>93.13</v>
      </c>
      <c r="F2003" s="2959"/>
    </row>
    <row r="2004" spans="1:7">
      <c r="A2004" s="2959" t="s">
        <v>3253</v>
      </c>
      <c r="B2004" s="2959" t="s">
        <v>3274</v>
      </c>
      <c r="C2004" s="2959">
        <v>1</v>
      </c>
      <c r="D2004" s="2959">
        <v>2501</v>
      </c>
      <c r="E2004" s="2960">
        <v>93.13</v>
      </c>
      <c r="F2004" s="2959"/>
    </row>
    <row r="2005" spans="1:7">
      <c r="A2005" s="2959" t="s">
        <v>3253</v>
      </c>
      <c r="B2005" s="2959" t="s">
        <v>3274</v>
      </c>
      <c r="C2005" s="2959">
        <v>1</v>
      </c>
      <c r="D2005" s="2959">
        <v>2502</v>
      </c>
      <c r="E2005" s="2960">
        <v>91.04</v>
      </c>
      <c r="F2005" s="2959"/>
    </row>
    <row r="2006" spans="1:7">
      <c r="A2006" s="2959" t="s">
        <v>3253</v>
      </c>
      <c r="B2006" s="2959" t="s">
        <v>3274</v>
      </c>
      <c r="C2006" s="2959">
        <v>1</v>
      </c>
      <c r="D2006" s="2959">
        <v>2503</v>
      </c>
      <c r="E2006" s="2960">
        <v>91.04</v>
      </c>
      <c r="F2006" s="2959"/>
    </row>
    <row r="2007" spans="1:7">
      <c r="A2007" s="2959" t="s">
        <v>3253</v>
      </c>
      <c r="B2007" s="2959" t="s">
        <v>3274</v>
      </c>
      <c r="C2007" s="2959">
        <v>1</v>
      </c>
      <c r="D2007" s="2959">
        <v>2504</v>
      </c>
      <c r="E2007" s="2960">
        <v>93.13</v>
      </c>
      <c r="F2007" s="2959"/>
    </row>
    <row r="2008" spans="1:7">
      <c r="A2008" s="2959" t="s">
        <v>3253</v>
      </c>
      <c r="B2008" s="2959" t="s">
        <v>3274</v>
      </c>
      <c r="C2008" s="2959">
        <v>1</v>
      </c>
      <c r="D2008" s="2959">
        <v>2601</v>
      </c>
      <c r="E2008" s="2960">
        <v>93.13</v>
      </c>
      <c r="F2008" s="2959"/>
    </row>
    <row r="2009" spans="1:7">
      <c r="A2009" s="2959" t="s">
        <v>3253</v>
      </c>
      <c r="B2009" s="2959" t="s">
        <v>3274</v>
      </c>
      <c r="C2009" s="2959">
        <v>1</v>
      </c>
      <c r="D2009" s="2959">
        <v>2602</v>
      </c>
      <c r="E2009" s="2960">
        <v>91.04</v>
      </c>
      <c r="F2009" s="2959"/>
    </row>
    <row r="2010" spans="1:7">
      <c r="A2010" s="2959" t="s">
        <v>3253</v>
      </c>
      <c r="B2010" s="2959" t="s">
        <v>3274</v>
      </c>
      <c r="C2010" s="2959">
        <v>1</v>
      </c>
      <c r="D2010" s="2959">
        <v>2603</v>
      </c>
      <c r="E2010" s="2960">
        <v>91.04</v>
      </c>
      <c r="F2010" s="2959"/>
    </row>
    <row r="2011" spans="1:7">
      <c r="A2011" s="2959" t="s">
        <v>3253</v>
      </c>
      <c r="B2011" s="2959" t="s">
        <v>3274</v>
      </c>
      <c r="C2011" s="2959">
        <v>1</v>
      </c>
      <c r="D2011" s="2959">
        <v>2604</v>
      </c>
      <c r="E2011" s="2960">
        <v>93.13</v>
      </c>
      <c r="F2011" s="2959"/>
    </row>
    <row r="2012" spans="1:7">
      <c r="A2012" s="2959" t="s">
        <v>3253</v>
      </c>
      <c r="B2012" s="2959" t="s">
        <v>3274</v>
      </c>
      <c r="C2012" s="2959">
        <v>1</v>
      </c>
      <c r="D2012" s="2959">
        <v>2701</v>
      </c>
      <c r="E2012" s="2960">
        <v>93.13</v>
      </c>
      <c r="F2012" s="2959"/>
    </row>
    <row r="2013" spans="1:7">
      <c r="A2013" s="2959" t="s">
        <v>3253</v>
      </c>
      <c r="B2013" s="2959" t="s">
        <v>3274</v>
      </c>
      <c r="C2013" s="2959">
        <v>1</v>
      </c>
      <c r="D2013" s="2959">
        <v>2702</v>
      </c>
      <c r="E2013" s="2960">
        <v>91.04</v>
      </c>
      <c r="F2013" s="2959"/>
    </row>
    <row r="2014" spans="1:7">
      <c r="A2014" s="2959" t="s">
        <v>3253</v>
      </c>
      <c r="B2014" s="2959" t="s">
        <v>3274</v>
      </c>
      <c r="C2014" s="2959">
        <v>1</v>
      </c>
      <c r="D2014" s="2959">
        <v>2703</v>
      </c>
      <c r="E2014" s="2960">
        <v>91.04</v>
      </c>
      <c r="F2014" s="2959"/>
      <c r="G2014" s="2982">
        <v>23</v>
      </c>
    </row>
    <row r="2015" spans="1:7">
      <c r="A2015" s="2959" t="s">
        <v>3253</v>
      </c>
      <c r="B2015" s="2959" t="s">
        <v>3274</v>
      </c>
      <c r="C2015" s="2959">
        <v>1</v>
      </c>
      <c r="D2015" s="2959">
        <v>2704</v>
      </c>
      <c r="E2015" s="2960">
        <v>93.13</v>
      </c>
      <c r="F2015" s="2959"/>
      <c r="G2015" s="2982">
        <v>9945.18</v>
      </c>
    </row>
    <row r="2016" spans="1:7">
      <c r="A2016" s="2961"/>
      <c r="B2016" s="2961"/>
      <c r="C2016" s="2961"/>
      <c r="D2016" s="2961"/>
      <c r="E2016" s="2985"/>
      <c r="F2016" s="2961"/>
    </row>
    <row r="2017" spans="1:6">
      <c r="A2017" s="2961"/>
      <c r="B2017" s="2961"/>
      <c r="C2017" s="2961"/>
      <c r="D2017" s="2961"/>
      <c r="E2017" s="2985"/>
      <c r="F2017" s="2961"/>
    </row>
    <row r="2018" spans="1:6">
      <c r="A2018" s="2961"/>
      <c r="B2018" s="2961"/>
      <c r="C2018" s="2961"/>
      <c r="D2018" s="2961"/>
      <c r="E2018" s="2985"/>
      <c r="F2018" s="2961"/>
    </row>
    <row r="2019" spans="1:6">
      <c r="A2019" s="2961"/>
      <c r="B2019" s="2961"/>
      <c r="C2019" s="2961"/>
      <c r="D2019" s="2961"/>
      <c r="E2019" s="2985"/>
      <c r="F2019" s="2961"/>
    </row>
    <row r="2020" spans="1:6">
      <c r="A2020" s="2961"/>
      <c r="B2020" s="2961"/>
      <c r="C2020" s="2961"/>
      <c r="D2020" s="2961"/>
      <c r="E2020" s="2985"/>
      <c r="F2020" s="2961"/>
    </row>
    <row r="2021" spans="1:6">
      <c r="A2021" s="2961"/>
      <c r="B2021" s="2961"/>
      <c r="C2021" s="2961"/>
      <c r="D2021" s="2961"/>
      <c r="E2021" s="2985"/>
      <c r="F2021" s="2961"/>
    </row>
    <row r="2022" spans="1:6">
      <c r="A2022" s="2961"/>
      <c r="B2022" s="2961"/>
      <c r="C2022" s="2961"/>
      <c r="D2022" s="2961"/>
      <c r="E2022" s="2985"/>
      <c r="F2022" s="2961"/>
    </row>
    <row r="2023" spans="1:6">
      <c r="A2023" s="2961"/>
      <c r="B2023" s="2961"/>
      <c r="C2023" s="2961"/>
      <c r="D2023" s="2961"/>
      <c r="E2023" s="2985"/>
      <c r="F2023" s="2961"/>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8" sqref="I2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1965</v>
      </c>
      <c r="B2" s="1266">
        <f>项目基本情况!D3</f>
        <v>43668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8" t="s">
        <v>1976</v>
      </c>
      <c r="F5" s="2292" t="s">
        <v>1977</v>
      </c>
      <c r="G5" s="1268" t="s">
        <v>1978</v>
      </c>
      <c r="H5" s="1268" t="s">
        <v>1979</v>
      </c>
      <c r="I5" s="1268"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7" t="s">
        <v>1992</v>
      </c>
      <c r="V5" s="1268" t="s">
        <v>1993</v>
      </c>
      <c r="W5" s="1268" t="s">
        <v>1994</v>
      </c>
      <c r="X5" s="71"/>
      <c r="Y5" s="70" t="s">
        <v>1995</v>
      </c>
      <c r="Z5" s="2302" t="s">
        <v>1992</v>
      </c>
      <c r="AA5" s="1268" t="s">
        <v>1993</v>
      </c>
      <c r="AB5" s="1268" t="s">
        <v>1994</v>
      </c>
      <c r="AC5" s="71"/>
      <c r="AD5" s="71" t="s">
        <v>1995</v>
      </c>
      <c r="AE5" s="1267" t="s">
        <v>1996</v>
      </c>
      <c r="AF5" s="1268" t="s">
        <v>1997</v>
      </c>
      <c r="AG5" s="70" t="s">
        <v>1998</v>
      </c>
      <c r="AH5" s="1267" t="s">
        <v>1999</v>
      </c>
      <c r="AI5" s="2302" t="s">
        <v>2000</v>
      </c>
      <c r="AJ5" s="2302" t="s">
        <v>2001</v>
      </c>
      <c r="AK5" s="1268" t="s">
        <v>2002</v>
      </c>
      <c r="AL5" s="1268" t="s">
        <v>2003</v>
      </c>
      <c r="AM5" s="70" t="s">
        <v>2004</v>
      </c>
      <c r="AN5" s="2303" t="s">
        <v>2005</v>
      </c>
      <c r="AO5" s="2073" t="s">
        <v>2006</v>
      </c>
      <c r="AP5" s="1249"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高层</v>
      </c>
      <c r="B6" s="2306" t="str">
        <f>IF(A6=0,"","经营性")</f>
        <v>经营性</v>
      </c>
      <c r="C6" s="2307" t="s">
        <v>3063</v>
      </c>
      <c r="D6" s="1051">
        <f>SUMIF(项目基本情况!D$12:I$12,C6,项目基本情况!D$14:I$14)</f>
        <v>70</v>
      </c>
      <c r="E6" s="1048">
        <f>IF(B6="","",SUMIF(项目基本情况!D$12:I$12,C6,项目基本情况!D$13:I$13))</f>
        <v>65231</v>
      </c>
      <c r="F6" s="72">
        <f>SUMIF(项目基本情况!D$12:I$12,C6,项目基本情况!D$15:I$15)</f>
        <v>59.07</v>
      </c>
      <c r="G6" s="73">
        <f>IF(ISERROR(ROUND(POWER(1+H6,D6-F6)*(POWER(1+H6,F6)-1)/(POWER(1+H6,D6)-1),3)),0,ROUND(POWER(1+H6,D6-F6)*(POWER(1+H6,F6)-1)/(POWER(1+H6,D6)-1),3))</f>
        <v>0.96299999999999997</v>
      </c>
      <c r="H6" s="802">
        <v>0.04</v>
      </c>
      <c r="I6" s="802">
        <v>4.4999999999999998E-2</v>
      </c>
      <c r="J6" s="74">
        <v>8.5000000000000006E-2</v>
      </c>
      <c r="K6" s="1251">
        <f>SUMIF('数据-汇总表'!C$19:C$33,A6,'数据-汇总表'!E$19:E$33)</f>
        <v>155417.20000000115</v>
      </c>
      <c r="L6" s="803">
        <v>3000</v>
      </c>
      <c r="M6" s="75">
        <f t="shared" ref="M6:M14" si="0">ROUND(K6*L6/10000,0)</f>
        <v>46625</v>
      </c>
      <c r="N6" s="801">
        <v>0.65</v>
      </c>
      <c r="O6" s="75">
        <f>IF($N$5="成新度","——",ROUND(M6*N6,0))</f>
        <v>30306</v>
      </c>
      <c r="P6" s="76">
        <f>IF($N$5="成新度","——",M6-O6)</f>
        <v>16319</v>
      </c>
      <c r="Q6" s="804">
        <v>0.2</v>
      </c>
      <c r="R6" s="77">
        <f ca="1">SUMIF('数据-汇总表'!C$19:C$33,A6,'数据-汇总表'!R$19:R$27)</f>
        <v>58913.09</v>
      </c>
      <c r="S6" s="54">
        <f>IF('数据-汇总表'!$I$17="按面积比例",SUMIF('数据-汇总表'!C$19:C$33,A6,'数据-汇总表'!K$19:K$33),SUMIF('数据-汇总表'!C$19:C$33,A6,'数据-汇总表'!N$19:N$33))</f>
        <v>0</v>
      </c>
      <c r="T6" s="1443">
        <f>ROUND($L$14*S6/10000,0)</f>
        <v>0</v>
      </c>
      <c r="U6" s="78"/>
      <c r="V6" s="79"/>
      <c r="W6" s="79"/>
      <c r="X6" s="1261"/>
      <c r="Y6" s="80">
        <v>1</v>
      </c>
      <c r="Z6" s="81"/>
      <c r="AA6" s="74"/>
      <c r="AB6" s="74"/>
      <c r="AC6" s="1261"/>
      <c r="AD6" s="82"/>
      <c r="AE6" s="1262">
        <f ca="1">IF(AN6="",0,SUMIF(INDIRECT("'"&amp;AN6&amp;"'"&amp;"!E:E"),$AE$5,INDIRECT("'"&amp;AN6&amp;"'"&amp;"!F:F")))</f>
        <v>0</v>
      </c>
      <c r="AF6" s="1804"/>
      <c r="AG6" s="147">
        <f>IF(AF6="",0,AE6-AF6)</f>
        <v>0</v>
      </c>
      <c r="AH6" s="83"/>
      <c r="AI6" s="85">
        <v>365</v>
      </c>
      <c r="AJ6" s="86"/>
      <c r="AK6" s="87">
        <v>1.4999999999999999E-2</v>
      </c>
      <c r="AL6" s="88">
        <v>1.5E-3</v>
      </c>
      <c r="AM6" s="89">
        <v>1.4999999999999999E-2</v>
      </c>
      <c r="AN6" s="2308"/>
      <c r="AO6" s="55" t="e">
        <f ca="1">SUMIF(INDIRECT("'"&amp;AN6&amp;"'"&amp;"!A:A"),"总价",INDIRECT("'"&amp;AN6&amp;"'"&amp;"!B:B"))</f>
        <v>#REF!</v>
      </c>
      <c r="AP6" s="2309">
        <f>IF(C6="住宅",K6*L6,0)</f>
        <v>466251600.00000346</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v>365</v>
      </c>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5"/>
      <c r="D16" s="2313"/>
      <c r="E16" s="97"/>
      <c r="F16" s="97"/>
      <c r="G16" s="98">
        <f>ROUND(SUMPRODUCT(G6:G13,K6:K13)/SUMPRODUCT((G6:G13&gt;0)*(K6:K13)),3)</f>
        <v>0.96299999999999997</v>
      </c>
      <c r="H16" s="99">
        <f>ROUND(SUMPRODUCT(H6:H13,K6:K13)/SUMPRODUCT((H6:H13&gt;0)*(K6:K13)),3)</f>
        <v>0.04</v>
      </c>
      <c r="I16" s="100"/>
      <c r="J16" s="100"/>
      <c r="K16" s="101">
        <f>SUM(K6:K15)</f>
        <v>155417.20000000115</v>
      </c>
      <c r="L16" s="102">
        <f>ROUND(M16*10000/SUM(K6:K14),0)</f>
        <v>3000</v>
      </c>
      <c r="M16" s="102">
        <f>SUM(M6:M14)</f>
        <v>46625</v>
      </c>
      <c r="N16" s="103">
        <f>ROUND(SUMPRODUCT(M6:M14,N6:N14)/M16,3)</f>
        <v>0.65</v>
      </c>
      <c r="O16" s="102">
        <f>SUM(O6:O14)</f>
        <v>30306</v>
      </c>
      <c r="P16" s="102">
        <f>SUM(P6:P14)</f>
        <v>16319</v>
      </c>
      <c r="Q16" s="104">
        <f>ROUND(SUMPRODUCT(Q6:Q13,K6:K13)/SUMPRODUCT((Q6:Q13&gt;0)*(K6:K13)),2)</f>
        <v>0.2</v>
      </c>
      <c r="R16" s="1255">
        <f ca="1">SUM(R6:R13)</f>
        <v>58913.09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2016</v>
      </c>
      <c r="B19" s="112">
        <v>0</v>
      </c>
      <c r="C19" s="2276" t="s">
        <v>2017</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2018</v>
      </c>
      <c r="B20" s="113">
        <v>3</v>
      </c>
      <c r="C20" s="2276" t="s">
        <v>2019</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2020</v>
      </c>
      <c r="B21" s="113">
        <v>2.5</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2021</v>
      </c>
      <c r="B22" s="114">
        <f>B19+B20</f>
        <v>3</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2022</v>
      </c>
      <c r="B23" s="114">
        <f>B19+B21</f>
        <v>2.5</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2023</v>
      </c>
      <c r="B24" s="115">
        <f>B20-B21</f>
        <v>0.5</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2024</v>
      </c>
      <c r="B26" s="2319" t="s">
        <v>2025</v>
      </c>
      <c r="C26" s="2320" t="s">
        <v>2026</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2027</v>
      </c>
      <c r="B27" s="116">
        <v>412</v>
      </c>
      <c r="C27" s="1764" t="s">
        <v>2028</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2029</v>
      </c>
      <c r="B28" s="119">
        <v>480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2030</v>
      </c>
      <c r="B29" s="121"/>
      <c r="C29" s="1764" t="s">
        <v>2031</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2032</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2033</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2034</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2035</v>
      </c>
      <c r="B33" s="726">
        <v>0.03</v>
      </c>
      <c r="C33" s="1763" t="s">
        <v>2036</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2037</v>
      </c>
      <c r="B34" s="122">
        <v>0.05</v>
      </c>
      <c r="C34" s="1763" t="s">
        <v>2038</v>
      </c>
      <c r="D34" s="2277" t="s">
        <v>2039</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2040</v>
      </c>
      <c r="B35" s="119">
        <v>200</v>
      </c>
      <c r="C35" s="1763" t="s">
        <v>2041</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2042</v>
      </c>
      <c r="B36" s="123">
        <v>1.4999999999999999E-2</v>
      </c>
      <c r="C36" s="1763" t="s">
        <v>2043</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2044</v>
      </c>
      <c r="B37" s="124">
        <v>0.02</v>
      </c>
      <c r="C37" s="1763" t="s">
        <v>2045</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2046</v>
      </c>
      <c r="B38" s="122">
        <v>0.02</v>
      </c>
      <c r="C38" s="1763" t="s">
        <v>2045</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2047</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2048</v>
      </c>
      <c r="B40" s="1300">
        <f ca="1">存贷款利率!G1</f>
        <v>4.7500000000000001E-2</v>
      </c>
      <c r="C40" s="1763" t="s">
        <v>2049</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2050</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2051</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2052</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2053</v>
      </c>
      <c r="B44" s="128">
        <v>7.0000000000000007E-2</v>
      </c>
      <c r="C44" s="1763" t="s">
        <v>2054</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2055</v>
      </c>
      <c r="B45" s="126">
        <v>0.03</v>
      </c>
      <c r="C45" s="1764" t="s">
        <v>2056</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2057</v>
      </c>
      <c r="B46" s="126">
        <v>0.02</v>
      </c>
      <c r="C46" s="1764" t="s">
        <v>2058</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2059</v>
      </c>
      <c r="B47" s="129"/>
      <c r="C47" s="1764" t="s">
        <v>2060</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2061</v>
      </c>
      <c r="B48" s="130">
        <v>0.03</v>
      </c>
      <c r="C48" s="1771" t="s">
        <v>2062</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2063</v>
      </c>
      <c r="B49" s="126">
        <v>5.0000000000000001E-4</v>
      </c>
      <c r="C49" s="1771" t="s">
        <v>2064</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2065</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2066</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2067</v>
      </c>
      <c r="B52" s="133">
        <f>SUMIF(A54:A63,B53,B54:B63)</f>
        <v>5</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2068</v>
      </c>
      <c r="B53" s="2335" t="s">
        <v>523</v>
      </c>
      <c r="C53" s="1427" t="s">
        <v>2069</v>
      </c>
      <c r="D53" s="2336" t="s">
        <v>2070</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2071</v>
      </c>
      <c r="B54" s="84">
        <v>25</v>
      </c>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2072</v>
      </c>
      <c r="B55" s="84">
        <v>20</v>
      </c>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2073</v>
      </c>
      <c r="B56" s="84">
        <v>15</v>
      </c>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2074</v>
      </c>
      <c r="B57" s="84">
        <v>10</v>
      </c>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2075</v>
      </c>
      <c r="B58" s="84">
        <v>5</v>
      </c>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2076</v>
      </c>
      <c r="B59" s="84">
        <v>1.5</v>
      </c>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2077</v>
      </c>
      <c r="B60" s="84">
        <v>1</v>
      </c>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2078</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2079</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2080</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97" t="s">
        <v>2081</v>
      </c>
      <c r="B1" s="3098"/>
      <c r="C1" s="3098"/>
      <c r="D1" s="3098"/>
      <c r="E1" s="3098"/>
      <c r="F1" s="3098"/>
      <c r="G1" s="309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8"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5"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5" t="s">
        <v>2093</v>
      </c>
      <c r="C5" s="2373" t="s">
        <v>2094</v>
      </c>
      <c r="D5" s="2370"/>
      <c r="E5" s="2374"/>
      <c r="F5" s="1795" t="s">
        <v>2095</v>
      </c>
      <c r="G5" s="2375" t="s">
        <v>2096</v>
      </c>
      <c r="H5" s="2367"/>
      <c r="I5" s="2367"/>
      <c r="J5" s="2367"/>
      <c r="K5" s="2367"/>
      <c r="L5" s="2367"/>
      <c r="M5" s="2367"/>
      <c r="N5" s="2367"/>
      <c r="O5" s="2367"/>
      <c r="P5" s="2367"/>
      <c r="Q5" s="2367"/>
      <c r="R5" s="2367"/>
    </row>
    <row r="6" spans="1:29" ht="54">
      <c r="A6" s="431"/>
      <c r="B6" s="1795" t="s">
        <v>2097</v>
      </c>
      <c r="C6" s="2375" t="s">
        <v>2092</v>
      </c>
      <c r="D6" s="2370"/>
      <c r="E6" s="2374"/>
      <c r="F6" s="1795" t="s">
        <v>2098</v>
      </c>
      <c r="G6" s="2375" t="s">
        <v>2099</v>
      </c>
      <c r="H6" s="2367"/>
      <c r="I6" s="2367"/>
      <c r="J6" s="2367"/>
      <c r="K6" s="2367"/>
      <c r="L6" s="2367"/>
      <c r="M6" s="2367"/>
      <c r="N6" s="2367"/>
      <c r="O6" s="2367"/>
      <c r="P6" s="2367"/>
      <c r="Q6" s="2367"/>
      <c r="R6" s="2367"/>
    </row>
    <row r="7" spans="1:29" ht="41.25" thickBot="1">
      <c r="A7" s="431"/>
      <c r="B7" s="1795"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5" t="s">
        <v>2098</v>
      </c>
      <c r="C8" s="2375" t="s">
        <v>2099</v>
      </c>
      <c r="D8" s="2376"/>
      <c r="E8" s="2376"/>
      <c r="F8" s="1133"/>
      <c r="G8" s="1133"/>
      <c r="H8" s="2367"/>
      <c r="I8" s="2367"/>
      <c r="J8" s="2367"/>
      <c r="K8" s="2367"/>
      <c r="L8" s="2367"/>
      <c r="M8" s="2367"/>
      <c r="N8" s="2367"/>
      <c r="O8" s="2367"/>
      <c r="P8" s="2367"/>
      <c r="Q8" s="2367"/>
      <c r="R8" s="2367"/>
    </row>
    <row r="9" spans="1:29" ht="27">
      <c r="A9" s="431"/>
      <c r="B9" s="1795" t="s">
        <v>2102</v>
      </c>
      <c r="C9" s="2373" t="s">
        <v>2103</v>
      </c>
      <c r="D9" s="2370"/>
      <c r="E9" s="2376"/>
      <c r="F9" s="1133"/>
      <c r="G9" s="1133"/>
      <c r="H9" s="2367"/>
      <c r="I9" s="2367"/>
      <c r="J9" s="2367"/>
      <c r="K9" s="2367"/>
      <c r="L9" s="2367"/>
      <c r="M9" s="2367"/>
      <c r="N9" s="2367"/>
      <c r="O9" s="2367"/>
      <c r="P9" s="2367"/>
      <c r="Q9" s="2367"/>
      <c r="R9" s="2367"/>
    </row>
    <row r="10" spans="1:29" s="117" customFormat="1" ht="15.75" thickBot="1">
      <c r="A10" s="2380"/>
      <c r="B10" s="2381" t="s">
        <v>2104</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7" t="s">
        <v>2085</v>
      </c>
      <c r="C15" s="2402" t="str">
        <f>C3</f>
        <v>估价对象周边居住用地比例、居住小区规模和社区发展完善程度，综合评价居住社区成熟度一般</v>
      </c>
      <c r="D15" s="2370"/>
      <c r="E15" s="2403" t="s">
        <v>2109</v>
      </c>
      <c r="F15" s="1267"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9"/>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9"/>
      <c r="D19" s="2370"/>
      <c r="E19" s="2406"/>
      <c r="F19" s="1795"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5" t="s">
        <v>2114</v>
      </c>
      <c r="G20" s="136" t="str">
        <f>G6</f>
        <v>估价对象所在区域基础设施水平</v>
      </c>
    </row>
    <row r="21" spans="1:18" ht="28.5">
      <c r="A21" s="645"/>
      <c r="B21" s="1795" t="s">
        <v>2095</v>
      </c>
      <c r="C21" s="136" t="str">
        <f>C7</f>
        <v>估价对象所在区域公共配套设施齐备情况</v>
      </c>
      <c r="D21" s="2370"/>
      <c r="E21" s="2406"/>
      <c r="F21" s="2407" t="s">
        <v>2115</v>
      </c>
      <c r="G21" s="2408"/>
    </row>
    <row r="22" spans="1:18" ht="13.5" customHeight="1">
      <c r="A22" s="645"/>
      <c r="B22" s="1795" t="s">
        <v>2098</v>
      </c>
      <c r="C22" s="136" t="str">
        <f>C8</f>
        <v>估价对象所在区域基础设施水平</v>
      </c>
      <c r="D22" s="2370"/>
      <c r="E22" s="2406"/>
      <c r="F22" s="2407" t="s">
        <v>2104</v>
      </c>
      <c r="G22" s="1569"/>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0" sqref="G20"/>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186135.46000000116</v>
      </c>
      <c r="C1" s="1742"/>
      <c r="D1" s="1742"/>
      <c r="E1" s="1742"/>
      <c r="F1" s="1742"/>
      <c r="G1" s="1740"/>
    </row>
    <row r="2" spans="1:10" ht="16.5">
      <c r="A2" s="1743" t="s">
        <v>1349</v>
      </c>
      <c r="B2" s="1743">
        <f>SUM(C14:C23)</f>
        <v>72481.009999999995</v>
      </c>
      <c r="C2" s="1742"/>
      <c r="D2" s="1742"/>
      <c r="E2" s="1742"/>
      <c r="F2" s="1742"/>
      <c r="G2" s="1740"/>
    </row>
    <row r="3" spans="1:10" ht="16.5">
      <c r="A3" s="1743" t="s">
        <v>1358</v>
      </c>
      <c r="B3" s="1744">
        <f>项目基本情况!D3</f>
        <v>43668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302609</v>
      </c>
      <c r="C5" s="1743">
        <f ca="1">ROUND(B5*10000/$B$1,0)</f>
        <v>16257</v>
      </c>
      <c r="D5" s="1743">
        <f ca="1">ROUND(B5*10000/$B$2,0)</f>
        <v>41750</v>
      </c>
      <c r="E5" s="1742"/>
      <c r="F5" s="1740"/>
      <c r="G5" s="1740"/>
    </row>
    <row r="6" spans="1:10" ht="16.5">
      <c r="A6" s="1743" t="s">
        <v>1352</v>
      </c>
      <c r="B6" s="1743">
        <f ca="1">SUM(G14:G23)</f>
        <v>246748</v>
      </c>
      <c r="C6" s="1743">
        <f ca="1">ROUND(B6*10000/$B$1,0)</f>
        <v>13256</v>
      </c>
      <c r="D6" s="1743">
        <f ca="1">ROUND(B6*10000/$B$2,0)</f>
        <v>34043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155417.20000000115</v>
      </c>
      <c r="C14" s="1741">
        <f>结果表!C118</f>
        <v>58913.09</v>
      </c>
      <c r="D14" s="1741">
        <f ca="1">结果表!H118</f>
        <v>246748</v>
      </c>
      <c r="E14" s="1741">
        <f ca="1">ROUND(D14*10000/B14,0)</f>
        <v>15876</v>
      </c>
      <c r="F14" s="1741">
        <f ca="1">ROUND(D14*10000/C14,0)</f>
        <v>41883</v>
      </c>
      <c r="G14" s="1741">
        <f ca="1">结果表!D122</f>
        <v>246748</v>
      </c>
      <c r="H14" s="1741" t="str">
        <f>结果表!D124</f>
        <v>——</v>
      </c>
      <c r="I14" s="1741" t="str">
        <f>结果表!D126</f>
        <v>——</v>
      </c>
      <c r="J14" s="1740"/>
    </row>
    <row r="15" spans="1:10" ht="16.5">
      <c r="A15" s="1739" t="s">
        <v>1345</v>
      </c>
      <c r="B15" s="1746">
        <f>[1]系统读取表!$B$14</f>
        <v>18333.97</v>
      </c>
      <c r="C15" s="1746">
        <f>[1]系统读取表!$C$14</f>
        <v>8097.91</v>
      </c>
      <c r="D15" s="1746">
        <f ca="1">[1]系统读取表!$D$14</f>
        <v>35585</v>
      </c>
      <c r="E15" s="1741">
        <f t="shared" ref="E15:E23" ca="1" si="0">ROUND(D15*10000/B15,0)</f>
        <v>19409</v>
      </c>
      <c r="F15" s="1741">
        <f t="shared" ref="F15:F23" ca="1" si="1">ROUND(D15*10000/C15,0)</f>
        <v>43943</v>
      </c>
      <c r="G15" s="1747"/>
      <c r="H15" s="1747"/>
      <c r="I15" s="1746"/>
      <c r="J15" s="1740"/>
    </row>
    <row r="16" spans="1:10" ht="16.5">
      <c r="A16" s="1739" t="s">
        <v>1344</v>
      </c>
      <c r="B16" s="1746">
        <f>[2]系统读取表!$B$14</f>
        <v>12384.289999999997</v>
      </c>
      <c r="C16" s="1746">
        <f>[2]系统读取表!$C$14</f>
        <v>5470.01</v>
      </c>
      <c r="D16" s="1746">
        <f ca="1">[2]系统读取表!$D$14</f>
        <v>20276</v>
      </c>
      <c r="E16" s="1741">
        <f t="shared" ca="1" si="0"/>
        <v>16372</v>
      </c>
      <c r="F16" s="1741">
        <f t="shared" ca="1" si="1"/>
        <v>37068</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4" sqref="J2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2118</v>
      </c>
      <c r="B1" s="2418"/>
      <c r="C1" s="2419"/>
      <c r="D1" s="2418"/>
      <c r="E1" s="2418"/>
      <c r="F1" s="2420" t="s">
        <v>2119</v>
      </c>
      <c r="G1" s="2069" t="s">
        <v>2120</v>
      </c>
      <c r="H1" s="2421" t="str">
        <f>IF(G1="现房","——","估价对象范围")</f>
        <v>估价对象范围</v>
      </c>
      <c r="I1" s="2422"/>
    </row>
    <row r="2" spans="1:12" ht="21.75" customHeight="1" thickBot="1">
      <c r="A2" s="3171" t="str">
        <f>项目基本情况!S2</f>
        <v>天津市滨海新区塘沽规划杭州道以北洞庭路以西出让国有建设用地使用权及在建建筑物房地产</v>
      </c>
      <c r="B2" s="3172"/>
      <c r="C2" s="3172"/>
      <c r="D2" s="3172"/>
      <c r="E2" s="3172"/>
      <c r="F2" s="3172"/>
      <c r="G2" s="3172"/>
      <c r="H2" s="3172"/>
      <c r="I2" s="3173"/>
    </row>
    <row r="3" spans="1:12" ht="12.75">
      <c r="A3" s="3174" t="s">
        <v>2121</v>
      </c>
      <c r="B3" s="3175"/>
      <c r="C3" s="3175"/>
      <c r="D3" s="3175"/>
      <c r="E3" s="3175"/>
      <c r="F3" s="3175"/>
      <c r="G3" s="3175"/>
      <c r="H3" s="3175"/>
      <c r="I3" s="3175"/>
    </row>
    <row r="4" spans="1:12" ht="14.25">
      <c r="A4" s="2425" t="s">
        <v>2122</v>
      </c>
      <c r="B4" s="2426" t="s">
        <v>2123</v>
      </c>
      <c r="C4" s="2427" t="s">
        <v>3065</v>
      </c>
      <c r="D4" s="2427" t="s">
        <v>3066</v>
      </c>
      <c r="E4" s="3155" t="s">
        <v>2124</v>
      </c>
      <c r="F4" s="3168"/>
      <c r="G4" s="3168"/>
      <c r="H4" s="3168"/>
      <c r="I4" s="315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46" t="s">
        <v>2125</v>
      </c>
      <c r="B5" s="3072">
        <v>25</v>
      </c>
      <c r="C5" s="3176"/>
      <c r="D5" s="3164"/>
      <c r="E5" s="140" t="s">
        <v>2126</v>
      </c>
      <c r="F5" s="2429"/>
      <c r="G5" s="2429"/>
      <c r="H5" s="2429"/>
      <c r="I5" s="1831"/>
    </row>
    <row r="6" spans="1:12" ht="12.75">
      <c r="A6" s="3146"/>
      <c r="B6" s="3072"/>
      <c r="C6" s="3178"/>
      <c r="D6" s="3164"/>
      <c r="E6" s="140" t="s">
        <v>2127</v>
      </c>
      <c r="F6" s="2429"/>
      <c r="G6" s="2429"/>
      <c r="H6" s="2429"/>
      <c r="I6" s="1831"/>
    </row>
    <row r="7" spans="1:12" ht="12.75">
      <c r="A7" s="3146"/>
      <c r="B7" s="3072"/>
      <c r="C7" s="3177"/>
      <c r="D7" s="3164"/>
      <c r="E7" s="140" t="s">
        <v>2128</v>
      </c>
      <c r="F7" s="2429"/>
      <c r="G7" s="2429"/>
      <c r="H7" s="2429"/>
      <c r="I7" s="1831"/>
    </row>
    <row r="8" spans="1:12" ht="12.75">
      <c r="A8" s="3146" t="s">
        <v>2129</v>
      </c>
      <c r="B8" s="3072">
        <v>15</v>
      </c>
      <c r="C8" s="3176"/>
      <c r="D8" s="3164"/>
      <c r="E8" s="140" t="s">
        <v>2130</v>
      </c>
      <c r="F8" s="2429"/>
      <c r="G8" s="2429"/>
      <c r="H8" s="2429"/>
      <c r="I8" s="1831"/>
    </row>
    <row r="9" spans="1:12" ht="12.75">
      <c r="A9" s="3146"/>
      <c r="B9" s="3072"/>
      <c r="C9" s="3177"/>
      <c r="D9" s="3164"/>
      <c r="E9" s="140" t="s">
        <v>2131</v>
      </c>
      <c r="F9" s="2429"/>
      <c r="G9" s="2429"/>
      <c r="H9" s="2429"/>
      <c r="I9" s="1831"/>
    </row>
    <row r="10" spans="1:12" ht="12.75">
      <c r="A10" s="3146" t="s">
        <v>2132</v>
      </c>
      <c r="B10" s="3072">
        <v>15</v>
      </c>
      <c r="C10" s="3176"/>
      <c r="D10" s="3164"/>
      <c r="E10" s="140" t="s">
        <v>2133</v>
      </c>
      <c r="F10" s="2429"/>
      <c r="G10" s="2429"/>
      <c r="H10" s="2429"/>
      <c r="I10" s="1831"/>
    </row>
    <row r="11" spans="1:12" ht="12.75">
      <c r="A11" s="3146"/>
      <c r="B11" s="3072"/>
      <c r="C11" s="3177"/>
      <c r="D11" s="3164"/>
      <c r="E11" s="140" t="s">
        <v>2134</v>
      </c>
      <c r="F11" s="2429"/>
      <c r="G11" s="2429"/>
      <c r="H11" s="2429"/>
      <c r="I11" s="1831"/>
    </row>
    <row r="12" spans="1:12" ht="12.75">
      <c r="A12" s="3146" t="s">
        <v>2135</v>
      </c>
      <c r="B12" s="3072">
        <v>15</v>
      </c>
      <c r="C12" s="3176"/>
      <c r="D12" s="3164"/>
      <c r="E12" s="140" t="s">
        <v>2136</v>
      </c>
      <c r="F12" s="2429"/>
      <c r="G12" s="2429"/>
      <c r="H12" s="2429"/>
      <c r="I12" s="1831"/>
    </row>
    <row r="13" spans="1:12" ht="12.75">
      <c r="A13" s="3146"/>
      <c r="B13" s="3072"/>
      <c r="C13" s="3177"/>
      <c r="D13" s="3164"/>
      <c r="E13" s="140" t="s">
        <v>2137</v>
      </c>
      <c r="F13" s="2429"/>
      <c r="G13" s="2429"/>
      <c r="H13" s="2429"/>
      <c r="I13" s="1831"/>
    </row>
    <row r="14" spans="1:12" ht="12.75">
      <c r="A14" s="3146" t="s">
        <v>2138</v>
      </c>
      <c r="B14" s="3072">
        <v>30</v>
      </c>
      <c r="C14" s="3176">
        <v>50</v>
      </c>
      <c r="D14" s="3164">
        <v>50</v>
      </c>
      <c r="E14" s="140" t="s">
        <v>2139</v>
      </c>
      <c r="F14" s="2429"/>
      <c r="G14" s="2429"/>
      <c r="H14" s="2429"/>
      <c r="I14" s="1831"/>
    </row>
    <row r="15" spans="1:12" ht="12.75">
      <c r="A15" s="3146"/>
      <c r="B15" s="3072"/>
      <c r="C15" s="3178"/>
      <c r="D15" s="3164"/>
      <c r="E15" s="140" t="s">
        <v>2140</v>
      </c>
      <c r="F15" s="2429"/>
      <c r="G15" s="2429"/>
      <c r="H15" s="2429"/>
      <c r="I15" s="1831"/>
    </row>
    <row r="16" spans="1:12" ht="12.75">
      <c r="A16" s="3146"/>
      <c r="B16" s="3072"/>
      <c r="C16" s="3177"/>
      <c r="D16" s="3164"/>
      <c r="E16" s="140" t="s">
        <v>2141</v>
      </c>
      <c r="F16" s="2429"/>
      <c r="G16" s="2429"/>
      <c r="H16" s="2429"/>
      <c r="I16" s="1831"/>
    </row>
    <row r="17" spans="1:35" ht="15">
      <c r="A17" s="2430" t="s">
        <v>2142</v>
      </c>
      <c r="B17" s="64"/>
      <c r="C17" s="141">
        <f>SUM(C5:C16)</f>
        <v>50</v>
      </c>
      <c r="D17" s="141">
        <f>SUM(D5:D16)</f>
        <v>50</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155417.20000000115</v>
      </c>
      <c r="M18" s="2428">
        <f>IF(C1="",'数据-汇总表'!E3,SUMIF(项目类型,C1,'数据-汇总表'!E17:E26))</f>
        <v>155417.20000000115</v>
      </c>
    </row>
    <row r="19" spans="1:35" ht="15">
      <c r="A19" s="2434" t="s">
        <v>2147</v>
      </c>
      <c r="B19" s="2435" t="s">
        <v>2148</v>
      </c>
      <c r="C19" s="143">
        <f ca="1">SUMIF(INDIRECT("'"&amp;C4&amp;"'"&amp;"!A:A"),结果表!B19,INDIRECT("'"&amp;C4&amp;"'"&amp;"!B:B"))</f>
        <v>255435</v>
      </c>
      <c r="D19" s="144">
        <f ca="1">SUMIF(INDIRECT("'"&amp;D4&amp;"'"&amp;"!A:A"),结果表!B19,INDIRECT("'"&amp;D4&amp;"'"&amp;"!B:B"))</f>
        <v>238061</v>
      </c>
      <c r="E19" s="2434" t="s">
        <v>2149</v>
      </c>
      <c r="F19" s="2435" t="s">
        <v>2148</v>
      </c>
      <c r="G19" s="145">
        <f ca="1">ROUND(C19*$C$18+D19*$D$18,0)</f>
        <v>246748</v>
      </c>
      <c r="H19" s="2436" t="s">
        <v>2150</v>
      </c>
      <c r="I19" s="138"/>
      <c r="K19" s="2428" t="s">
        <v>2151</v>
      </c>
      <c r="L19" s="2428">
        <f>IF(C1="",'数据-汇总表'!D3,SUMIF(项目类型,C1,'数据-汇总表'!D17:D26)+SUMIF(项目类型,C1,'数据-汇总表'!H17:H27))</f>
        <v>58913.09</v>
      </c>
      <c r="M19" s="2428">
        <f>IF(C1="",'数据-汇总表'!D3,SUMIF(项目类型,C1,'数据-汇总表'!D17:D26))</f>
        <v>58913.09</v>
      </c>
    </row>
    <row r="20" spans="1:35" ht="15">
      <c r="A20" s="2437"/>
      <c r="B20" s="1247" t="s">
        <v>2152</v>
      </c>
      <c r="C20" s="146">
        <f ca="1">SUMIF(INDIRECT("'"&amp;C4&amp;"'"&amp;"!A:A"),结果表!B20,INDIRECT("'"&amp;C4&amp;"'"&amp;"!B:B"))</f>
        <v>16435</v>
      </c>
      <c r="D20" s="147">
        <f ca="1">SUMIF(INDIRECT("'"&amp;D4&amp;"'"&amp;"!A:A"),结果表!B20,INDIRECT("'"&amp;D4&amp;"'"&amp;"!B:B"))</f>
        <v>15318</v>
      </c>
      <c r="E20" s="2437"/>
      <c r="F20" s="1247" t="s">
        <v>2152</v>
      </c>
      <c r="G20" s="148">
        <f ca="1">ROUND(C20*$C$18+D20*$D$18,0)</f>
        <v>15877</v>
      </c>
      <c r="H20" s="980" t="s">
        <v>2153</v>
      </c>
      <c r="I20" s="138"/>
    </row>
    <row r="21" spans="1:35" ht="15" customHeight="1" thickBot="1">
      <c r="A21" s="1000"/>
      <c r="B21" s="2438" t="s">
        <v>2154</v>
      </c>
      <c r="C21" s="789">
        <f ca="1">ROUND(C19*10000/L19,0)</f>
        <v>43358</v>
      </c>
      <c r="D21" s="790">
        <f ca="1">ROUND(D19*10000/L19,0)</f>
        <v>40409</v>
      </c>
      <c r="E21" s="1000"/>
      <c r="F21" s="2438" t="s">
        <v>2154</v>
      </c>
      <c r="G21" s="149">
        <f ca="1">ROUND(G19*10000/L19,0)</f>
        <v>41883</v>
      </c>
      <c r="H21" s="2439" t="s">
        <v>2153</v>
      </c>
      <c r="I21" s="138"/>
    </row>
    <row r="22" spans="1:35" ht="15" thickBot="1">
      <c r="A22" s="2280" t="s">
        <v>2155</v>
      </c>
      <c r="B22" s="2440"/>
      <c r="C22" s="2441"/>
      <c r="D22" s="791">
        <f ca="1">IF(C19&lt;D19,D19/C19-1,C19/D19-1)</f>
        <v>7.2981294710179334E-2</v>
      </c>
      <c r="E22" s="138"/>
      <c r="F22" s="138"/>
      <c r="G22" s="138"/>
      <c r="H22" s="138"/>
      <c r="I22" s="138"/>
    </row>
    <row r="23" spans="1:35" ht="13.5" thickBot="1">
      <c r="A23" s="2418"/>
      <c r="B23" s="2418"/>
      <c r="C23" s="2418"/>
      <c r="D23" s="2418"/>
      <c r="E23" s="138"/>
      <c r="F23" s="138"/>
      <c r="G23" s="138"/>
      <c r="H23" s="138"/>
      <c r="I23" s="138"/>
    </row>
    <row r="24" spans="1:35" ht="14.25">
      <c r="A24" s="3185" t="s">
        <v>2156</v>
      </c>
      <c r="B24" s="2435" t="s">
        <v>2148</v>
      </c>
      <c r="C24" s="145">
        <f>IF(B30=0,0,D30)</f>
        <v>0</v>
      </c>
      <c r="D24" s="2442"/>
      <c r="E24" s="138"/>
      <c r="F24" s="138"/>
      <c r="G24" s="138"/>
      <c r="H24" s="138"/>
      <c r="I24" s="138"/>
    </row>
    <row r="25" spans="1:35" ht="14.25">
      <c r="A25" s="3186"/>
      <c r="B25" s="1247"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17" t="s">
        <v>3037</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246748</v>
      </c>
      <c r="D32" s="2449" t="s">
        <v>2163</v>
      </c>
      <c r="E32" s="138"/>
      <c r="F32" s="138"/>
      <c r="G32" s="138"/>
      <c r="H32" s="138"/>
      <c r="I32" s="138"/>
    </row>
    <row r="33" spans="1:15" ht="15">
      <c r="A33" s="957"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2167</v>
      </c>
      <c r="F34" s="1736"/>
      <c r="G34" s="138"/>
      <c r="H34" s="138"/>
      <c r="I34" s="138"/>
    </row>
    <row r="35" spans="1:15" ht="15.75" thickBot="1">
      <c r="A35" s="2458"/>
      <c r="B35" s="2459"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65" t="s">
        <v>2170</v>
      </c>
      <c r="B36" s="2461" t="s">
        <v>2171</v>
      </c>
      <c r="C36" s="154"/>
      <c r="D36" s="2462"/>
      <c r="E36" s="2463"/>
      <c r="F36" s="2464"/>
      <c r="G36" s="138"/>
      <c r="H36" s="138"/>
      <c r="I36" s="138"/>
    </row>
    <row r="37" spans="1:15" ht="15.75" thickBot="1">
      <c r="A37" s="3166"/>
      <c r="B37" s="2266" t="s">
        <v>2172</v>
      </c>
      <c r="C37" s="156"/>
      <c r="D37" s="1392"/>
      <c r="E37" s="1392"/>
      <c r="F37" s="2464"/>
      <c r="G37" s="138"/>
      <c r="H37" s="138"/>
      <c r="I37" s="138"/>
    </row>
    <row r="38" spans="1:15" ht="15.75" thickBot="1">
      <c r="A38" s="3167"/>
      <c r="B38" s="2465" t="s">
        <v>2173</v>
      </c>
      <c r="C38" s="727"/>
      <c r="D38" s="2466" t="s">
        <v>2174</v>
      </c>
      <c r="E38" s="1392"/>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82" t="s">
        <v>2184</v>
      </c>
      <c r="B45" s="3183"/>
      <c r="C45" s="3184"/>
      <c r="D45" s="164">
        <f ca="1">ROUND(H101*F45,0)</f>
        <v>246748</v>
      </c>
      <c r="E45" s="165" t="s">
        <v>2185</v>
      </c>
      <c r="F45" s="166">
        <v>1</v>
      </c>
      <c r="G45" s="167" t="s">
        <v>2186</v>
      </c>
      <c r="H45" s="138"/>
      <c r="I45" s="138"/>
      <c r="J45" s="3101" t="s">
        <v>2187</v>
      </c>
      <c r="K45" s="3101"/>
      <c r="L45" s="3101"/>
      <c r="M45" s="3101"/>
      <c r="N45" s="3101"/>
      <c r="O45" s="3101"/>
    </row>
    <row r="46" spans="1:15" ht="14.25" customHeight="1">
      <c r="A46" s="3179" t="s">
        <v>2188</v>
      </c>
      <c r="B46" s="3180"/>
      <c r="C46" s="3180"/>
      <c r="D46" s="3180"/>
      <c r="E46" s="3180"/>
      <c r="F46" s="3180"/>
      <c r="G46" s="3181"/>
      <c r="H46" s="2480"/>
      <c r="I46" s="168"/>
      <c r="J46" s="1809">
        <v>1</v>
      </c>
      <c r="K46" s="3101" t="s">
        <v>2189</v>
      </c>
      <c r="L46" s="3101"/>
      <c r="M46" s="3102"/>
      <c r="N46" s="3102"/>
      <c r="O46" s="3102"/>
    </row>
    <row r="47" spans="1:15" ht="12" customHeight="1">
      <c r="A47" s="169" t="s">
        <v>2190</v>
      </c>
      <c r="B47" s="170"/>
      <c r="C47" s="171"/>
      <c r="D47" s="172" t="s">
        <v>2191</v>
      </c>
      <c r="E47" s="24" t="s">
        <v>2192</v>
      </c>
      <c r="F47" s="173" t="s">
        <v>2193</v>
      </c>
      <c r="G47" s="174" t="s">
        <v>2194</v>
      </c>
      <c r="H47" s="2480"/>
      <c r="I47" s="168"/>
      <c r="J47" s="1809">
        <v>2</v>
      </c>
      <c r="K47" s="3101" t="s">
        <v>2195</v>
      </c>
      <c r="L47" s="3101"/>
      <c r="M47" s="3103">
        <f>'数据-取费表'!B2</f>
        <v>43668</v>
      </c>
      <c r="N47" s="3103"/>
      <c r="O47" s="3103"/>
    </row>
    <row r="48" spans="1:15" ht="25.5">
      <c r="A48" s="3169" t="s">
        <v>2196</v>
      </c>
      <c r="B48" s="3170"/>
      <c r="C48" s="3170"/>
      <c r="D48" s="140">
        <f>IF(H48="情况1",0,IF(H48="情况2",D52,IF(H48="情况3",D53,IF(H48="情况4",D54))))</f>
        <v>0</v>
      </c>
      <c r="E48" s="1798" t="str">
        <f>IF(H48="情况4","(销售额-原购置价)×税（费）率","销售额×税（费）率")</f>
        <v>销售额×税（费）率</v>
      </c>
      <c r="F48" s="175" t="str">
        <f>IF(H48="情况1","免征",'数据-取费表'!B41)</f>
        <v>免征</v>
      </c>
      <c r="G48" s="2481" t="s">
        <v>2197</v>
      </c>
      <c r="H48" s="2482" t="s">
        <v>2198</v>
      </c>
      <c r="I48" s="2480"/>
      <c r="J48" s="1809">
        <v>3</v>
      </c>
      <c r="K48" s="3101" t="s">
        <v>2199</v>
      </c>
      <c r="L48" s="3101"/>
      <c r="M48" s="3104">
        <f ca="1">H101</f>
        <v>246748</v>
      </c>
      <c r="N48" s="3104"/>
      <c r="O48" s="3104"/>
    </row>
    <row r="49" spans="1:35" ht="25.5" customHeight="1">
      <c r="A49" s="176" t="s">
        <v>2200</v>
      </c>
      <c r="B49" s="3149" t="s">
        <v>2201</v>
      </c>
      <c r="C49" s="3149"/>
      <c r="D49" s="177">
        <v>0</v>
      </c>
      <c r="E49" s="23" t="s">
        <v>2202</v>
      </c>
      <c r="F49" s="28" t="s">
        <v>34</v>
      </c>
      <c r="G49" s="3130"/>
      <c r="H49" s="138"/>
      <c r="I49" s="2483"/>
      <c r="J49" s="1809">
        <v>4</v>
      </c>
      <c r="K49" s="3101" t="str">
        <f>IF(项目基本情况!E8="房地产抵押价值","房地产抵押价值","抵押担保权已注销时的房地产抵押价值")</f>
        <v>抵押担保权已注销时的房地产抵押价值</v>
      </c>
      <c r="L49" s="3101"/>
      <c r="M49" s="3104" t="str">
        <f>IF(项目基本情况!E8="房地产抵押价值",H107,H109)</f>
        <v>——</v>
      </c>
      <c r="N49" s="3104"/>
      <c r="O49" s="3104"/>
    </row>
    <row r="50" spans="1:35" ht="25.5" customHeight="1">
      <c r="A50" s="178"/>
      <c r="B50" s="3149" t="s">
        <v>2203</v>
      </c>
      <c r="C50" s="3149"/>
      <c r="D50" s="179"/>
      <c r="E50" s="31"/>
      <c r="F50" s="180"/>
      <c r="G50" s="3131"/>
      <c r="H50" s="138"/>
      <c r="I50" s="2483"/>
      <c r="J50" s="3101" t="s">
        <v>2204</v>
      </c>
      <c r="K50" s="3101"/>
      <c r="L50" s="3101"/>
      <c r="M50" s="3101"/>
      <c r="N50" s="3101"/>
      <c r="O50" s="3101"/>
    </row>
    <row r="51" spans="1:35" ht="12" customHeight="1">
      <c r="A51" s="181"/>
      <c r="B51" s="3149" t="s">
        <v>2205</v>
      </c>
      <c r="C51" s="3149"/>
      <c r="D51" s="182"/>
      <c r="E51" s="30"/>
      <c r="F51" s="180"/>
      <c r="G51" s="3132"/>
      <c r="H51" s="138"/>
      <c r="I51" s="2483"/>
      <c r="J51" s="2484" t="s">
        <v>2206</v>
      </c>
      <c r="K51" s="3101" t="s">
        <v>2207</v>
      </c>
      <c r="L51" s="3101"/>
      <c r="M51" s="2484" t="s">
        <v>2208</v>
      </c>
      <c r="N51" s="2484" t="s">
        <v>2209</v>
      </c>
      <c r="O51" s="2484" t="s">
        <v>2210</v>
      </c>
    </row>
    <row r="52" spans="1:35" ht="24" customHeight="1">
      <c r="A52" s="183" t="s">
        <v>2211</v>
      </c>
      <c r="B52" s="3149" t="s">
        <v>2212</v>
      </c>
      <c r="C52" s="3149"/>
      <c r="D52" s="182">
        <f ca="1">ROUND(D45*'数据-取费表'!B41/(1+'数据-取费表'!C42),0)</f>
        <v>13160</v>
      </c>
      <c r="E52" s="11" t="s">
        <v>2213</v>
      </c>
      <c r="F52" s="184">
        <f>'数据-取费表'!B41</f>
        <v>5.6000000000000001E-2</v>
      </c>
      <c r="G52" s="2485"/>
      <c r="H52" s="138"/>
      <c r="I52" s="2483"/>
      <c r="J52" s="1809">
        <v>1</v>
      </c>
      <c r="K52" s="3124" t="s">
        <v>2214</v>
      </c>
      <c r="L52" s="3124"/>
      <c r="M52" s="1751">
        <f>D48</f>
        <v>0</v>
      </c>
      <c r="N52" s="1809" t="str">
        <f>E48</f>
        <v>销售额×税（费）率</v>
      </c>
      <c r="O52" s="1752" t="str">
        <f>F48</f>
        <v>免征</v>
      </c>
    </row>
    <row r="53" spans="1:35" ht="12" customHeight="1">
      <c r="A53" s="183" t="s">
        <v>2215</v>
      </c>
      <c r="B53" s="3150" t="s">
        <v>2216</v>
      </c>
      <c r="C53" s="3151"/>
      <c r="D53" s="182">
        <f ca="1">ROUND(D45*'数据-取费表'!B41/(1+'数据-取费表'!C42),0)</f>
        <v>13160</v>
      </c>
      <c r="E53" s="11" t="s">
        <v>2213</v>
      </c>
      <c r="F53" s="184">
        <f>'数据-取费表'!B41</f>
        <v>5.6000000000000001E-2</v>
      </c>
      <c r="G53" s="2485"/>
      <c r="H53" s="138"/>
      <c r="I53" s="2483"/>
      <c r="J53" s="1809">
        <v>2</v>
      </c>
      <c r="K53" s="3124" t="s">
        <v>2217</v>
      </c>
      <c r="L53" s="3124"/>
      <c r="M53" s="1751">
        <f t="shared" ref="M53:O54" ca="1" si="0">D55</f>
        <v>123</v>
      </c>
      <c r="N53" s="1809" t="str">
        <f t="shared" si="0"/>
        <v>销售额×税（费）率</v>
      </c>
      <c r="O53" s="1752">
        <f t="shared" si="0"/>
        <v>5.0000000000000001E-4</v>
      </c>
    </row>
    <row r="54" spans="1:35" ht="12" customHeight="1">
      <c r="A54" s="183" t="s">
        <v>2218</v>
      </c>
      <c r="B54" s="3150" t="s">
        <v>2219</v>
      </c>
      <c r="C54" s="3151"/>
      <c r="D54" s="182">
        <f ca="1">C68</f>
        <v>13160</v>
      </c>
      <c r="E54" s="30" t="s">
        <v>2220</v>
      </c>
      <c r="F54" s="184">
        <f>'数据-取费表'!B41</f>
        <v>5.6000000000000001E-2</v>
      </c>
      <c r="G54" s="2485"/>
      <c r="H54" s="2486"/>
      <c r="I54" s="2483"/>
      <c r="J54" s="1809">
        <v>3</v>
      </c>
      <c r="K54" s="3124" t="s">
        <v>2221</v>
      </c>
      <c r="L54" s="3124"/>
      <c r="M54" s="1751">
        <f t="shared" ca="1" si="0"/>
        <v>139659</v>
      </c>
      <c r="N54" s="1809" t="str">
        <f t="shared" si="0"/>
        <v>增值额×税（费）率</v>
      </c>
      <c r="O54" s="1753" t="str">
        <f t="shared" si="0"/>
        <v>——</v>
      </c>
    </row>
    <row r="55" spans="1:35" ht="24" customHeight="1">
      <c r="A55" s="3188" t="s">
        <v>2222</v>
      </c>
      <c r="B55" s="3170"/>
      <c r="C55" s="3170"/>
      <c r="D55" s="185">
        <f ca="1">IF(H55="个人住宅",0,ROUND(D45*I55,0))</f>
        <v>123</v>
      </c>
      <c r="E55" s="11" t="s">
        <v>2223</v>
      </c>
      <c r="F55" s="184">
        <f>IF(H55="正常",I55,"免征")</f>
        <v>5.0000000000000001E-4</v>
      </c>
      <c r="G55" s="2485"/>
      <c r="H55" s="2482" t="s">
        <v>2224</v>
      </c>
      <c r="I55" s="186">
        <f>'数据-取费表'!B49</f>
        <v>5.0000000000000001E-4</v>
      </c>
      <c r="J55" s="1809" t="str">
        <f>IF(H59="非个人房产","",4)</f>
        <v/>
      </c>
      <c r="K55" s="3124" t="str">
        <f>IF(H59="非个人房产","——","个人所得税")</f>
        <v>——</v>
      </c>
      <c r="L55" s="3124"/>
      <c r="M55" s="1754" t="str">
        <f>D59</f>
        <v>——</v>
      </c>
      <c r="N55" s="1807" t="str">
        <f>E59</f>
        <v>——</v>
      </c>
      <c r="O55" s="1755" t="str">
        <f>F59</f>
        <v>——</v>
      </c>
    </row>
    <row r="56" spans="1:35" ht="24.75">
      <c r="A56" s="3188" t="s">
        <v>2225</v>
      </c>
      <c r="B56" s="3170"/>
      <c r="C56" s="3170"/>
      <c r="D56" s="185">
        <f ca="1">IF(H56="个人住宅",D57,D58)</f>
        <v>139659</v>
      </c>
      <c r="E56" s="11" t="s">
        <v>2226</v>
      </c>
      <c r="F56" s="184" t="str">
        <f>IF(H56="正常",F58,"免征")</f>
        <v>——</v>
      </c>
      <c r="G56" s="2487" t="s">
        <v>2227</v>
      </c>
      <c r="H56" s="2488" t="s">
        <v>2224</v>
      </c>
      <c r="I56" s="2489"/>
      <c r="J56" s="1809" t="str">
        <f>IF(项目基本情况!K6="上海银行",IF(J55="",4,J55+1),"")</f>
        <v/>
      </c>
      <c r="K56" s="3107" t="str">
        <f>IF(项目基本情况!K6="上海银行","其他处置费用","")</f>
        <v/>
      </c>
      <c r="L56" s="3108"/>
      <c r="M56" s="1751" t="str">
        <f>IF(项目基本情况!K6="上海银行",M69,"")</f>
        <v/>
      </c>
      <c r="N56" s="3110" t="str">
        <f>IF(项目基本情况!K6="上海银行","包含处置中涉及的律师、诉讼、拍卖、评估等费用","")</f>
        <v/>
      </c>
      <c r="O56" s="3111"/>
    </row>
    <row r="57" spans="1:35" ht="12.75">
      <c r="A57" s="183" t="s">
        <v>2200</v>
      </c>
      <c r="B57" s="3155" t="s">
        <v>2228</v>
      </c>
      <c r="C57" s="3156"/>
      <c r="D57" s="187">
        <v>0</v>
      </c>
      <c r="E57" s="23" t="s">
        <v>2202</v>
      </c>
      <c r="F57" s="155"/>
      <c r="G57" s="2485"/>
      <c r="H57" s="2489"/>
      <c r="I57" s="2489"/>
      <c r="J57" s="3124">
        <f>IF(AND(J55="",J56=""),4,IF(项目基本情况!K6="上海银行",结果表!J56+1,结果表!J55+1))</f>
        <v>4</v>
      </c>
      <c r="K57" s="3124" t="s">
        <v>2229</v>
      </c>
      <c r="L57" s="2490" t="s">
        <v>2230</v>
      </c>
      <c r="M57" s="1756"/>
      <c r="N57" s="1757">
        <f ca="1">SUMIF(M52:M56,"&lt;9e307")</f>
        <v>139782</v>
      </c>
      <c r="O57" s="2491"/>
      <c r="P57" s="1750" t="e">
        <f ca="1">N57/M49</f>
        <v>#VALUE!</v>
      </c>
    </row>
    <row r="58" spans="1:35" ht="24.75">
      <c r="A58" s="183" t="s">
        <v>2211</v>
      </c>
      <c r="B58" s="3155" t="s">
        <v>2231</v>
      </c>
      <c r="C58" s="3168"/>
      <c r="D58" s="185">
        <f ca="1">IF(H58="转让取得",C81,C97)</f>
        <v>139659</v>
      </c>
      <c r="E58" s="11" t="s">
        <v>2226</v>
      </c>
      <c r="F58" s="24" t="s">
        <v>34</v>
      </c>
      <c r="G58" s="2485"/>
      <c r="H58" s="2488" t="s">
        <v>2232</v>
      </c>
      <c r="I58" s="2489"/>
      <c r="J58" s="3124"/>
      <c r="K58" s="3124"/>
      <c r="L58" s="2490" t="s">
        <v>2233</v>
      </c>
      <c r="M58" s="1758"/>
      <c r="N58" s="2492" t="str">
        <f ca="1">NUMBERSTRING(INT(N57*10000),2)&amp;"元整"</f>
        <v>壹拾叁亿玖仟柒佰捌拾贰万元整</v>
      </c>
      <c r="O58" s="2493"/>
    </row>
    <row r="59" spans="1:35" ht="24.75" thickBot="1">
      <c r="A59" s="3128" t="s">
        <v>2234</v>
      </c>
      <c r="B59" s="3129"/>
      <c r="C59" s="3129"/>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26">
        <f>J57+1</f>
        <v>5</v>
      </c>
      <c r="K59" s="3124" t="s">
        <v>2236</v>
      </c>
      <c r="L59" s="1809" t="s">
        <v>2230</v>
      </c>
      <c r="M59" s="1759"/>
      <c r="N59" s="1760" t="e">
        <f ca="1">M49-N57</f>
        <v>#VALUE!</v>
      </c>
      <c r="O59" s="2495"/>
    </row>
    <row r="60" spans="1:35" ht="12" customHeight="1">
      <c r="A60" s="2496"/>
      <c r="B60" s="2418"/>
      <c r="C60" s="2418"/>
      <c r="D60" s="2418"/>
      <c r="E60" s="2165"/>
      <c r="F60" s="2489"/>
      <c r="G60" s="2489"/>
      <c r="H60" s="2497"/>
      <c r="I60" s="138"/>
      <c r="J60" s="3127"/>
      <c r="K60" s="3124"/>
      <c r="L60" s="2490" t="s">
        <v>2233</v>
      </c>
      <c r="M60" s="1758"/>
      <c r="N60" s="2492" t="e">
        <f ca="1">NUMBERSTRING(INT(N59*10000),2)&amp;"元整"</f>
        <v>#VALUE!</v>
      </c>
      <c r="O60" s="2493"/>
    </row>
    <row r="61" spans="1:35" ht="13.5" thickBot="1">
      <c r="A61" s="3187" t="s">
        <v>2237</v>
      </c>
      <c r="B61" s="3187"/>
      <c r="C61" s="3187"/>
      <c r="D61" s="3187"/>
      <c r="E61" s="3187"/>
      <c r="F61" s="2489"/>
      <c r="G61" s="2489"/>
      <c r="H61" s="2497"/>
      <c r="I61" s="138"/>
      <c r="J61" s="1809">
        <f>J59+1</f>
        <v>6</v>
      </c>
      <c r="K61" s="3124" t="s">
        <v>2238</v>
      </c>
      <c r="L61" s="3124"/>
      <c r="M61" s="1761"/>
      <c r="N61" s="1762" t="e">
        <f ca="1">ROUND(N59*10000/'数据-汇总表'!E3,0)</f>
        <v>#VALUE!</v>
      </c>
      <c r="O61" s="2498"/>
    </row>
    <row r="62" spans="1:35" ht="12.75">
      <c r="A62" s="3144" t="s">
        <v>2239</v>
      </c>
      <c r="B62" s="3145"/>
      <c r="C62" s="1801"/>
      <c r="D62" s="1801" t="s">
        <v>2240</v>
      </c>
      <c r="E62" s="192" t="s">
        <v>2241</v>
      </c>
      <c r="F62" s="2489"/>
      <c r="G62" s="2489"/>
      <c r="H62" s="2497"/>
      <c r="I62" s="138"/>
    </row>
    <row r="63" spans="1:35" ht="12.75">
      <c r="A63" s="203" t="s">
        <v>775</v>
      </c>
      <c r="B63" s="193" t="s">
        <v>2242</v>
      </c>
      <c r="C63" s="194">
        <f ca="1">ROUND((C64+C65)/(1+'数据-取费表'!C42),0)</f>
        <v>234998</v>
      </c>
      <c r="D63" s="195"/>
      <c r="E63" s="196"/>
      <c r="F63" s="2489"/>
      <c r="G63" s="2489"/>
      <c r="H63" s="2497"/>
      <c r="I63" s="138"/>
      <c r="J63" s="3109" t="s">
        <v>2243</v>
      </c>
      <c r="K63" s="2499" t="s">
        <v>2244</v>
      </c>
      <c r="L63" s="1749"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246748</v>
      </c>
      <c r="D64" s="200" t="s">
        <v>32</v>
      </c>
      <c r="E64" s="201"/>
      <c r="F64" s="2489"/>
      <c r="G64" s="2489"/>
      <c r="H64" s="2497"/>
      <c r="I64" s="138"/>
      <c r="J64" s="3109"/>
      <c r="K64" s="2499" t="s">
        <v>2246</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3"/>
      <c r="AI64" s="2424"/>
    </row>
    <row r="65" spans="1:35" ht="14.25" customHeight="1">
      <c r="A65" s="197" t="s">
        <v>771</v>
      </c>
      <c r="B65" s="198" t="s">
        <v>2248</v>
      </c>
      <c r="C65" s="202"/>
      <c r="D65" s="200"/>
      <c r="E65" s="201"/>
      <c r="F65" s="2489"/>
      <c r="G65" s="2489"/>
      <c r="H65" s="2497"/>
      <c r="I65" s="138"/>
      <c r="J65" s="3109"/>
      <c r="K65" s="2499" t="s">
        <v>2249</v>
      </c>
      <c r="L65" s="1749" t="e">
        <f>IF(M49&gt;1000,M49*0.1%,IF(AND(M49&gt;500,M49&lt;=1000),M49*0.5%,IF(AND(M49&gt;50,M49&lt;=500),M49*1%,IF(AND(M49&gt;1,M49&lt;=50),M49*1.5%))))</f>
        <v>#VALUE!</v>
      </c>
      <c r="M65" s="24" t="e">
        <f t="shared" si="1"/>
        <v>#VALUE!</v>
      </c>
      <c r="N65" s="138" t="s">
        <v>2247</v>
      </c>
      <c r="Z65" s="2423"/>
      <c r="AI65" s="2424"/>
    </row>
    <row r="66" spans="1:35" ht="14.25" customHeight="1">
      <c r="A66" s="203" t="s">
        <v>772</v>
      </c>
      <c r="B66" s="204" t="s">
        <v>2250</v>
      </c>
      <c r="C66" s="205"/>
      <c r="D66" s="206" t="s">
        <v>32</v>
      </c>
      <c r="E66" s="1773" t="s">
        <v>1367</v>
      </c>
      <c r="F66" s="2489"/>
      <c r="G66" s="2489"/>
      <c r="H66" s="2497"/>
      <c r="I66" s="138"/>
      <c r="J66" s="3109"/>
      <c r="K66" s="2499" t="s">
        <v>2251</v>
      </c>
      <c r="L66" s="1749" t="e">
        <f>M49*0.5%</f>
        <v>#VALUE!</v>
      </c>
      <c r="M66" s="24" t="e">
        <f>IF(L66&gt;0.5,0.5,ROUND(L66,0))</f>
        <v>#VALUE!</v>
      </c>
      <c r="N66" s="138" t="s">
        <v>2252</v>
      </c>
      <c r="Z66" s="2423"/>
      <c r="AI66" s="2424"/>
    </row>
    <row r="67" spans="1:35" ht="14.25" customHeight="1">
      <c r="A67" s="203" t="s">
        <v>773</v>
      </c>
      <c r="B67" s="204" t="s">
        <v>2253</v>
      </c>
      <c r="C67" s="207">
        <f ca="1">C63-C66</f>
        <v>234998</v>
      </c>
      <c r="D67" s="200" t="s">
        <v>32</v>
      </c>
      <c r="E67" s="201"/>
      <c r="F67" s="2489"/>
      <c r="G67" s="2489"/>
      <c r="H67" s="2497"/>
      <c r="I67" s="138"/>
      <c r="J67" s="3109"/>
      <c r="K67" s="2499" t="s">
        <v>2254</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13160</v>
      </c>
      <c r="D68" s="211">
        <f>'数据-取费表'!B41</f>
        <v>5.6000000000000001E-2</v>
      </c>
      <c r="E68" s="212"/>
      <c r="F68" s="2489"/>
      <c r="G68" s="2489"/>
      <c r="H68" s="2497"/>
      <c r="I68" s="138"/>
      <c r="J68" s="3109"/>
      <c r="K68" s="2499" t="s">
        <v>2256</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109"/>
      <c r="K69" s="2499" t="s">
        <v>2257</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3" t="s">
        <v>2258</v>
      </c>
      <c r="B70" s="3154"/>
      <c r="C70" s="3154"/>
      <c r="D70" s="3154"/>
      <c r="E70" s="3154"/>
      <c r="F70" s="3154"/>
      <c r="G70" s="3154"/>
      <c r="H70" s="315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44" t="s">
        <v>2239</v>
      </c>
      <c r="B71" s="3145"/>
      <c r="C71" s="1801"/>
      <c r="D71" s="1801"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234998</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1410</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50" t="s">
        <v>2267</v>
      </c>
      <c r="F76" s="3149"/>
      <c r="G76" s="3149"/>
      <c r="H76" s="315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1410</v>
      </c>
      <c r="D78" s="226">
        <f>'数据-取费表'!B43</f>
        <v>6.000000000000001E-3</v>
      </c>
      <c r="E78" s="3141" t="s">
        <v>2272</v>
      </c>
      <c r="F78" s="3142"/>
      <c r="G78" s="3142"/>
      <c r="H78" s="314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233588</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165.66524822695035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139659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3" t="s">
        <v>2276</v>
      </c>
      <c r="B83" s="3154"/>
      <c r="C83" s="3154"/>
      <c r="D83" s="3154"/>
      <c r="E83" s="3154"/>
      <c r="F83" s="3154"/>
      <c r="G83" s="3154"/>
      <c r="H83" s="315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44" t="s">
        <v>2239</v>
      </c>
      <c r="B84" s="3145"/>
      <c r="C84" s="1801"/>
      <c r="D84" s="1801"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234998</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1410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7"/>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41" t="s">
        <v>2285</v>
      </c>
      <c r="F91" s="3142"/>
      <c r="G91" s="3142"/>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41" t="s">
        <v>2289</v>
      </c>
      <c r="F92" s="3142"/>
      <c r="G92" s="3142"/>
      <c r="H92" s="314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1410</v>
      </c>
      <c r="D93" s="226">
        <f>'数据-取费表'!B43</f>
        <v>6.000000000000001E-3</v>
      </c>
      <c r="E93" s="3141" t="s">
        <v>2272</v>
      </c>
      <c r="F93" s="3142"/>
      <c r="G93" s="3142"/>
      <c r="H93" s="314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89" t="s">
        <v>2293</v>
      </c>
      <c r="F94" s="3190"/>
      <c r="G94" s="3190"/>
      <c r="H94" s="319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233588</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165.66524822695035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139659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93" t="s">
        <v>2295</v>
      </c>
      <c r="B100" s="3094"/>
      <c r="C100" s="3094"/>
      <c r="D100" s="3125"/>
      <c r="E100" s="3094" t="s">
        <v>2296</v>
      </c>
      <c r="F100" s="3094"/>
      <c r="G100" s="3094"/>
      <c r="H100" s="3125"/>
      <c r="I100" s="138"/>
    </row>
    <row r="101" spans="1:35" ht="18.75" customHeight="1">
      <c r="A101" s="3133" t="s">
        <v>2297</v>
      </c>
      <c r="B101" s="3134"/>
      <c r="C101" s="736" t="str">
        <f>C4</f>
        <v>成本法</v>
      </c>
      <c r="D101" s="737" t="str">
        <f>D4</f>
        <v>假设开发法</v>
      </c>
      <c r="E101" s="3105" t="s">
        <v>2298</v>
      </c>
      <c r="F101" s="3106"/>
      <c r="G101" s="2520" t="s">
        <v>2299</v>
      </c>
      <c r="H101" s="1045">
        <f ca="1">H118</f>
        <v>246748</v>
      </c>
      <c r="I101" s="138"/>
    </row>
    <row r="102" spans="1:35" ht="18.75" customHeight="1">
      <c r="A102" s="3135" t="s">
        <v>2300</v>
      </c>
      <c r="B102" s="2520" t="s">
        <v>2299</v>
      </c>
      <c r="C102" s="736">
        <f ca="1">C19</f>
        <v>255435</v>
      </c>
      <c r="D102" s="737">
        <f ca="1">D19</f>
        <v>238061</v>
      </c>
      <c r="E102" s="3105"/>
      <c r="F102" s="3106"/>
      <c r="G102" s="2520" t="s">
        <v>2301</v>
      </c>
      <c r="H102" s="371">
        <f ca="1">I118</f>
        <v>15876</v>
      </c>
      <c r="I102" s="138"/>
    </row>
    <row r="103" spans="1:35" ht="42.75" customHeight="1">
      <c r="A103" s="3135"/>
      <c r="B103" s="2520" t="s">
        <v>2301</v>
      </c>
      <c r="C103" s="738">
        <f ca="1">C20</f>
        <v>16435</v>
      </c>
      <c r="D103" s="739">
        <f ca="1">D20</f>
        <v>15318</v>
      </c>
      <c r="E103" s="3099" t="s">
        <v>2302</v>
      </c>
      <c r="F103" s="3100"/>
      <c r="G103" s="2521" t="s">
        <v>2303</v>
      </c>
      <c r="H103" s="1045">
        <f>IF(D36="正常操作",H104+H105+H106,H105+H106)</f>
        <v>0</v>
      </c>
      <c r="I103" s="138"/>
    </row>
    <row r="104" spans="1:35" ht="18.75" customHeight="1">
      <c r="A104" s="3135" t="s">
        <v>2304</v>
      </c>
      <c r="B104" s="2522" t="s">
        <v>2299</v>
      </c>
      <c r="C104" s="740">
        <f ca="1">H118</f>
        <v>246748</v>
      </c>
      <c r="D104" s="741"/>
      <c r="E104" s="2266" t="s">
        <v>2305</v>
      </c>
      <c r="F104" s="2257"/>
      <c r="G104" s="2521" t="s">
        <v>2303</v>
      </c>
      <c r="H104" s="1046">
        <f>IF(D36="同一抵押权人同一抵押物续贷",C36&amp;"（未扣减，详见特别提示）",C36)</f>
        <v>0</v>
      </c>
      <c r="I104" s="138"/>
    </row>
    <row r="105" spans="1:35" ht="18.75" customHeight="1" thickBot="1">
      <c r="A105" s="3147"/>
      <c r="B105" s="2523" t="s">
        <v>2301</v>
      </c>
      <c r="C105" s="742">
        <f ca="1">I118</f>
        <v>15876</v>
      </c>
      <c r="D105" s="743"/>
      <c r="E105" s="2266" t="s">
        <v>2306</v>
      </c>
      <c r="F105" s="2257"/>
      <c r="G105" s="2521" t="s">
        <v>2303</v>
      </c>
      <c r="H105" s="1046">
        <f>C37</f>
        <v>0</v>
      </c>
      <c r="I105" s="138"/>
    </row>
    <row r="106" spans="1:35" ht="18.75" customHeight="1">
      <c r="A106" s="2418" t="s">
        <v>2307</v>
      </c>
      <c r="B106" s="2418"/>
      <c r="C106" s="2418"/>
      <c r="D106" s="2418"/>
      <c r="E106" s="2524" t="s">
        <v>2308</v>
      </c>
      <c r="F106" s="2257"/>
      <c r="G106" s="2521" t="s">
        <v>2303</v>
      </c>
      <c r="H106" s="1046">
        <f>C38</f>
        <v>0</v>
      </c>
      <c r="I106" s="138"/>
    </row>
    <row r="107" spans="1:35" ht="18.75" customHeight="1">
      <c r="A107" s="138"/>
      <c r="B107" s="138"/>
      <c r="C107" s="138"/>
      <c r="D107" s="138"/>
      <c r="E107" s="3136" t="str">
        <f>IF(项目基本情况!E8="已注销","——","3.房地产抵押价值")</f>
        <v>3.房地产抵押价值</v>
      </c>
      <c r="F107" s="3106"/>
      <c r="G107" s="2520" t="s">
        <v>2299</v>
      </c>
      <c r="H107" s="1045">
        <f ca="1">IF(E107="——","——",H101-H103)</f>
        <v>246748</v>
      </c>
      <c r="I107" s="138"/>
    </row>
    <row r="108" spans="1:35" ht="18.75" customHeight="1">
      <c r="A108" s="138"/>
      <c r="B108" s="138"/>
      <c r="C108" s="138"/>
      <c r="D108" s="138"/>
      <c r="E108" s="3136"/>
      <c r="F108" s="3106"/>
      <c r="G108" s="2520" t="s">
        <v>2301</v>
      </c>
      <c r="H108" s="371">
        <f ca="1">ROUND(H107*10000/'数据-汇总表'!E3,0)</f>
        <v>15876</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20" t="s">
        <v>2299</v>
      </c>
      <c r="H109" s="348" t="str">
        <f>IF(E109="——","——",H101-H105-H106)</f>
        <v>——</v>
      </c>
      <c r="I109" s="138"/>
    </row>
    <row r="110" spans="1:35" ht="18.75" customHeight="1">
      <c r="A110" s="138"/>
      <c r="B110" s="138"/>
      <c r="C110" s="138"/>
      <c r="D110" s="138"/>
      <c r="E110" s="3136"/>
      <c r="F110" s="3106"/>
      <c r="G110" s="2520" t="s">
        <v>2301</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0" t="s">
        <v>2299</v>
      </c>
      <c r="H111" s="1045" t="str">
        <f>IF(E111="——","——",N59)</f>
        <v>——</v>
      </c>
      <c r="I111" s="138"/>
    </row>
    <row r="112" spans="1:35" ht="18.75" customHeight="1" thickBot="1">
      <c r="A112" s="138"/>
      <c r="B112" s="138"/>
      <c r="C112" s="138"/>
      <c r="D112" s="138"/>
      <c r="E112" s="3139"/>
      <c r="F112" s="3140"/>
      <c r="G112" s="2525" t="s">
        <v>2301</v>
      </c>
      <c r="H112" s="790" t="str">
        <f>IF(E111="——","——",N61)</f>
        <v>——</v>
      </c>
      <c r="I112" s="138"/>
    </row>
    <row r="113" spans="1:11" ht="18.75" customHeight="1">
      <c r="A113" s="138"/>
      <c r="B113" s="138"/>
      <c r="C113" s="138"/>
      <c r="D113" s="138"/>
      <c r="E113" s="3148" t="s">
        <v>2307</v>
      </c>
      <c r="F113" s="3148"/>
      <c r="G113" s="3148"/>
      <c r="H113" s="3148"/>
      <c r="I113" s="138"/>
    </row>
    <row r="114" spans="1:11" ht="3.75" customHeight="1">
      <c r="A114" s="2418"/>
      <c r="B114" s="2418"/>
      <c r="C114" s="2418"/>
      <c r="D114" s="2418"/>
      <c r="E114" s="2496"/>
      <c r="F114" s="2496"/>
      <c r="G114" s="2496"/>
      <c r="H114" s="2496"/>
      <c r="I114" s="2418"/>
    </row>
    <row r="115" spans="1:11" ht="18.75" customHeight="1">
      <c r="A115" s="3161" t="s">
        <v>2309</v>
      </c>
      <c r="B115" s="3162"/>
      <c r="C115" s="3162"/>
      <c r="D115" s="3162"/>
      <c r="E115" s="3162"/>
      <c r="F115" s="3162"/>
      <c r="G115" s="3162"/>
      <c r="H115" s="3162"/>
      <c r="I115" s="3163"/>
    </row>
    <row r="116" spans="1:11" ht="27" customHeight="1">
      <c r="A116" s="3072" t="s">
        <v>2310</v>
      </c>
      <c r="B116" s="3115" t="s">
        <v>2311</v>
      </c>
      <c r="C116" s="3115" t="s">
        <v>2312</v>
      </c>
      <c r="D116" s="3121" t="s">
        <v>2313</v>
      </c>
      <c r="E116" s="3122"/>
      <c r="F116" s="3157" t="s">
        <v>2314</v>
      </c>
      <c r="G116" s="3157"/>
      <c r="H116" s="3072" t="s">
        <v>2315</v>
      </c>
      <c r="I116" s="3072"/>
    </row>
    <row r="117" spans="1:11" ht="18.75" customHeight="1">
      <c r="A117" s="3072"/>
      <c r="B117" s="3116"/>
      <c r="C117" s="3116"/>
      <c r="D117" s="1795" t="s">
        <v>2316</v>
      </c>
      <c r="E117" s="1795" t="s">
        <v>2317</v>
      </c>
      <c r="F117" s="1795" t="s">
        <v>2316</v>
      </c>
      <c r="G117" s="1795" t="s">
        <v>2318</v>
      </c>
      <c r="H117" s="1795" t="s">
        <v>2316</v>
      </c>
      <c r="I117" s="1795" t="s">
        <v>2318</v>
      </c>
    </row>
    <row r="118" spans="1:11" ht="24.75" customHeight="1">
      <c r="A118" s="2526" t="str">
        <f>项目基本情况!S2</f>
        <v>天津市滨海新区塘沽规划杭州道以北洞庭路以西出让国有建设用地使用权及在建建筑物房地产</v>
      </c>
      <c r="B118" s="1795">
        <f>M18</f>
        <v>155417.20000000115</v>
      </c>
      <c r="C118" s="1795">
        <f>M19</f>
        <v>58913.09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246748</v>
      </c>
      <c r="I118" s="1795">
        <f ca="1">ROUND(IF(D32="楼面单价",C32,H118*10000/B118),0)</f>
        <v>15876</v>
      </c>
    </row>
    <row r="119" spans="1:11" ht="18.75" customHeight="1">
      <c r="A119" s="3072" t="s">
        <v>2319</v>
      </c>
      <c r="B119" s="3072"/>
      <c r="C119" s="3072"/>
      <c r="D119" s="3117" t="e">
        <f ca="1">NUMBERSTRING(INT(D118*10000),2)&amp;"元整"</f>
        <v>#REF!</v>
      </c>
      <c r="E119" s="3118"/>
      <c r="F119" s="3117" t="e">
        <f ca="1">NUMBERSTRING(INT(F118*10000),2)&amp;"元整"</f>
        <v>#REF!</v>
      </c>
      <c r="G119" s="3118"/>
      <c r="H119" s="3117" t="str">
        <f ca="1">NUMBERSTRING(INT(H118*10000),2)&amp;"元整"</f>
        <v>贰拾肆亿陆仟柒佰肆拾捌万元整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23" t="str">
        <f>IF(D120=0,"故，本次评估不存在"&amp;A120,"故，本次评估"&amp;A120&amp;"为人民币"&amp;D120&amp;"万元整。")</f>
        <v>故，本次评估不存在估价师知悉的法定优先受偿款</v>
      </c>
    </row>
    <row r="121" spans="1:11" ht="18.75" customHeight="1">
      <c r="A121" s="3158" t="s">
        <v>2319</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246748</v>
      </c>
      <c r="E122" s="3113"/>
      <c r="F122" s="3113"/>
      <c r="G122" s="3113"/>
      <c r="H122" s="3113"/>
      <c r="I122" s="3114"/>
    </row>
    <row r="123" spans="1:11" ht="18.75" customHeight="1">
      <c r="A123" s="3072" t="s">
        <v>2319</v>
      </c>
      <c r="B123" s="3072"/>
      <c r="C123" s="3072"/>
      <c r="D123" s="3117" t="str">
        <f ca="1">NUMBERSTRING(INT(D122*10000),2)&amp;"元整"</f>
        <v>贰拾肆亿陆仟柒佰肆拾捌万元整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2319</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2319</v>
      </c>
      <c r="B127" s="3072"/>
      <c r="C127" s="3072"/>
      <c r="D127" s="3117" t="e">
        <f>NUMBERSTRING(INT(D126*10000),2)&amp;"元整"</f>
        <v>#VALUE!</v>
      </c>
      <c r="E127" s="3119"/>
      <c r="F127" s="3119"/>
      <c r="G127" s="3119"/>
      <c r="H127" s="3119"/>
      <c r="I127" s="3118"/>
    </row>
    <row r="128" spans="1:11" ht="21.75" customHeight="1">
      <c r="A128" s="3120" t="s">
        <v>2320</v>
      </c>
      <c r="B128" s="3120"/>
      <c r="C128" s="3120"/>
      <c r="D128" s="3120"/>
      <c r="E128" s="3120"/>
      <c r="F128" s="3120"/>
      <c r="G128" s="3120"/>
      <c r="H128" s="3120"/>
      <c r="I128" s="3120"/>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3" priority="21" stopIfTrue="1" operator="equal">
      <formula>25</formula>
    </cfRule>
  </conditionalFormatting>
  <conditionalFormatting sqref="C8:C9">
    <cfRule type="cellIs" dxfId="152" priority="19" stopIfTrue="1" operator="equal">
      <formula>15</formula>
    </cfRule>
  </conditionalFormatting>
  <conditionalFormatting sqref="C14:C16">
    <cfRule type="cellIs" dxfId="151" priority="13" stopIfTrue="1" operator="equal">
      <formula>30</formula>
    </cfRule>
  </conditionalFormatting>
  <conditionalFormatting sqref="D5:D7">
    <cfRule type="cellIs" dxfId="150" priority="10" stopIfTrue="1" operator="equal">
      <formula>25</formula>
    </cfRule>
  </conditionalFormatting>
  <conditionalFormatting sqref="D8:D9">
    <cfRule type="cellIs" dxfId="149" priority="9" stopIfTrue="1" operator="equal">
      <formula>15</formula>
    </cfRule>
  </conditionalFormatting>
  <conditionalFormatting sqref="C10:D13">
    <cfRule type="cellIs" dxfId="148" priority="8" stopIfTrue="1" operator="equal">
      <formula>15</formula>
    </cfRule>
  </conditionalFormatting>
  <conditionalFormatting sqref="D14:D16">
    <cfRule type="cellIs" dxfId="147" priority="6"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天津市滨海新区塘沽规划杭州道以北洞庭路以西出让国有建设用地使用权及在建建筑物预评估</v>
      </c>
      <c r="C37" s="3006"/>
      <c r="D37" s="3006"/>
      <c r="E37" s="3006"/>
      <c r="F37" s="3006"/>
      <c r="G37" s="3006"/>
      <c r="H37" s="3006"/>
      <c r="I37" s="300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25" sqref="K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6" t="s">
        <v>3247</v>
      </c>
      <c r="C1" s="242"/>
      <c r="D1" s="242"/>
      <c r="E1" s="242"/>
      <c r="F1" s="242"/>
      <c r="G1" s="1379">
        <f>MATCH(B1,'数据-取费表'!A6:A16,0)+5</f>
        <v>6</v>
      </c>
    </row>
    <row r="2" spans="1:9" s="244" customFormat="1" ht="18" customHeight="1">
      <c r="A2" s="245" t="s">
        <v>2329</v>
      </c>
      <c r="B2" s="246">
        <f ca="1">IF(D2="——",C52,C52-E2)</f>
        <v>255435</v>
      </c>
      <c r="C2" s="243" t="s">
        <v>2330</v>
      </c>
      <c r="D2" s="2549" t="s">
        <v>70</v>
      </c>
      <c r="E2" s="1440">
        <f ca="1">SUMIF(INDIRECT("'"&amp;G2&amp;"'"&amp;"!A:A"),"承租人权益价值",INDIRECT("'"&amp;G2&amp;"'"&amp;"!c:c"))</f>
        <v>0</v>
      </c>
      <c r="F2" s="2550" t="s">
        <v>2330</v>
      </c>
      <c r="G2" s="2551" t="s">
        <v>3560</v>
      </c>
    </row>
    <row r="3" spans="1:9" s="244" customFormat="1" ht="18" customHeight="1" thickBot="1">
      <c r="A3" s="247" t="s">
        <v>2331</v>
      </c>
      <c r="B3" s="248">
        <f ca="1">ROUND(B2*10000/(IF(B1="",'数据-汇总表'!E3,INDIRECT("'数据-取费表'!k"&amp;$G$1))),0)</f>
        <v>16435</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144795</v>
      </c>
      <c r="D5" s="255" t="s">
        <v>2336</v>
      </c>
      <c r="E5" s="256" t="s">
        <v>2337</v>
      </c>
      <c r="F5" s="256" t="s">
        <v>2338</v>
      </c>
      <c r="G5" s="257"/>
    </row>
    <row r="6" spans="1:9" s="258" customFormat="1" ht="13.5" customHeight="1">
      <c r="A6" s="949" t="s">
        <v>2339</v>
      </c>
      <c r="B6" s="259" t="s">
        <v>2340</v>
      </c>
      <c r="C6" s="260">
        <f>'土地比较法-住宅、综合'!B2</f>
        <v>134296</v>
      </c>
      <c r="D6" s="261"/>
      <c r="E6" s="262"/>
      <c r="F6" s="262"/>
      <c r="G6" s="263"/>
    </row>
    <row r="7" spans="1:9" s="258" customFormat="1" ht="13.5" customHeight="1">
      <c r="A7" s="949" t="s">
        <v>2341</v>
      </c>
      <c r="B7" s="259" t="s">
        <v>2342</v>
      </c>
      <c r="C7" s="264">
        <f>ROUND(C6*F7,0)</f>
        <v>4096</v>
      </c>
      <c r="D7" s="264"/>
      <c r="E7" s="262"/>
      <c r="F7" s="265">
        <f>IF(项目基本情况!B8="出让",0,'数据-取费表'!B48+'数据-取费表'!B49)</f>
        <v>3.0499999999999999E-2</v>
      </c>
      <c r="G7" s="263"/>
    </row>
    <row r="8" spans="1:9" s="267" customFormat="1">
      <c r="A8" s="949" t="s">
        <v>2343</v>
      </c>
      <c r="B8" s="259" t="s">
        <v>2344</v>
      </c>
      <c r="C8" s="264">
        <f ca="1">IF(G8="已包含在土地购买价格中","0",IF(B1="",'数据-取费表'!B29,IF(G9="全部缴纳",C9+C10,H9)))</f>
        <v>6403</v>
      </c>
      <c r="D8" s="266"/>
      <c r="E8" s="264"/>
      <c r="F8" s="265"/>
      <c r="G8" s="2552" t="s">
        <v>3561</v>
      </c>
    </row>
    <row r="9" spans="1:9" s="258" customFormat="1" ht="13.5" customHeight="1">
      <c r="A9" s="950" t="s">
        <v>800</v>
      </c>
      <c r="B9" s="268" t="s">
        <v>2345</v>
      </c>
      <c r="C9" s="269">
        <f ca="1">ROUND(D9*E9/10000,0)</f>
        <v>6403</v>
      </c>
      <c r="D9" s="1032">
        <f ca="1">IF(B1="",'数据-汇总表'!E5,IF(INDIRECT("'数据-取费表'!c"&amp;$G$1)="住宅",INDIRECT("'数据-取费表'!k"&amp;$G$1),0))</f>
        <v>155417.20000000115</v>
      </c>
      <c r="E9" s="269">
        <f>'数据-取费表'!B27</f>
        <v>412</v>
      </c>
      <c r="F9" s="265"/>
      <c r="G9" s="2553" t="s">
        <v>3562</v>
      </c>
      <c r="H9" s="1390"/>
      <c r="I9" s="2554" t="s">
        <v>2346</v>
      </c>
    </row>
    <row r="10" spans="1:9" s="258" customFormat="1" ht="13.5" customHeight="1">
      <c r="A10" s="950" t="s">
        <v>801</v>
      </c>
      <c r="B10" s="268" t="s">
        <v>2347</v>
      </c>
      <c r="C10" s="269">
        <f ca="1">ROUND(D10*E10/10000,0)</f>
        <v>0</v>
      </c>
      <c r="D10" s="1032">
        <f ca="1">IF(B1="",'数据-汇总表'!E6,IF(INDIRECT("'数据-取费表'!c"&amp;$G$1)="住宅",INDIRECT("'数据-取费表'!s"&amp;$G$1),INDIRECT("'数据-取费表'!k"&amp;$G$1)+INDIRECT("'数据-取费表'!s"&amp;$G$1)))</f>
        <v>0</v>
      </c>
      <c r="E10" s="269">
        <f>'数据-取费表'!B28</f>
        <v>480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155417.20000000115</v>
      </c>
      <c r="E19" s="255">
        <f>'数据-取费表'!B31</f>
        <v>200</v>
      </c>
      <c r="F19" s="275"/>
      <c r="G19" s="2552" t="s">
        <v>3563</v>
      </c>
    </row>
    <row r="20" spans="1:7" s="258" customFormat="1" ht="13.5" customHeight="1">
      <c r="A20" s="299" t="s">
        <v>2360</v>
      </c>
      <c r="B20" s="254" t="s">
        <v>2361</v>
      </c>
      <c r="C20" s="276">
        <f ca="1">ROUND((C5+C19)*F20,0)</f>
        <v>2896</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4">
        <f ca="1">ROUND(SUM(C23:C25),0)</f>
        <v>17985</v>
      </c>
      <c r="D22" s="279">
        <f ca="1">C26</f>
        <v>1.1999999999999999E-3</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17812</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173</v>
      </c>
      <c r="D25" s="282"/>
      <c r="E25" s="285"/>
      <c r="F25" s="283"/>
      <c r="G25" s="286" t="s">
        <v>2377</v>
      </c>
    </row>
    <row r="26" spans="1:7" s="258" customFormat="1">
      <c r="A26" s="951" t="s">
        <v>795</v>
      </c>
      <c r="B26" s="259" t="s">
        <v>2378</v>
      </c>
      <c r="C26" s="282">
        <f ca="1">ROUND(IF('数据-取费表'!B22&lt;=1,F21*F22*'数据-取费表'!B23/2,F21*(POWER((1+F22),'数据-取费表'!B23/2)-1)),4)</f>
        <v>1.1999999999999999E-3</v>
      </c>
      <c r="D26" s="282"/>
      <c r="E26" s="285"/>
      <c r="F26" s="283"/>
      <c r="G26" s="287"/>
    </row>
    <row r="27" spans="1:7" s="258" customFormat="1" ht="24.75">
      <c r="A27" s="299" t="s">
        <v>2379</v>
      </c>
      <c r="B27" s="288" t="s">
        <v>2380</v>
      </c>
      <c r="C27" s="289">
        <f ca="1">C28</f>
        <v>24615</v>
      </c>
      <c r="D27" s="279">
        <f ca="1">C29</f>
        <v>3.3E-3</v>
      </c>
      <c r="E27" s="280" t="s">
        <v>2381</v>
      </c>
      <c r="F27" s="290">
        <f ca="1">IF(B1="",'数据-取费表'!Q16,INDIRECT("'数据-取费表'!q"&amp;$G$1))</f>
        <v>0.2</v>
      </c>
      <c r="G27" s="291" t="s">
        <v>2382</v>
      </c>
    </row>
    <row r="28" spans="1:7" s="258" customFormat="1" ht="13.5" customHeight="1">
      <c r="A28" s="951" t="s">
        <v>791</v>
      </c>
      <c r="B28" s="292" t="s">
        <v>2383</v>
      </c>
      <c r="C28" s="293">
        <f ca="1">ROUND((C5+C19+C20)*F27*'数据-取费表'!B21/'数据-取费表'!B20,0)</f>
        <v>24615</v>
      </c>
      <c r="D28" s="279"/>
      <c r="E28" s="280"/>
      <c r="F28" s="290"/>
      <c r="G28" s="291"/>
    </row>
    <row r="29" spans="1:7" s="258" customFormat="1" ht="13.5" customHeight="1">
      <c r="A29" s="951" t="s">
        <v>792</v>
      </c>
      <c r="B29" s="292" t="s">
        <v>2384</v>
      </c>
      <c r="C29" s="282">
        <f ca="1">ROUND(C21*F27*'数据-取费表'!B21/'数据-取费表'!B20,4)</f>
        <v>3.3E-3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206345</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35205</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30306</v>
      </c>
      <c r="D34" s="261"/>
      <c r="E34" s="264"/>
      <c r="F34" s="301">
        <f ca="1">IF('数据-取费表'!B24=0,1,IF(B1="",'数据-取费表'!N16,INDIRECT("'数据-取费表'!n"&amp;$G$1)))</f>
        <v>0.65</v>
      </c>
      <c r="G34" s="263" t="s">
        <v>2393</v>
      </c>
    </row>
    <row r="35" spans="1:7" ht="13.5" customHeight="1">
      <c r="A35" s="951" t="s">
        <v>796</v>
      </c>
      <c r="B35" s="259" t="s">
        <v>2394</v>
      </c>
      <c r="C35" s="264">
        <f ca="1">ROUND(C34*F35,0)</f>
        <v>909</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1515</v>
      </c>
      <c r="D36" s="264"/>
      <c r="E36" s="264"/>
      <c r="F36" s="303">
        <f>'数据-取费表'!B34</f>
        <v>0.05</v>
      </c>
      <c r="G36" s="304" t="s">
        <v>2397</v>
      </c>
    </row>
    <row r="37" spans="1:7" s="302" customFormat="1" ht="13.5" customHeight="1">
      <c r="A37" s="951" t="s">
        <v>798</v>
      </c>
      <c r="B37" s="259" t="s">
        <v>2398</v>
      </c>
      <c r="C37" s="293">
        <f ca="1">ROUND(E37*D37*F34/10000,0)</f>
        <v>2020</v>
      </c>
      <c r="D37" s="261">
        <f ca="1">D19</f>
        <v>155417.20000000115</v>
      </c>
      <c r="E37" s="293">
        <f>'数据-取费表'!B35</f>
        <v>200</v>
      </c>
      <c r="F37" s="303"/>
      <c r="G37" s="305" t="s">
        <v>2399</v>
      </c>
    </row>
    <row r="38" spans="1:7" ht="13.5" customHeight="1">
      <c r="A38" s="951" t="s">
        <v>799</v>
      </c>
      <c r="B38" s="259" t="s">
        <v>2400</v>
      </c>
      <c r="C38" s="264">
        <f ca="1">ROUND(C34*F38,0)</f>
        <v>455</v>
      </c>
      <c r="D38" s="264"/>
      <c r="E38" s="264"/>
      <c r="F38" s="303">
        <f>'数据-取费表'!B36</f>
        <v>1.4999999999999999E-2</v>
      </c>
      <c r="G38" s="263" t="s">
        <v>2395</v>
      </c>
    </row>
    <row r="39" spans="1:7" s="258" customFormat="1" ht="13.5" customHeight="1">
      <c r="A39" s="299" t="s">
        <v>2401</v>
      </c>
      <c r="B39" s="254" t="s">
        <v>2402</v>
      </c>
      <c r="C39" s="276">
        <f ca="1">ROUND(C33*F20,0)</f>
        <v>704</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2145</v>
      </c>
      <c r="D41" s="279">
        <f ca="1">C44</f>
        <v>1.1999999999999999E-3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2103</v>
      </c>
      <c r="D42" s="282"/>
      <c r="E42" s="282"/>
      <c r="F42" s="283"/>
      <c r="G42" s="3192" t="s">
        <v>2411</v>
      </c>
    </row>
    <row r="43" spans="1:7" ht="13.5" customHeight="1">
      <c r="A43" s="951" t="s">
        <v>792</v>
      </c>
      <c r="B43" s="259" t="s">
        <v>2412</v>
      </c>
      <c r="C43" s="282">
        <f ca="1">ROUND(IF('数据-取费表'!B22&lt;=1,C39*F22*'数据-取费表'!B21/2,C39*(POWER((1+F22),'数据-取费表'!B21/2)-1)),0)</f>
        <v>42</v>
      </c>
      <c r="D43" s="282"/>
      <c r="E43" s="282"/>
      <c r="F43" s="283"/>
      <c r="G43" s="3193"/>
    </row>
    <row r="44" spans="1:7" ht="13.5" customHeight="1">
      <c r="A44" s="951" t="s">
        <v>793</v>
      </c>
      <c r="B44" s="259" t="s">
        <v>2413</v>
      </c>
      <c r="C44" s="282">
        <f ca="1">ROUND(IF('数据-取费表'!B22&lt;=1,C40*F22*'数据-取费表'!B21/2,C40*(POWER((1+F22),'数据-取费表'!B21/2)-1)),4)</f>
        <v>1.1999999999999999E-3</v>
      </c>
      <c r="D44" s="282"/>
      <c r="E44" s="282"/>
      <c r="F44" s="283"/>
      <c r="G44" s="3194"/>
    </row>
    <row r="45" spans="1:7" s="258" customFormat="1" ht="13.5" customHeight="1">
      <c r="A45" s="299" t="s">
        <v>2414</v>
      </c>
      <c r="B45" s="288" t="s">
        <v>2380</v>
      </c>
      <c r="C45" s="289">
        <f ca="1">C46</f>
        <v>7182</v>
      </c>
      <c r="D45" s="279">
        <f ca="1">C47</f>
        <v>4.0000000000000001E-3</v>
      </c>
      <c r="E45" s="280" t="s">
        <v>2406</v>
      </c>
      <c r="F45" s="290"/>
      <c r="G45" s="291" t="s">
        <v>2415</v>
      </c>
    </row>
    <row r="46" spans="1:7" s="258" customFormat="1" ht="13.5" customHeight="1">
      <c r="A46" s="951" t="s">
        <v>791</v>
      </c>
      <c r="B46" s="292" t="s">
        <v>2416</v>
      </c>
      <c r="C46" s="293">
        <f ca="1">ROUND((C33+C39)*F27,0)</f>
        <v>7182</v>
      </c>
      <c r="D46" s="307"/>
      <c r="E46" s="280"/>
      <c r="F46" s="290"/>
      <c r="G46" s="291"/>
    </row>
    <row r="47" spans="1:7" s="258" customFormat="1" ht="13.5" customHeight="1">
      <c r="A47" s="951" t="s">
        <v>792</v>
      </c>
      <c r="B47" s="292" t="s">
        <v>2417</v>
      </c>
      <c r="C47" s="282">
        <f ca="1">ROUND(C40*F27,4)</f>
        <v>4.0000000000000001E-3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49090</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49090</v>
      </c>
      <c r="D51" s="276"/>
      <c r="E51" s="276"/>
      <c r="F51" s="308"/>
      <c r="G51" s="278" t="s">
        <v>2427</v>
      </c>
    </row>
    <row r="52" spans="1:7" s="252" customFormat="1" ht="16.5" thickBot="1">
      <c r="A52" s="309" t="s">
        <v>2428</v>
      </c>
      <c r="B52" s="310"/>
      <c r="C52" s="311">
        <f ca="1">C31+C51</f>
        <v>255435</v>
      </c>
      <c r="D52" s="310"/>
      <c r="E52" s="310"/>
      <c r="F52" s="310"/>
      <c r="G52" s="312"/>
    </row>
    <row r="55" spans="1:7" ht="15">
      <c r="B55" s="314" t="s">
        <v>2429</v>
      </c>
      <c r="C55" s="315"/>
    </row>
    <row r="56" spans="1:7">
      <c r="B56" s="317" t="s">
        <v>1508</v>
      </c>
      <c r="C56" s="319">
        <f ca="1">1-C57</f>
        <v>0.80800000000000005</v>
      </c>
    </row>
    <row r="57" spans="1:7">
      <c r="B57" s="317" t="s">
        <v>1509</v>
      </c>
      <c r="C57" s="318">
        <f ca="1">ROUND(C51/C52,3)</f>
        <v>0.192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6"/>
      <c r="C1" s="2555" t="s">
        <v>2430</v>
      </c>
      <c r="D1" s="242"/>
      <c r="E1" s="242"/>
      <c r="F1" s="242"/>
      <c r="G1" s="1379">
        <f>MATCH(B1,'数据-取费表'!A6:A16,0)+5</f>
        <v>7</v>
      </c>
      <c r="H1" s="1282" t="str">
        <f>IF(ISERROR(FIND("住宅",B1)),"非住宅","住宅")</f>
        <v>非住宅</v>
      </c>
    </row>
    <row r="2" spans="1:8" s="244" customFormat="1" ht="18" customHeight="1">
      <c r="A2" s="245" t="s">
        <v>2329</v>
      </c>
      <c r="B2" s="246">
        <f ca="1">ROUND(IF(D2="——",C52/10000,C52/10000-E2),0)</f>
        <v>90475</v>
      </c>
      <c r="C2" s="243" t="s">
        <v>2330</v>
      </c>
      <c r="D2" s="2549" t="s">
        <v>70</v>
      </c>
      <c r="E2" s="1440"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5821</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64031886</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IF(项目基本情况!B8="出让",0,'数据-取费表'!B48+'数据-取费表'!B49)</f>
        <v>3.0499999999999999E-2</v>
      </c>
      <c r="G7" s="263"/>
    </row>
    <row r="8" spans="1:8" s="267" customFormat="1">
      <c r="A8" s="949" t="s">
        <v>2343</v>
      </c>
      <c r="B8" s="259" t="s">
        <v>2344</v>
      </c>
      <c r="C8" s="264">
        <f ca="1">IF(G8="已包含在土地购买价格中",0,C9+C10)</f>
        <v>64031886</v>
      </c>
      <c r="D8" s="266"/>
      <c r="E8" s="264"/>
      <c r="F8" s="265"/>
      <c r="G8" s="2552"/>
    </row>
    <row r="9" spans="1:8" s="258" customFormat="1" ht="13.5" customHeight="1">
      <c r="A9" s="950" t="s">
        <v>800</v>
      </c>
      <c r="B9" s="268" t="s">
        <v>2345</v>
      </c>
      <c r="C9" s="269">
        <f ca="1">ROUND(D9*E9,0)</f>
        <v>64031886</v>
      </c>
      <c r="D9" s="1032">
        <f ca="1">IF(B1="",'数据-汇总表'!E5,IF(INDIRECT("'数据-取费表'!c"&amp;$G$1)="住宅",INDIRECT("'数据-取费表'!k"&amp;$G$1),0))</f>
        <v>155417.20000000115</v>
      </c>
      <c r="E9" s="269">
        <f>'数据-取费表'!B27</f>
        <v>412</v>
      </c>
      <c r="F9" s="265"/>
      <c r="G9" s="270"/>
    </row>
    <row r="10" spans="1:8" s="258" customFormat="1" ht="13.5" customHeight="1">
      <c r="A10" s="950" t="s">
        <v>801</v>
      </c>
      <c r="B10" s="268" t="s">
        <v>2347</v>
      </c>
      <c r="C10" s="269">
        <f ca="1">ROUND(D10*E10,0)</f>
        <v>0</v>
      </c>
      <c r="D10" s="1032">
        <f ca="1">IF(B1="",'数据-汇总表'!E6,IF(INDIRECT("'数据-取费表'!c"&amp;$G$1)="住宅",INDIRECT("'数据-取费表'!s"&amp;$G$1),INDIRECT("'数据-取费表'!k"&amp;$G$1)+INDIRECT("'数据-取费表'!s"&amp;$G$1)))</f>
        <v>0</v>
      </c>
      <c r="E10" s="269">
        <f>'数据-取费表'!B28</f>
        <v>480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31083440</v>
      </c>
      <c r="D19" s="1036">
        <f ca="1">D9+D10</f>
        <v>155417.20000000115</v>
      </c>
      <c r="E19" s="255">
        <f>'数据-取费表'!B31</f>
        <v>200</v>
      </c>
      <c r="F19" s="275"/>
      <c r="G19" s="2552"/>
    </row>
    <row r="20" spans="1:7" s="258" customFormat="1" ht="13.5" customHeight="1">
      <c r="A20" s="299" t="s">
        <v>2441</v>
      </c>
      <c r="B20" s="254" t="s">
        <v>2442</v>
      </c>
      <c r="C20" s="276">
        <f ca="1">ROUND((C5+C19)*F20,0)</f>
        <v>1902307</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0">
        <f ca="1">ROUND(SUM(C23:C25),0)</f>
        <v>14345076</v>
      </c>
      <c r="D22" s="279">
        <f ca="1">C26</f>
        <v>1.4E-3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9564822</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4643118</v>
      </c>
      <c r="D24" s="282"/>
      <c r="E24" s="282"/>
      <c r="F24" s="283"/>
      <c r="G24" s="284" t="s">
        <v>2453</v>
      </c>
    </row>
    <row r="25" spans="1:7" s="258" customFormat="1" ht="24">
      <c r="A25" s="951" t="s">
        <v>2343</v>
      </c>
      <c r="B25" s="259" t="s">
        <v>2454</v>
      </c>
      <c r="C25" s="1381">
        <f ca="1">ROUND(IF('数据-取费表'!B22&lt;=1,C20*F22*'数据-取费表'!B22/2,C20*(POWER((1+F22),'数据-取费表'!B22/2)-1)),0)</f>
        <v>137136</v>
      </c>
      <c r="D25" s="282"/>
      <c r="E25" s="285"/>
      <c r="F25" s="283"/>
      <c r="G25" s="286" t="s">
        <v>2455</v>
      </c>
    </row>
    <row r="26" spans="1:7" s="258" customFormat="1">
      <c r="A26" s="951"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19403527</v>
      </c>
      <c r="D27" s="279">
        <f ca="1">C29</f>
        <v>4.0000000000000001E-3</v>
      </c>
      <c r="E27" s="280" t="s">
        <v>2381</v>
      </c>
      <c r="F27" s="290">
        <f ca="1">IF(B1="",'数据-取费表'!Q16,INDIRECT("'数据-取费表'!q"&amp;$G$1))</f>
        <v>0.2</v>
      </c>
      <c r="G27" s="291" t="s">
        <v>2382</v>
      </c>
    </row>
    <row r="28" spans="1:7" s="258" customFormat="1" ht="13.5" customHeight="1">
      <c r="A28" s="951" t="s">
        <v>791</v>
      </c>
      <c r="B28" s="292" t="s">
        <v>2383</v>
      </c>
      <c r="C28" s="293">
        <f ca="1">ROUND((C5+C19+C20)*F27,0)</f>
        <v>19403527</v>
      </c>
      <c r="D28" s="279"/>
      <c r="E28" s="280"/>
      <c r="F28" s="290"/>
      <c r="G28" s="291"/>
    </row>
    <row r="29" spans="1:7" s="258" customFormat="1" ht="13.5" customHeight="1">
      <c r="A29" s="951" t="s">
        <v>792</v>
      </c>
      <c r="B29" s="292" t="s">
        <v>2384</v>
      </c>
      <c r="C29" s="282">
        <f ca="1">ROUND(C21*F27,4)</f>
        <v>4.0000000000000001E-3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141936650</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541628942</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466251600</v>
      </c>
      <c r="D34" s="261"/>
      <c r="E34" s="264"/>
      <c r="F34" s="301"/>
      <c r="G34" s="263"/>
    </row>
    <row r="35" spans="1:7" ht="13.5" customHeight="1">
      <c r="A35" s="951" t="s">
        <v>796</v>
      </c>
      <c r="B35" s="259" t="s">
        <v>2394</v>
      </c>
      <c r="C35" s="264">
        <f ca="1">ROUND(C34*F35,0)</f>
        <v>13987548</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23312580</v>
      </c>
      <c r="D36" s="264"/>
      <c r="E36" s="264"/>
      <c r="F36" s="303">
        <f>'数据-取费表'!B34</f>
        <v>0.05</v>
      </c>
      <c r="G36" s="304" t="s">
        <v>2397</v>
      </c>
    </row>
    <row r="37" spans="1:7" s="302" customFormat="1" ht="13.5" customHeight="1">
      <c r="A37" s="951" t="s">
        <v>798</v>
      </c>
      <c r="B37" s="259" t="s">
        <v>2398</v>
      </c>
      <c r="C37" s="293">
        <f ca="1">ROUND(E37*D37,0)</f>
        <v>31083440</v>
      </c>
      <c r="D37" s="261">
        <f ca="1">D19</f>
        <v>155417.20000000115</v>
      </c>
      <c r="E37" s="293">
        <f>'数据-取费表'!B35</f>
        <v>200</v>
      </c>
      <c r="F37" s="303"/>
      <c r="G37" s="305"/>
    </row>
    <row r="38" spans="1:7" ht="13.5" customHeight="1">
      <c r="A38" s="951" t="s">
        <v>799</v>
      </c>
      <c r="B38" s="259" t="s">
        <v>2400</v>
      </c>
      <c r="C38" s="264">
        <f ca="1">ROUND(C34*F38,0)</f>
        <v>6993774</v>
      </c>
      <c r="D38" s="264"/>
      <c r="E38" s="264"/>
      <c r="F38" s="303">
        <f>'数据-取费表'!B36</f>
        <v>1.4999999999999999E-2</v>
      </c>
      <c r="G38" s="263" t="s">
        <v>2395</v>
      </c>
    </row>
    <row r="39" spans="1:7" s="258" customFormat="1" ht="13.5" customHeight="1">
      <c r="A39" s="299" t="s">
        <v>2401</v>
      </c>
      <c r="B39" s="254" t="s">
        <v>2402</v>
      </c>
      <c r="C39" s="276">
        <f ca="1">ROUND(C33*F20,0)</f>
        <v>10832579</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39826681</v>
      </c>
      <c r="D41" s="279">
        <f ca="1">C44</f>
        <v>1.4E-3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39045766</v>
      </c>
      <c r="D42" s="282"/>
      <c r="E42" s="282"/>
      <c r="F42" s="283"/>
      <c r="G42" s="3192" t="s">
        <v>2458</v>
      </c>
    </row>
    <row r="43" spans="1:7" ht="13.5" customHeight="1">
      <c r="A43" s="951" t="s">
        <v>792</v>
      </c>
      <c r="B43" s="259" t="s">
        <v>2412</v>
      </c>
      <c r="C43" s="282">
        <f ca="1">ROUND(IF('数据-取费表'!B22&lt;=1,C39*F22*'数据-取费表'!B20/2,C39*(POWER((1+F22),'数据-取费表'!B20/2)-1)),0)</f>
        <v>780915</v>
      </c>
      <c r="D43" s="282"/>
      <c r="E43" s="282"/>
      <c r="F43" s="283"/>
      <c r="G43" s="3193"/>
    </row>
    <row r="44" spans="1:7" ht="13.5" customHeight="1">
      <c r="A44" s="951" t="s">
        <v>793</v>
      </c>
      <c r="B44" s="259" t="s">
        <v>2413</v>
      </c>
      <c r="C44" s="282">
        <f ca="1">ROUND(IF('数据-取费表'!B22&lt;=1,C40*F22*'数据-取费表'!B20/2,C40*(POWER((1+F22),'数据-取费表'!B20/2)-1)),4)</f>
        <v>1.4E-3</v>
      </c>
      <c r="D44" s="282"/>
      <c r="E44" s="282"/>
      <c r="F44" s="283"/>
      <c r="G44" s="3194"/>
    </row>
    <row r="45" spans="1:7" s="258" customFormat="1" ht="13.5" customHeight="1">
      <c r="A45" s="299" t="s">
        <v>2414</v>
      </c>
      <c r="B45" s="288" t="s">
        <v>2380</v>
      </c>
      <c r="C45" s="289">
        <f ca="1">C46</f>
        <v>110492304</v>
      </c>
      <c r="D45" s="279">
        <f ca="1">C47</f>
        <v>4.0000000000000001E-3</v>
      </c>
      <c r="E45" s="280" t="s">
        <v>2406</v>
      </c>
      <c r="F45" s="290"/>
      <c r="G45" s="291" t="s">
        <v>2415</v>
      </c>
    </row>
    <row r="46" spans="1:7" s="258" customFormat="1" ht="13.5" customHeight="1">
      <c r="A46" s="951" t="s">
        <v>791</v>
      </c>
      <c r="B46" s="292" t="s">
        <v>2416</v>
      </c>
      <c r="C46" s="293">
        <f ca="1">ROUND((C33+C39)*F27,0)</f>
        <v>110492304</v>
      </c>
      <c r="D46" s="307"/>
      <c r="E46" s="280"/>
      <c r="F46" s="290"/>
      <c r="G46" s="291"/>
    </row>
    <row r="47" spans="1:7" s="258" customFormat="1" ht="13.5" customHeight="1">
      <c r="A47" s="951" t="s">
        <v>792</v>
      </c>
      <c r="B47" s="292" t="s">
        <v>2417</v>
      </c>
      <c r="C47" s="282">
        <f ca="1">ROUND(C40*F27,4)</f>
        <v>4.0000000000000001E-3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762813965</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762813965</v>
      </c>
      <c r="D51" s="276"/>
      <c r="E51" s="276"/>
      <c r="F51" s="308"/>
      <c r="G51" s="278" t="s">
        <v>2427</v>
      </c>
    </row>
    <row r="52" spans="1:7" s="252" customFormat="1" ht="16.5" thickBot="1">
      <c r="A52" s="309" t="s">
        <v>2428</v>
      </c>
      <c r="B52" s="310"/>
      <c r="C52" s="311">
        <f ca="1">C31+C51</f>
        <v>904750615</v>
      </c>
      <c r="D52" s="310"/>
      <c r="E52" s="310"/>
      <c r="F52" s="310"/>
      <c r="G52" s="312"/>
    </row>
    <row r="55" spans="1:7" ht="15">
      <c r="B55" s="314" t="s">
        <v>2429</v>
      </c>
      <c r="C55" s="315"/>
    </row>
    <row r="56" spans="1:7">
      <c r="B56" s="317" t="s">
        <v>1508</v>
      </c>
      <c r="C56" s="319">
        <f ca="1">1-C57</f>
        <v>0.15700000000000003</v>
      </c>
    </row>
    <row r="57" spans="1:7">
      <c r="B57" s="317" t="s">
        <v>1509</v>
      </c>
      <c r="C57" s="318">
        <f ca="1">ROUND(C51/C52,3)</f>
        <v>0.84299999999999997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t="s">
        <v>3247</v>
      </c>
      <c r="D1" s="1580"/>
      <c r="E1" s="320"/>
      <c r="F1" s="320"/>
      <c r="G1" s="1581"/>
      <c r="H1" s="320"/>
      <c r="I1" s="320"/>
      <c r="J1" s="320"/>
      <c r="K1" s="320">
        <f>MATCH(C1,'数据-取费表'!A6:A16,0)+5</f>
        <v>6</v>
      </c>
    </row>
    <row r="2" spans="1:33" ht="18" customHeight="1">
      <c r="A2" s="245" t="s">
        <v>2329</v>
      </c>
      <c r="B2" s="248">
        <f ca="1">C32</f>
        <v>238061</v>
      </c>
      <c r="C2" s="320" t="s">
        <v>2462</v>
      </c>
      <c r="D2" s="320"/>
      <c r="E2" s="320"/>
      <c r="F2" s="320"/>
      <c r="G2" s="320"/>
      <c r="H2" s="320"/>
      <c r="I2" s="320"/>
      <c r="J2" s="320"/>
      <c r="K2" s="320"/>
    </row>
    <row r="3" spans="1:33" ht="18" customHeight="1" thickBot="1">
      <c r="A3" s="247" t="s">
        <v>2331</v>
      </c>
      <c r="B3" s="248">
        <f ca="1">ROUND(B2*10000/IF(C1="",'数据-汇总表'!E3,INDIRECT("'数据-取费表'!K"&amp;$K$1)),0)</f>
        <v>15318</v>
      </c>
      <c r="C3" s="320" t="s">
        <v>2463</v>
      </c>
      <c r="D3" s="320"/>
      <c r="E3" s="320"/>
      <c r="F3" s="320"/>
      <c r="G3" s="320"/>
      <c r="H3" s="320"/>
      <c r="I3" s="320"/>
      <c r="J3" s="320"/>
      <c r="K3" s="320"/>
    </row>
    <row r="4" spans="1:33" s="956" customFormat="1" ht="16.5" customHeight="1">
      <c r="A4" s="953" t="s">
        <v>2464</v>
      </c>
      <c r="B4" s="954"/>
      <c r="C4" s="996">
        <f>SUM(C8:K8)</f>
        <v>309358</v>
      </c>
      <c r="D4" s="954"/>
      <c r="E4" s="954"/>
      <c r="F4" s="954"/>
      <c r="G4" s="954"/>
      <c r="H4" s="954"/>
      <c r="I4" s="954"/>
      <c r="J4" s="954"/>
      <c r="K4" s="955"/>
    </row>
    <row r="5" spans="1:33" s="960" customFormat="1" ht="24.75">
      <c r="A5" s="957" t="s">
        <v>2465</v>
      </c>
      <c r="B5" s="958" t="s">
        <v>2466</v>
      </c>
      <c r="C5" s="2556" t="s">
        <v>3247</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f>'比较法-住宅'!C49</f>
        <v>19905</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155417.20000000115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f>'比较法-住宅'!B2</f>
        <v>309358</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16319</v>
      </c>
      <c r="D11" s="973"/>
      <c r="E11" s="375"/>
      <c r="F11" s="974">
        <f ca="1">1-IF('数据-取费表'!B24=0,1,IF(C1="",'数据-取费表'!N16,INDIRECT("'数据-取费表'!n"&amp;$K$1)))</f>
        <v>0.35</v>
      </c>
      <c r="G11" s="8"/>
      <c r="H11" s="968"/>
      <c r="I11" s="968"/>
      <c r="J11" s="968"/>
      <c r="K11" s="969"/>
    </row>
    <row r="12" spans="1:33" s="975" customFormat="1" ht="13.5" customHeight="1">
      <c r="A12" s="971" t="s">
        <v>1331</v>
      </c>
      <c r="B12" s="972" t="s">
        <v>2482</v>
      </c>
      <c r="C12" s="24">
        <f ca="1">ROUND(C11*F12,0)</f>
        <v>490</v>
      </c>
      <c r="D12" s="973"/>
      <c r="E12" s="375"/>
      <c r="F12" s="976">
        <f>'数据-取费表'!B33</f>
        <v>0.03</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816</v>
      </c>
      <c r="D13" s="1033"/>
      <c r="E13" s="375"/>
      <c r="F13" s="976">
        <f>'数据-取费表'!B34</f>
        <v>0.05</v>
      </c>
      <c r="G13" s="8" t="s">
        <v>2485</v>
      </c>
      <c r="H13" s="968"/>
      <c r="I13" s="968"/>
      <c r="J13" s="968"/>
      <c r="K13" s="969"/>
    </row>
    <row r="14" spans="1:33" s="977" customFormat="1" ht="13.5" customHeight="1">
      <c r="A14" s="971" t="s">
        <v>1333</v>
      </c>
      <c r="B14" s="972" t="s">
        <v>2486</v>
      </c>
      <c r="C14" s="24">
        <f ca="1">ROUND(D14*E14*F11/10000,0)</f>
        <v>1088</v>
      </c>
      <c r="D14" s="1033">
        <f ca="1">IF(C1="",'数据-汇总表'!E3,INDIRECT("'数据-取费表'!K"&amp;$K$1)+INDIRECT("'数据-取费表'!S"&amp;$K$1))</f>
        <v>155417.20000000115</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245</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18958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155417.20000000115</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6403</v>
      </c>
      <c r="D18" s="1033"/>
      <c r="E18" s="24"/>
      <c r="F18" s="976"/>
      <c r="G18" s="2558"/>
      <c r="H18" s="1577"/>
      <c r="I18" s="2559" t="s">
        <v>2494</v>
      </c>
      <c r="J18" s="979"/>
      <c r="K18" s="980"/>
    </row>
    <row r="19" spans="1:33" s="975" customFormat="1" ht="13.5" customHeight="1">
      <c r="A19" s="971" t="s">
        <v>805</v>
      </c>
      <c r="B19" s="972" t="s">
        <v>2495</v>
      </c>
      <c r="C19" s="24">
        <f ca="1">ROUND(D19*E19/10000,0)</f>
        <v>6403</v>
      </c>
      <c r="D19" s="1033">
        <f ca="1">IF(C1="",'数据-汇总表'!E5,IF(INDIRECT("'数据-取费表'!c"&amp;$K$1)="住宅",INDIRECT("'数据-取费表'!k"&amp;$K$1),0))</f>
        <v>155417.20000000115</v>
      </c>
      <c r="E19" s="24">
        <f>'数据-取费表'!B27</f>
        <v>412</v>
      </c>
      <c r="F19" s="976"/>
      <c r="G19" s="15"/>
      <c r="H19" s="1579"/>
      <c r="I19" s="981"/>
      <c r="J19" s="981"/>
      <c r="K19" s="982"/>
    </row>
    <row r="20" spans="1:33" s="975" customFormat="1" ht="13.5" customHeight="1">
      <c r="A20" s="971" t="s">
        <v>806</v>
      </c>
      <c r="B20" s="972" t="s">
        <v>2496</v>
      </c>
      <c r="C20" s="24">
        <f ca="1">ROUND(D20*E20/10000,0)</f>
        <v>0</v>
      </c>
      <c r="D20" s="1033">
        <f ca="1">IF(C1="",'数据-汇总表'!E6,IF(INDIRECT("'数据-取费表'!c"&amp;$K$1)="住宅",INDIRECT("'数据-取费表'!s"&amp;$K$1),INDIRECT("'数据-取费表'!k"&amp;$K$1)+INDIRECT("'数据-取费表'!s"&amp;$K$1)))</f>
        <v>0</v>
      </c>
      <c r="E20" s="24">
        <f>'数据-取费表'!B28</f>
        <v>480</v>
      </c>
      <c r="F20" s="976"/>
      <c r="G20" s="15"/>
      <c r="H20" s="981"/>
      <c r="I20" s="981"/>
      <c r="J20" s="981"/>
      <c r="K20" s="982"/>
    </row>
    <row r="21" spans="1:33" s="975" customFormat="1" ht="13.5" customHeight="1">
      <c r="A21" s="961" t="s">
        <v>802</v>
      </c>
      <c r="B21" s="985" t="s">
        <v>2497</v>
      </c>
      <c r="C21" s="986">
        <f ca="1">C16+C17+C18</f>
        <v>25361</v>
      </c>
      <c r="D21" s="987"/>
      <c r="E21" s="325"/>
      <c r="F21" s="325"/>
      <c r="G21" s="140" t="s">
        <v>2498</v>
      </c>
      <c r="H21" s="979"/>
      <c r="I21" s="979"/>
      <c r="J21" s="979"/>
      <c r="K21" s="980"/>
    </row>
    <row r="22" spans="1:33" s="975" customFormat="1" ht="13.5" customHeight="1">
      <c r="A22" s="961" t="s">
        <v>2470</v>
      </c>
      <c r="B22" s="985" t="s">
        <v>2499</v>
      </c>
      <c r="C22" s="986">
        <f ca="1">ROUND(C21*F22,0)</f>
        <v>507</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2166</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6">
        <f ca="1">C27</f>
        <v>327</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2.4199999999999999E-2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327</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5607</v>
      </c>
      <c r="D28" s="324">
        <f ca="1">C29</f>
        <v>3.4299999999999997E-2</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3.4299999999999997E-2</v>
      </c>
      <c r="D29" s="328"/>
      <c r="E29" s="329"/>
      <c r="F29" s="334"/>
      <c r="G29" s="140" t="s">
        <v>2513</v>
      </c>
      <c r="H29" s="979"/>
      <c r="I29" s="979"/>
      <c r="J29" s="979"/>
      <c r="K29" s="980"/>
    </row>
    <row r="30" spans="1:33" s="335" customFormat="1" ht="13.5" customHeight="1">
      <c r="A30" s="971" t="s">
        <v>804</v>
      </c>
      <c r="B30" s="994" t="s">
        <v>2514</v>
      </c>
      <c r="C30" s="336">
        <f ca="1">ROUND((C21+C22+C23)*F28,0)</f>
        <v>5607</v>
      </c>
      <c r="D30" s="328"/>
      <c r="E30" s="329"/>
      <c r="F30" s="334"/>
      <c r="G30" s="140"/>
      <c r="H30" s="979"/>
      <c r="I30" s="979"/>
      <c r="J30" s="979"/>
      <c r="K30" s="980"/>
    </row>
    <row r="31" spans="1:33" s="975" customFormat="1" ht="13.5" customHeight="1" thickBot="1">
      <c r="A31" s="2562" t="s">
        <v>2515</v>
      </c>
      <c r="B31" s="1005" t="s">
        <v>2516</v>
      </c>
      <c r="C31" s="1006">
        <f>ROUND(C4*F31/(1+'数据-取费表'!C42),0)</f>
        <v>16499</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238061</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97" t="s">
        <v>1398</v>
      </c>
      <c r="C6" s="1296">
        <f ca="1">ROUND(F6*F8*F7*(1-F9)/10000,0)</f>
        <v>0</v>
      </c>
      <c r="D6" s="164" t="s">
        <v>3033</v>
      </c>
      <c r="E6" s="347" t="s">
        <v>1400</v>
      </c>
      <c r="F6" s="348">
        <f ca="1">INDIRECT("'数据-取费表'!u"&amp;$G$1)</f>
        <v>0</v>
      </c>
      <c r="G6" s="1851"/>
      <c r="H6" s="1291" t="s">
        <v>1032</v>
      </c>
      <c r="I6" s="3197" t="s">
        <v>1398</v>
      </c>
      <c r="J6" s="346">
        <f ca="1">ROUND(M6*M8*M7*(1-M9)/10000,0)</f>
        <v>0</v>
      </c>
      <c r="K6" s="164" t="s">
        <v>3032</v>
      </c>
      <c r="L6" s="347" t="s">
        <v>1400</v>
      </c>
      <c r="M6" s="348">
        <f ca="1">INDIRECT("'数据-取费表'!z"&amp;$G$1)</f>
        <v>0</v>
      </c>
    </row>
    <row r="7" spans="1:37" ht="18" customHeight="1">
      <c r="A7" s="1295"/>
      <c r="B7" s="3198"/>
      <c r="C7" s="1297"/>
      <c r="D7" s="352"/>
      <c r="E7" s="1298" t="s">
        <v>1401</v>
      </c>
      <c r="F7" s="348">
        <f ca="1">IF(INDIRECT("'数据-取费表'!ah"&amp;$G$1)="",INDIRECT("'数据-取费表'!k"&amp;$G$1),INDIRECT("'数据-取费表'!ah"&amp;$G$1))</f>
        <v>0</v>
      </c>
      <c r="G7" s="1851"/>
      <c r="H7" s="349"/>
      <c r="I7" s="3198"/>
      <c r="J7" s="351"/>
      <c r="K7" s="352"/>
      <c r="L7" s="347" t="s">
        <v>1401</v>
      </c>
      <c r="M7" s="348">
        <f ca="1">F7</f>
        <v>0</v>
      </c>
    </row>
    <row r="8" spans="1:37" ht="18" customHeight="1">
      <c r="A8" s="349"/>
      <c r="B8" s="3198"/>
      <c r="C8" s="351"/>
      <c r="D8" s="352"/>
      <c r="E8" s="347" t="s">
        <v>1402</v>
      </c>
      <c r="F8" s="348">
        <f ca="1">INDIRECT("'数据-取费表'!ai"&amp;$G$1)</f>
        <v>0</v>
      </c>
      <c r="G8" s="1851"/>
      <c r="H8" s="349"/>
      <c r="I8" s="3198"/>
      <c r="J8" s="351"/>
      <c r="K8" s="352"/>
      <c r="L8" s="347" t="s">
        <v>1402</v>
      </c>
      <c r="M8" s="348">
        <f ca="1">INDIRECT("'数据-取费表'!ai"&amp;$G$1)</f>
        <v>0</v>
      </c>
    </row>
    <row r="9" spans="1:37" ht="18" customHeight="1">
      <c r="A9" s="349"/>
      <c r="B9" s="3199"/>
      <c r="C9" s="351"/>
      <c r="D9" s="352"/>
      <c r="E9" s="347" t="s">
        <v>1403</v>
      </c>
      <c r="F9" s="357">
        <f ca="1">INDIRECT("'数据-取费表'!w"&amp;$G$1)</f>
        <v>0</v>
      </c>
      <c r="G9" s="1851"/>
      <c r="H9" s="349"/>
      <c r="I9" s="319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3042</v>
      </c>
      <c r="E10" s="358" t="s">
        <v>1405</v>
      </c>
      <c r="F10" s="1366"/>
      <c r="G10" s="1851"/>
      <c r="H10" s="1291" t="s">
        <v>1036</v>
      </c>
      <c r="I10" s="1823" t="s">
        <v>1404</v>
      </c>
      <c r="J10" s="346">
        <f ca="1">ROUND(IF(M10="押一",J6/12*M11,IF(M10="押二",J6/12*2*M11,IF(M10="押三",J6/12*3*M11,J11*M11))),0)</f>
        <v>0</v>
      </c>
      <c r="K10" s="1824" t="s">
        <v>3041</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ROUND(F49*F51*F50*(1-F52)/10000,0)</f>
        <v>0</v>
      </c>
      <c r="D49" s="1276" t="s">
        <v>3034</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-0.5</v>
      </c>
      <c r="R52" s="1886" t="s">
        <v>1541</v>
      </c>
    </row>
    <row r="53" spans="1:18" s="1842" customFormat="1" ht="24.75" thickBot="1">
      <c r="A53" s="1405" t="s">
        <v>1134</v>
      </c>
      <c r="B53" s="1831" t="s">
        <v>1404</v>
      </c>
      <c r="C53" s="361">
        <f ca="1">ROUND(IF(F53="押一",C49/12*F11,IF(F53="押二",C49/12*2*F11,IF(F53="押三",C49/12*3*F11,C54*F11))),0)</f>
        <v>0</v>
      </c>
      <c r="D53" s="1824" t="s">
        <v>3041</v>
      </c>
      <c r="E53" s="358" t="s">
        <v>1405</v>
      </c>
      <c r="F53" s="1366"/>
      <c r="I53" s="1905" t="s">
        <v>1542</v>
      </c>
      <c r="J53" s="2952">
        <f ca="1">IF(M47="住宅",IF(D1="——",MAX(J51,L48),MAX(J51,L48-'数据-取费表'!B24)),IF(D1="——",MIN(J51,L48),MIN(J51,L48-'数据-取费表'!B24)))</f>
        <v>-0.5</v>
      </c>
      <c r="K53" s="3195" t="s">
        <v>1543</v>
      </c>
      <c r="L53" s="3196"/>
      <c r="O53" s="1884" t="s">
        <v>1043</v>
      </c>
      <c r="P53" s="1885" t="s">
        <v>1544</v>
      </c>
      <c r="Q53" s="1886" t="e">
        <f ca="1">Q47+Q48</f>
        <v>#DIV/0!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0</v>
      </c>
      <c r="D56" s="1913"/>
      <c r="E56" s="1914"/>
      <c r="F56" s="1906"/>
      <c r="I56" s="1915" t="s">
        <v>1549</v>
      </c>
      <c r="J56" s="1916"/>
      <c r="K56" s="1887" t="s">
        <v>1550</v>
      </c>
      <c r="L56" s="1890">
        <f ca="1">IF(L48&lt;J51,"——",L48-J53)</f>
        <v>0.5</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c r="O70" s="1894" t="s">
        <v>1046</v>
      </c>
      <c r="P70" s="1933"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97" t="s">
        <v>1398</v>
      </c>
      <c r="C6" s="1296">
        <f ca="1">ROUND(F6*F8*F7*(1-F9),0)</f>
        <v>0</v>
      </c>
      <c r="D6" s="164" t="s">
        <v>3030</v>
      </c>
      <c r="E6" s="347" t="s">
        <v>1400</v>
      </c>
      <c r="F6" s="348">
        <f ca="1">INDIRECT("'数据-取费表'!u"&amp;$G$1)</f>
        <v>0</v>
      </c>
      <c r="G6" s="1851"/>
      <c r="H6" s="1291" t="s">
        <v>1032</v>
      </c>
      <c r="I6" s="3197" t="s">
        <v>1398</v>
      </c>
      <c r="J6" s="346">
        <f ca="1">ROUND(M6*M8*M7*(1-M9),0)</f>
        <v>0</v>
      </c>
      <c r="K6" s="1834" t="s">
        <v>3031</v>
      </c>
      <c r="L6" s="347" t="s">
        <v>1400</v>
      </c>
      <c r="M6" s="348">
        <f ca="1">INDIRECT("'数据-取费表'!z"&amp;$G$1)</f>
        <v>0</v>
      </c>
    </row>
    <row r="7" spans="1:37" ht="18" customHeight="1">
      <c r="A7" s="1295"/>
      <c r="B7" s="3198"/>
      <c r="C7" s="1297"/>
      <c r="D7" s="352"/>
      <c r="E7" s="1298" t="s">
        <v>1401</v>
      </c>
      <c r="F7" s="348">
        <f ca="1">IF(INDIRECT("'数据-取费表'!ah"&amp;$G$1)="",INDIRECT("'数据-取费表'!k"&amp;$G$1),INDIRECT("'数据-取费表'!ah"&amp;$G$1))</f>
        <v>0</v>
      </c>
      <c r="G7" s="1851"/>
      <c r="H7" s="349"/>
      <c r="I7" s="3198"/>
      <c r="J7" s="351"/>
      <c r="K7" s="352"/>
      <c r="L7" s="347" t="s">
        <v>1401</v>
      </c>
      <c r="M7" s="348">
        <f ca="1">F7</f>
        <v>0</v>
      </c>
    </row>
    <row r="8" spans="1:37" ht="18" customHeight="1">
      <c r="A8" s="349"/>
      <c r="B8" s="3198"/>
      <c r="C8" s="351"/>
      <c r="D8" s="352"/>
      <c r="E8" s="347" t="s">
        <v>1402</v>
      </c>
      <c r="F8" s="348">
        <f ca="1">INDIRECT("'数据-取费表'!ai"&amp;$G$1)</f>
        <v>0</v>
      </c>
      <c r="G8" s="1851"/>
      <c r="H8" s="349"/>
      <c r="I8" s="3198"/>
      <c r="J8" s="351"/>
      <c r="K8" s="352"/>
      <c r="L8" s="347" t="s">
        <v>1402</v>
      </c>
      <c r="M8" s="348">
        <f ca="1">INDIRECT("'数据-取费表'!ai"&amp;$G$1)</f>
        <v>0</v>
      </c>
    </row>
    <row r="9" spans="1:37" ht="18" customHeight="1">
      <c r="A9" s="349"/>
      <c r="B9" s="3199"/>
      <c r="C9" s="351"/>
      <c r="D9" s="352"/>
      <c r="E9" s="347" t="s">
        <v>1403</v>
      </c>
      <c r="F9" s="357">
        <f ca="1">INDIRECT("'数据-取费表'!w"&amp;$G$1)</f>
        <v>0</v>
      </c>
      <c r="G9" s="1851"/>
      <c r="H9" s="349"/>
      <c r="I9" s="319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c r="G10" s="1851"/>
      <c r="H10" s="1291" t="s">
        <v>1036</v>
      </c>
      <c r="I10" s="1823" t="s">
        <v>1404</v>
      </c>
      <c r="J10" s="346">
        <f ca="1">ROUND(IF(M10="押一",J6/12*M11,IF(M10="押二",J6/12*2*M11,IF(M10="押三",J6/12*3*M11,J11*M11))),0)</f>
        <v>0</v>
      </c>
      <c r="K10" s="1835" t="s">
        <v>3043</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-0.5</v>
      </c>
      <c r="R52" s="1886" t="s">
        <v>1541</v>
      </c>
    </row>
    <row r="53" spans="1:18" s="1842" customFormat="1" ht="30.75" customHeight="1" thickBot="1">
      <c r="A53" s="1361" t="s">
        <v>1134</v>
      </c>
      <c r="B53" s="369" t="s">
        <v>1404</v>
      </c>
      <c r="C53" s="361">
        <f ca="1">ROUND(IF(F53="押一",C49/12*F11,IF(F53="押二",C49/12*2*F11,IF(F53="押三",C49/12*3*F11,C54*F11))),0)</f>
        <v>0</v>
      </c>
      <c r="D53" s="1824" t="s">
        <v>3044</v>
      </c>
      <c r="E53" s="358" t="s">
        <v>1405</v>
      </c>
      <c r="F53" s="1366"/>
      <c r="I53" s="1905" t="s">
        <v>1542</v>
      </c>
      <c r="J53" s="2952">
        <f ca="1">IF(M47="住宅",IF(D1="——",MAX(J51,L48),MAX(J51,L48-'数据-取费表'!B24)),IF(D1="——",MIN(J51,L48),MIN(J51,L48-'数据-取费表'!B24)))</f>
        <v>-0.5</v>
      </c>
      <c r="K53" s="3195" t="s">
        <v>1543</v>
      </c>
      <c r="L53" s="3196"/>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2329</v>
      </c>
      <c r="B2" s="2567">
        <f ca="1">SUMIF(B6:B13,"&lt;&gt;#ref!",B6:B13)</f>
        <v>0</v>
      </c>
      <c r="C2" s="2568" t="s">
        <v>2520</v>
      </c>
      <c r="D2" s="2569" t="s">
        <v>2521</v>
      </c>
      <c r="E2" s="2570">
        <f>SUM(E6:E13)</f>
        <v>0</v>
      </c>
    </row>
    <row r="3" spans="1:6" ht="15.75">
      <c r="A3" s="2566" t="s">
        <v>1390</v>
      </c>
      <c r="B3" s="2567" t="e">
        <f ca="1">ROUND(B2*10000/E2,0)</f>
        <v>#DIV/0!</v>
      </c>
      <c r="C3" s="2568" t="s">
        <v>2528</v>
      </c>
      <c r="D3" s="2571"/>
      <c r="E3" s="2572"/>
    </row>
    <row r="4" spans="1:6" ht="15.75">
      <c r="A4" s="2573"/>
      <c r="B4" s="2571"/>
      <c r="C4" s="2571"/>
      <c r="D4" s="2571"/>
      <c r="E4" s="2572"/>
    </row>
    <row r="5" spans="1:6" ht="15">
      <c r="A5" s="2574" t="s">
        <v>2522</v>
      </c>
      <c r="B5" s="3200" t="s">
        <v>2523</v>
      </c>
      <c r="C5" s="3200"/>
      <c r="D5" s="2575"/>
      <c r="E5" s="2576" t="s">
        <v>2524</v>
      </c>
      <c r="F5" s="2577" t="s">
        <v>2525</v>
      </c>
    </row>
    <row r="6" spans="1:6">
      <c r="A6" s="2578">
        <f>'数据-取费表'!AN6</f>
        <v>0</v>
      </c>
      <c r="B6" s="2577" t="e">
        <f ca="1">IF(F6="是",'数据-取费表'!AO6,0)</f>
        <v>#REF!</v>
      </c>
      <c r="C6" s="2568" t="s">
        <v>2520</v>
      </c>
      <c r="D6" s="2571"/>
      <c r="E6" s="2579">
        <f>IF(OR(A6=0,F6="否"),0,'数据-取费表'!K6+'数据-取费表'!S6)</f>
        <v>0</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1" t="s">
        <v>1073</v>
      </c>
      <c r="B1" s="3202"/>
      <c r="C1" s="3203"/>
      <c r="D1" s="3204">
        <f>SUM(I10,I15,I20,I21,I23)</f>
        <v>0</v>
      </c>
      <c r="E1" s="3204"/>
      <c r="F1" s="3204"/>
      <c r="G1" s="3204"/>
      <c r="H1" s="3204"/>
      <c r="I1" s="3205"/>
    </row>
    <row r="2" spans="1:9">
      <c r="A2" s="3206" t="s">
        <v>1074</v>
      </c>
      <c r="B2" s="3207" t="s">
        <v>1075</v>
      </c>
      <c r="C2" s="3207"/>
      <c r="D2" s="1301" t="s">
        <v>1076</v>
      </c>
      <c r="E2" s="1301" t="s">
        <v>1077</v>
      </c>
      <c r="F2" s="1301" t="s">
        <v>1078</v>
      </c>
      <c r="G2" s="1301" t="s">
        <v>1079</v>
      </c>
      <c r="H2" s="1301" t="s">
        <v>1080</v>
      </c>
      <c r="I2" s="1302" t="s">
        <v>1081</v>
      </c>
    </row>
    <row r="3" spans="1:9">
      <c r="A3" s="3206"/>
      <c r="B3" s="3207" t="s">
        <v>1082</v>
      </c>
      <c r="C3" s="3207"/>
      <c r="D3" s="1303"/>
      <c r="E3" s="1301"/>
      <c r="F3" s="1304"/>
      <c r="G3" s="1304"/>
      <c r="H3" s="1305"/>
      <c r="I3" s="1306">
        <f>ROUND(D3*E3*F3*G3*H3/10000,0)</f>
        <v>0</v>
      </c>
    </row>
    <row r="4" spans="1:9">
      <c r="A4" s="3206"/>
      <c r="B4" s="3207" t="s">
        <v>1083</v>
      </c>
      <c r="C4" s="3207"/>
      <c r="D4" s="1303"/>
      <c r="E4" s="1301"/>
      <c r="F4" s="1304"/>
      <c r="G4" s="1304"/>
      <c r="H4" s="1305"/>
      <c r="I4" s="1306">
        <f t="shared" ref="I4:I9" si="0">ROUND(D4*E4*F4*G4*H4/10000,0)</f>
        <v>0</v>
      </c>
    </row>
    <row r="5" spans="1:9">
      <c r="A5" s="3206"/>
      <c r="B5" s="3207" t="s">
        <v>1084</v>
      </c>
      <c r="C5" s="3207"/>
      <c r="D5" s="1303"/>
      <c r="E5" s="1301"/>
      <c r="F5" s="1304"/>
      <c r="G5" s="1304"/>
      <c r="H5" s="1305"/>
      <c r="I5" s="1306">
        <f t="shared" si="0"/>
        <v>0</v>
      </c>
    </row>
    <row r="6" spans="1:9">
      <c r="A6" s="3206"/>
      <c r="B6" s="3207" t="s">
        <v>1085</v>
      </c>
      <c r="C6" s="3207"/>
      <c r="D6" s="1303"/>
      <c r="E6" s="1301"/>
      <c r="F6" s="1304"/>
      <c r="G6" s="1304"/>
      <c r="H6" s="1305"/>
      <c r="I6" s="1306">
        <f t="shared" si="0"/>
        <v>0</v>
      </c>
    </row>
    <row r="7" spans="1:9">
      <c r="A7" s="3206"/>
      <c r="B7" s="3207" t="s">
        <v>1086</v>
      </c>
      <c r="C7" s="3207"/>
      <c r="D7" s="1303"/>
      <c r="E7" s="1301"/>
      <c r="F7" s="1304"/>
      <c r="G7" s="1304"/>
      <c r="H7" s="1305"/>
      <c r="I7" s="1306">
        <f t="shared" si="0"/>
        <v>0</v>
      </c>
    </row>
    <row r="8" spans="1:9">
      <c r="A8" s="3206"/>
      <c r="B8" s="3207" t="s">
        <v>1087</v>
      </c>
      <c r="C8" s="3207"/>
      <c r="D8" s="1303"/>
      <c r="E8" s="1301"/>
      <c r="F8" s="1304"/>
      <c r="G8" s="1304"/>
      <c r="H8" s="1305"/>
      <c r="I8" s="1306">
        <f t="shared" si="0"/>
        <v>0</v>
      </c>
    </row>
    <row r="9" spans="1:9">
      <c r="A9" s="3206"/>
      <c r="B9" s="3207" t="s">
        <v>1088</v>
      </c>
      <c r="C9" s="3207"/>
      <c r="D9" s="1303"/>
      <c r="E9" s="1301"/>
      <c r="F9" s="1304"/>
      <c r="G9" s="1304"/>
      <c r="H9" s="1305"/>
      <c r="I9" s="1306">
        <f t="shared" si="0"/>
        <v>0</v>
      </c>
    </row>
    <row r="10" spans="1:9">
      <c r="A10" s="3206"/>
      <c r="B10" s="3208" t="s">
        <v>1089</v>
      </c>
      <c r="C10" s="3208"/>
      <c r="D10" s="1307"/>
      <c r="E10" s="1307" t="e">
        <f>ROUND(D1*10000/D10/H9,0)</f>
        <v>#DIV/0!</v>
      </c>
      <c r="F10" s="1308"/>
      <c r="G10" s="1308"/>
      <c r="H10" s="1309"/>
      <c r="I10" s="1310">
        <f>SUM(I3:I9)</f>
        <v>0</v>
      </c>
    </row>
    <row r="11" spans="1:9" ht="14.25">
      <c r="A11" s="3206" t="s">
        <v>1090</v>
      </c>
      <c r="B11" s="3207" t="s">
        <v>1091</v>
      </c>
      <c r="C11" s="3207"/>
      <c r="D11" s="1303" t="s">
        <v>1092</v>
      </c>
      <c r="E11" s="1303" t="s">
        <v>1093</v>
      </c>
      <c r="F11" s="1304" t="s">
        <v>1094</v>
      </c>
      <c r="G11" s="1304" t="s">
        <v>1080</v>
      </c>
      <c r="H11" s="1311" t="s">
        <v>1095</v>
      </c>
      <c r="I11" s="1302" t="s">
        <v>1081</v>
      </c>
    </row>
    <row r="12" spans="1:9">
      <c r="A12" s="3206"/>
      <c r="B12" s="3207" t="s">
        <v>1096</v>
      </c>
      <c r="C12" s="3207"/>
      <c r="D12" s="1303"/>
      <c r="E12" s="1303"/>
      <c r="F12" s="1304"/>
      <c r="G12" s="1305"/>
      <c r="H12" s="1312"/>
      <c r="I12" s="1302">
        <f>ROUND(D12*E12*F12*G12/10000,0)</f>
        <v>0</v>
      </c>
    </row>
    <row r="13" spans="1:9">
      <c r="A13" s="3206"/>
      <c r="B13" s="3207" t="s">
        <v>1097</v>
      </c>
      <c r="C13" s="3207"/>
      <c r="D13" s="1303"/>
      <c r="E13" s="1303"/>
      <c r="F13" s="1304"/>
      <c r="G13" s="1305"/>
      <c r="H13" s="1312"/>
      <c r="I13" s="1302">
        <f>ROUND(D13*E13*F13*G13/10000,0)</f>
        <v>0</v>
      </c>
    </row>
    <row r="14" spans="1:9">
      <c r="A14" s="3206"/>
      <c r="B14" s="3207" t="s">
        <v>1098</v>
      </c>
      <c r="C14" s="3207"/>
      <c r="D14" s="1303"/>
      <c r="E14" s="1303"/>
      <c r="F14" s="1304"/>
      <c r="G14" s="1305"/>
      <c r="H14" s="1312"/>
      <c r="I14" s="1302">
        <f>ROUND(D14*E14*F14*G14/10000,0)</f>
        <v>0</v>
      </c>
    </row>
    <row r="15" spans="1:9">
      <c r="A15" s="3206"/>
      <c r="B15" s="3208" t="s">
        <v>1089</v>
      </c>
      <c r="C15" s="3208"/>
      <c r="D15" s="1307"/>
      <c r="E15" s="1307">
        <f>SUM(E12:E14)</f>
        <v>0</v>
      </c>
      <c r="F15" s="1308"/>
      <c r="G15" s="1305"/>
      <c r="H15" s="1312"/>
      <c r="I15" s="1313">
        <f>SUM(I12:I14)</f>
        <v>0</v>
      </c>
    </row>
    <row r="16" spans="1:9" ht="24">
      <c r="A16" s="3206" t="s">
        <v>1099</v>
      </c>
      <c r="B16" s="3207" t="s">
        <v>1100</v>
      </c>
      <c r="C16" s="3207"/>
      <c r="D16" s="1303" t="s">
        <v>1076</v>
      </c>
      <c r="E16" s="1314" t="s">
        <v>1101</v>
      </c>
      <c r="F16" s="1304" t="s">
        <v>1102</v>
      </c>
      <c r="G16" s="1305" t="s">
        <v>1080</v>
      </c>
      <c r="H16" s="1311" t="s">
        <v>1095</v>
      </c>
      <c r="I16" s="1302" t="s">
        <v>1081</v>
      </c>
    </row>
    <row r="17" spans="1:9" ht="14.25">
      <c r="A17" s="3206"/>
      <c r="B17" s="3207" t="s">
        <v>1103</v>
      </c>
      <c r="C17" s="3207"/>
      <c r="D17" s="1303"/>
      <c r="E17" s="1303"/>
      <c r="F17" s="1304"/>
      <c r="G17" s="1305"/>
      <c r="H17" s="1315"/>
      <c r="I17" s="1316">
        <f>ROUND(D17*E17*F17*G17/10000,0)</f>
        <v>0</v>
      </c>
    </row>
    <row r="18" spans="1:9" ht="14.25">
      <c r="A18" s="3206"/>
      <c r="B18" s="3207" t="s">
        <v>1104</v>
      </c>
      <c r="C18" s="3207"/>
      <c r="D18" s="1303"/>
      <c r="E18" s="1303"/>
      <c r="F18" s="1304"/>
      <c r="G18" s="1305"/>
      <c r="H18" s="1315"/>
      <c r="I18" s="1316">
        <f>ROUND(D18*E18*F18*G18/10000,0)</f>
        <v>0</v>
      </c>
    </row>
    <row r="19" spans="1:9" ht="14.25">
      <c r="A19" s="3206"/>
      <c r="B19" s="3207" t="s">
        <v>1105</v>
      </c>
      <c r="C19" s="3207"/>
      <c r="D19" s="1303"/>
      <c r="E19" s="1303"/>
      <c r="F19" s="1304"/>
      <c r="G19" s="1305"/>
      <c r="H19" s="1315"/>
      <c r="I19" s="1316">
        <f>ROUND(D19*E19*F19*G19/10000,0)</f>
        <v>0</v>
      </c>
    </row>
    <row r="20" spans="1:9">
      <c r="A20" s="3206"/>
      <c r="B20" s="3208" t="s">
        <v>1089</v>
      </c>
      <c r="C20" s="3208"/>
      <c r="D20" s="1307">
        <f>SUM(D17:D19)</f>
        <v>0</v>
      </c>
      <c r="E20" s="1307"/>
      <c r="F20" s="1308"/>
      <c r="G20" s="1305"/>
      <c r="H20" s="1312"/>
      <c r="I20" s="1313">
        <f>SUM(I17:I19)</f>
        <v>0</v>
      </c>
    </row>
    <row r="21" spans="1:9">
      <c r="A21" s="3206" t="s">
        <v>1106</v>
      </c>
      <c r="B21" s="3210"/>
      <c r="C21" s="3210"/>
      <c r="D21" s="3210"/>
      <c r="E21" s="3210"/>
      <c r="F21" s="3210"/>
      <c r="G21" s="3210"/>
      <c r="H21" s="1765">
        <v>0.1</v>
      </c>
      <c r="I21" s="1310">
        <f>ROUND(I10*H21,0)</f>
        <v>0</v>
      </c>
    </row>
    <row r="22" spans="1:9" ht="14.25">
      <c r="A22" s="3211" t="s">
        <v>1107</v>
      </c>
      <c r="B22" s="3212"/>
      <c r="C22" s="3213"/>
      <c r="D22" s="1317" t="s">
        <v>1108</v>
      </c>
      <c r="E22" s="1317" t="s">
        <v>1109</v>
      </c>
      <c r="F22" s="1318" t="s">
        <v>1110</v>
      </c>
      <c r="G22" s="1318" t="s">
        <v>1111</v>
      </c>
      <c r="H22" s="1311" t="s">
        <v>1112</v>
      </c>
      <c r="I22" s="1302" t="s">
        <v>1113</v>
      </c>
    </row>
    <row r="23" spans="1:9" ht="14.25" thickBot="1">
      <c r="A23" s="3214"/>
      <c r="B23" s="3215"/>
      <c r="C23" s="3216"/>
      <c r="D23" s="1319"/>
      <c r="E23" s="1319"/>
      <c r="F23" s="1319"/>
      <c r="G23" s="1320"/>
      <c r="H23" s="1321"/>
      <c r="I23" s="1322">
        <f>ROUND(E23*D23*F23*(1-G23)/10000,0)</f>
        <v>0</v>
      </c>
    </row>
    <row r="26" spans="1:9">
      <c r="A26" s="1323" t="s">
        <v>1114</v>
      </c>
      <c r="B26" s="1323"/>
      <c r="C26" s="1323"/>
      <c r="D26" s="1323"/>
      <c r="E26" s="3217">
        <f>C27-C30-C31-C32</f>
        <v>0</v>
      </c>
      <c r="F26" s="3217"/>
      <c r="G26" s="3217"/>
      <c r="H26" s="1737" t="s">
        <v>1336</v>
      </c>
    </row>
    <row r="27" spans="1:9">
      <c r="A27" s="1324">
        <v>1</v>
      </c>
      <c r="B27" s="1325" t="s">
        <v>1115</v>
      </c>
      <c r="C27" s="1325">
        <f>C28+C29</f>
        <v>0</v>
      </c>
      <c r="D27" s="1325"/>
      <c r="E27" s="3218"/>
      <c r="F27" s="3218"/>
      <c r="G27" s="3218"/>
    </row>
    <row r="28" spans="1:9">
      <c r="A28" s="1326" t="s">
        <v>1116</v>
      </c>
      <c r="B28" s="1325" t="s">
        <v>1117</v>
      </c>
      <c r="C28" s="1325"/>
      <c r="D28" s="1325"/>
      <c r="E28" s="3218"/>
      <c r="F28" s="3218"/>
      <c r="G28" s="321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9"/>
      <c r="F32" s="3209"/>
      <c r="G32" s="3209"/>
    </row>
    <row r="33" spans="1:7" hidden="1">
      <c r="A33" s="3219" t="s">
        <v>1126</v>
      </c>
      <c r="B33" s="3220"/>
      <c r="C33" s="3220"/>
      <c r="D33" s="3221"/>
      <c r="E33" s="3217"/>
      <c r="F33" s="3217"/>
      <c r="G33" s="3217"/>
    </row>
    <row r="34" spans="1:7" hidden="1">
      <c r="A34" s="1328">
        <v>1</v>
      </c>
      <c r="B34" s="1325" t="s">
        <v>1127</v>
      </c>
      <c r="C34" s="1325"/>
      <c r="D34" s="1325"/>
      <c r="E34" s="3218"/>
      <c r="F34" s="3218"/>
      <c r="G34" s="3218"/>
    </row>
    <row r="35" spans="1:7" hidden="1">
      <c r="A35" s="1328">
        <v>2</v>
      </c>
      <c r="B35" s="1325" t="s">
        <v>1128</v>
      </c>
      <c r="C35" s="1325"/>
      <c r="D35" s="1325"/>
      <c r="E35" s="3218"/>
      <c r="F35" s="3218"/>
      <c r="G35" s="3218"/>
    </row>
    <row r="36" spans="1:7" hidden="1">
      <c r="A36" s="1328">
        <v>3</v>
      </c>
      <c r="B36" s="1325" t="s">
        <v>1129</v>
      </c>
      <c r="C36" s="1325"/>
      <c r="D36" s="1325"/>
      <c r="E36" s="3218"/>
      <c r="F36" s="3218"/>
      <c r="G36" s="3218"/>
    </row>
    <row r="37" spans="1:7" hidden="1">
      <c r="A37" s="1328">
        <v>4</v>
      </c>
      <c r="B37" s="1325" t="s">
        <v>1130</v>
      </c>
      <c r="C37" s="1325"/>
      <c r="D37" s="1325"/>
      <c r="E37" s="3218"/>
      <c r="F37" s="3218"/>
      <c r="G37" s="3218"/>
    </row>
    <row r="38" spans="1:7" hidden="1">
      <c r="A38" s="3219" t="s">
        <v>1131</v>
      </c>
      <c r="B38" s="3220"/>
      <c r="C38" s="3220"/>
      <c r="D38" s="3221"/>
      <c r="E38" s="3217"/>
      <c r="F38" s="3217"/>
      <c r="G38" s="32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0" zoomScale="90" zoomScaleNormal="90" workbookViewId="0">
      <selection activeCell="G130" sqref="G13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2530</v>
      </c>
      <c r="C1" s="1634" t="s">
        <v>2531</v>
      </c>
      <c r="D1" s="1621"/>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309358</v>
      </c>
      <c r="C2" s="2588" t="s">
        <v>70</v>
      </c>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f>IF(C2="——",C49,ROUND(B2*10000/D3,0))</f>
        <v>19905</v>
      </c>
      <c r="C3" s="400" t="s">
        <v>2535</v>
      </c>
      <c r="D3" s="399">
        <f>IF(D1="",'数据-汇总表'!E3,SUMIF('数据-汇总表'!$C19:$C33,D1,'数据-汇总表'!$E19:$E33))</f>
        <v>155417.20000000115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241" t="s">
        <v>2537</v>
      </c>
      <c r="D4" s="3242"/>
      <c r="E4" s="3243" t="s">
        <v>2538</v>
      </c>
      <c r="F4" s="3244"/>
      <c r="G4" s="3241" t="s">
        <v>2539</v>
      </c>
      <c r="H4" s="3242"/>
      <c r="I4" s="3241" t="s">
        <v>2540</v>
      </c>
      <c r="J4" s="3242"/>
      <c r="K4" s="2598" t="s">
        <v>2541</v>
      </c>
      <c r="L4" s="1130"/>
      <c r="M4" s="1131"/>
      <c r="N4" s="1131"/>
      <c r="O4" s="1131"/>
      <c r="P4" s="3245" t="s">
        <v>2542</v>
      </c>
      <c r="Q4" s="3246"/>
      <c r="R4" s="3227" t="s">
        <v>2538</v>
      </c>
      <c r="S4" s="3228"/>
      <c r="T4" s="3227" t="s">
        <v>2539</v>
      </c>
      <c r="U4" s="3228"/>
      <c r="V4" s="3253" t="s">
        <v>2540</v>
      </c>
      <c r="W4" s="3253"/>
      <c r="X4" s="1813"/>
      <c r="Y4" s="3227" t="s">
        <v>2542</v>
      </c>
      <c r="Z4" s="3228"/>
      <c r="AA4" s="3222" t="s">
        <v>2538</v>
      </c>
      <c r="AB4" s="3222" t="s">
        <v>2539</v>
      </c>
      <c r="AC4" s="3222" t="s">
        <v>2540</v>
      </c>
    </row>
    <row r="5" spans="1:29" ht="15">
      <c r="A5" s="404"/>
      <c r="B5" s="405"/>
      <c r="C5" s="3233" t="s">
        <v>2543</v>
      </c>
      <c r="D5" s="3234"/>
      <c r="E5" s="3231" t="s">
        <v>3069</v>
      </c>
      <c r="F5" s="3232"/>
      <c r="G5" s="3237" t="s">
        <v>3070</v>
      </c>
      <c r="H5" s="3234"/>
      <c r="I5" s="3237" t="s">
        <v>3301</v>
      </c>
      <c r="J5" s="3234"/>
      <c r="K5" s="2599"/>
      <c r="L5" s="1130"/>
      <c r="M5" s="1131"/>
      <c r="N5" s="1131"/>
      <c r="O5" s="1131"/>
      <c r="P5" s="3247"/>
      <c r="Q5" s="3248"/>
      <c r="R5" s="3229"/>
      <c r="S5" s="3230"/>
      <c r="T5" s="3229"/>
      <c r="U5" s="3230"/>
      <c r="V5" s="3253"/>
      <c r="W5" s="3253"/>
      <c r="X5" s="1813"/>
      <c r="Y5" s="3229"/>
      <c r="Z5" s="3230"/>
      <c r="AA5" s="3223"/>
      <c r="AB5" s="3223"/>
      <c r="AC5" s="3223"/>
    </row>
    <row r="6" spans="1:29" ht="15.75" thickBot="1">
      <c r="A6" s="406"/>
      <c r="B6" s="407"/>
      <c r="C6" s="3235" t="s">
        <v>2547</v>
      </c>
      <c r="D6" s="3236"/>
      <c r="E6" s="3238" t="s">
        <v>2547</v>
      </c>
      <c r="F6" s="3239"/>
      <c r="G6" s="3235" t="s">
        <v>2547</v>
      </c>
      <c r="H6" s="3236"/>
      <c r="I6" s="3235" t="s">
        <v>2547</v>
      </c>
      <c r="J6" s="3236"/>
      <c r="K6" s="2599" t="s">
        <v>2548</v>
      </c>
      <c r="L6" s="1130"/>
      <c r="M6" s="1131"/>
      <c r="N6" s="1131"/>
      <c r="O6" s="1131"/>
      <c r="P6" s="3249"/>
      <c r="Q6" s="3250"/>
      <c r="R6" s="3229"/>
      <c r="S6" s="3230"/>
      <c r="T6" s="3251"/>
      <c r="U6" s="3252"/>
      <c r="V6" s="3253"/>
      <c r="W6" s="3253"/>
      <c r="X6" s="1813"/>
      <c r="Y6" s="3251"/>
      <c r="Z6" s="3252"/>
      <c r="AA6" s="3224"/>
      <c r="AB6" s="3224"/>
      <c r="AC6" s="3224"/>
    </row>
    <row r="7" spans="1:29" s="117" customFormat="1" ht="15.75" thickBot="1">
      <c r="A7" s="408" t="s">
        <v>2549</v>
      </c>
      <c r="B7" s="409"/>
      <c r="C7" s="410">
        <f>'数据-取费表'!B2</f>
        <v>43668</v>
      </c>
      <c r="D7" s="411">
        <v>100</v>
      </c>
      <c r="E7" s="412">
        <f>C7</f>
        <v>43668</v>
      </c>
      <c r="F7" s="413">
        <f>SUMIF(58:58,YEAR(E7)&amp;"-"&amp;MONTH(E7),59:59)</f>
        <v>100</v>
      </c>
      <c r="G7" s="412">
        <f>C7</f>
        <v>43668</v>
      </c>
      <c r="H7" s="411">
        <f>SUMIF(58:58,YEAR(G7)&amp;"-"&amp;MONTH(G7),59:59)</f>
        <v>100</v>
      </c>
      <c r="I7" s="412">
        <f>C7</f>
        <v>43668</v>
      </c>
      <c r="J7" s="411">
        <f>SUMIF(58:58,YEAR(I7)&amp;"-"&amp;MONTH(I7),59:59)</f>
        <v>100</v>
      </c>
      <c r="K7" s="2600"/>
      <c r="L7" s="1132"/>
      <c r="M7" s="1133"/>
      <c r="N7" s="1133"/>
      <c r="O7" s="1133"/>
      <c r="P7" s="3225" t="s">
        <v>2550</v>
      </c>
      <c r="Q7" s="3254"/>
      <c r="R7" s="770" t="s">
        <v>23</v>
      </c>
      <c r="S7" s="771">
        <f t="shared" ref="S7:S15" si="0">F7</f>
        <v>100</v>
      </c>
      <c r="T7" s="770" t="s">
        <v>23</v>
      </c>
      <c r="U7" s="771">
        <f t="shared" ref="U7:U15" si="1">H7</f>
        <v>100</v>
      </c>
      <c r="V7" s="770" t="s">
        <v>23</v>
      </c>
      <c r="W7" s="771">
        <f t="shared" ref="W7:W15" si="2">J7</f>
        <v>100</v>
      </c>
      <c r="X7" s="772"/>
      <c r="Y7" s="3225" t="s">
        <v>2550</v>
      </c>
      <c r="Z7" s="3226"/>
      <c r="AA7" s="773">
        <f>D7/F7</f>
        <v>1</v>
      </c>
      <c r="AB7" s="773">
        <f>D7/H7</f>
        <v>1</v>
      </c>
      <c r="AC7" s="773">
        <f>D7/J7</f>
        <v>1</v>
      </c>
    </row>
    <row r="8" spans="1:29" s="117" customFormat="1" ht="15.75" thickBot="1">
      <c r="A8" s="408" t="s">
        <v>2551</v>
      </c>
      <c r="B8" s="409"/>
      <c r="C8" s="414" t="s">
        <v>2552</v>
      </c>
      <c r="D8" s="411">
        <v>100</v>
      </c>
      <c r="E8" s="2601" t="s">
        <v>3064</v>
      </c>
      <c r="F8" s="413">
        <f>SUMIF(61:61,E8,62:62)-SUMIF(61:61,C8,62:62)+100</f>
        <v>100</v>
      </c>
      <c r="G8" s="414" t="s">
        <v>3064</v>
      </c>
      <c r="H8" s="411">
        <f>SUMIF(61:61,G8,62:62)-SUMIF(61:61,C8,62:62)+100</f>
        <v>100</v>
      </c>
      <c r="I8" s="2601" t="s">
        <v>3064</v>
      </c>
      <c r="J8" s="411">
        <f>SUMIF(61:61,I8,62:62)-SUMIF(61:61,C8,62:62)+100</f>
        <v>100</v>
      </c>
      <c r="K8" s="2600"/>
      <c r="L8" s="1132"/>
      <c r="M8" s="1133"/>
      <c r="N8" s="1133"/>
      <c r="O8" s="1133"/>
      <c r="P8" s="3225" t="s">
        <v>2553</v>
      </c>
      <c r="Q8" s="3226"/>
      <c r="R8" s="770" t="s">
        <v>23</v>
      </c>
      <c r="S8" s="771">
        <f t="shared" si="0"/>
        <v>100</v>
      </c>
      <c r="T8" s="770" t="s">
        <v>23</v>
      </c>
      <c r="U8" s="771">
        <f t="shared" si="1"/>
        <v>100</v>
      </c>
      <c r="V8" s="770" t="s">
        <v>23</v>
      </c>
      <c r="W8" s="771">
        <f t="shared" si="2"/>
        <v>100</v>
      </c>
      <c r="X8" s="772"/>
      <c r="Y8" s="3225" t="s">
        <v>2553</v>
      </c>
      <c r="Z8" s="3226"/>
      <c r="AA8" s="773">
        <f t="shared" ref="AA8:AA19" si="3">D8/F8</f>
        <v>1</v>
      </c>
      <c r="AB8" s="773">
        <f t="shared" ref="AB8:AB19" si="4">D8/H8</f>
        <v>1</v>
      </c>
      <c r="AC8" s="773">
        <f t="shared" ref="AC8:AC19" si="5">D8/J8</f>
        <v>1</v>
      </c>
    </row>
    <row r="9" spans="1:29" s="117" customFormat="1">
      <c r="A9" s="415" t="s">
        <v>2554</v>
      </c>
      <c r="B9" s="71" t="s">
        <v>2555</v>
      </c>
      <c r="C9" s="2986" t="s">
        <v>3302</v>
      </c>
      <c r="D9" s="135">
        <v>100</v>
      </c>
      <c r="E9" s="2987" t="s">
        <v>3302</v>
      </c>
      <c r="F9" s="418">
        <f>SUMIF(63:63,E9,64:64)-SUMIF(63:63,C9,64:64)+100</f>
        <v>100</v>
      </c>
      <c r="G9" s="2988" t="s">
        <v>3302</v>
      </c>
      <c r="H9" s="135">
        <f>SUMIF(63:63,G9,64:64)-SUMIF(63:63,C9,64:64)+100</f>
        <v>100</v>
      </c>
      <c r="I9" s="2988" t="s">
        <v>3302</v>
      </c>
      <c r="J9" s="135">
        <f>SUMIF(63:63,I9,64:64)-SUMIF(63:63,C9,64:64)+100</f>
        <v>100</v>
      </c>
      <c r="K9" s="2600"/>
      <c r="L9" s="1132"/>
      <c r="M9" s="1133"/>
      <c r="N9" s="1133"/>
      <c r="O9" s="1133"/>
      <c r="P9" s="3240" t="s">
        <v>2556</v>
      </c>
      <c r="Q9" s="1795" t="str">
        <f t="shared" ref="Q9:Q15" si="6">B9</f>
        <v>用途</v>
      </c>
      <c r="R9" s="770" t="s">
        <v>17</v>
      </c>
      <c r="S9" s="771">
        <f t="shared" si="0"/>
        <v>100</v>
      </c>
      <c r="T9" s="770" t="s">
        <v>17</v>
      </c>
      <c r="U9" s="771">
        <f t="shared" si="1"/>
        <v>100</v>
      </c>
      <c r="V9" s="770" t="s">
        <v>17</v>
      </c>
      <c r="W9" s="771">
        <f t="shared" si="2"/>
        <v>100</v>
      </c>
      <c r="X9" s="772"/>
      <c r="Y9" s="3072" t="s">
        <v>2557</v>
      </c>
      <c r="Z9" s="55" t="str">
        <f t="shared" ref="Z9:Z15" si="7">Q9</f>
        <v>用途</v>
      </c>
      <c r="AA9" s="773">
        <f t="shared" si="3"/>
        <v>1</v>
      </c>
      <c r="AB9" s="773">
        <f t="shared" si="4"/>
        <v>1</v>
      </c>
      <c r="AC9" s="773">
        <f t="shared" si="5"/>
        <v>1</v>
      </c>
    </row>
    <row r="10" spans="1:29" s="427" customFormat="1" ht="27">
      <c r="A10" s="421"/>
      <c r="B10" s="422" t="s">
        <v>2558</v>
      </c>
      <c r="C10" s="423" t="s">
        <v>3068</v>
      </c>
      <c r="D10" s="136">
        <v>100</v>
      </c>
      <c r="E10" s="424" t="s">
        <v>3068</v>
      </c>
      <c r="F10" s="425">
        <f>SUMIF(65:65,E10,66:66)-SUMIF(65:65,C10,66:66)+100</f>
        <v>100</v>
      </c>
      <c r="G10" s="423" t="s">
        <v>3068</v>
      </c>
      <c r="H10" s="136">
        <f>SUMIF(65:65,G10,66:66)-SUMIF(65:65,C10,66:66)+100</f>
        <v>100</v>
      </c>
      <c r="I10" s="423" t="s">
        <v>3068</v>
      </c>
      <c r="J10" s="136">
        <f>SUMIF(65:65,I10,66:66)-SUMIF(65:65,C10,66:66)+100</f>
        <v>100</v>
      </c>
      <c r="K10" s="426">
        <v>2</v>
      </c>
      <c r="L10" s="1135"/>
      <c r="M10" s="1136"/>
      <c r="N10" s="1136"/>
      <c r="O10" s="1136"/>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2559</v>
      </c>
      <c r="C11" s="429">
        <v>2.5</v>
      </c>
      <c r="D11" s="136">
        <v>100</v>
      </c>
      <c r="E11" s="430">
        <v>2.5</v>
      </c>
      <c r="F11" s="425">
        <f>LOOKUP(E11,68:68,69:69)-LOOKUP(C11,68:68,69:69)+100</f>
        <v>100</v>
      </c>
      <c r="G11" s="429">
        <v>2.5</v>
      </c>
      <c r="H11" s="136">
        <f>LOOKUP(G11,68:68,69:69)-LOOKUP(C11,68:68,69:69)+100</f>
        <v>100</v>
      </c>
      <c r="I11" s="429">
        <v>2.15</v>
      </c>
      <c r="J11" s="136">
        <f>LOOKUP(I11,68:68,69:69)-LOOKUP(C11,68:68,69:69)+100</f>
        <v>100</v>
      </c>
      <c r="K11" s="426">
        <v>3</v>
      </c>
      <c r="L11" s="1138"/>
      <c r="M11" s="1131"/>
      <c r="N11" s="1131"/>
      <c r="O11" s="1131"/>
      <c r="P11" s="3240"/>
      <c r="Q11" s="1795" t="str">
        <f t="shared" si="6"/>
        <v>容积率</v>
      </c>
      <c r="R11" s="770" t="s">
        <v>21</v>
      </c>
      <c r="S11" s="771">
        <f t="shared" si="0"/>
        <v>100</v>
      </c>
      <c r="T11" s="770" t="s">
        <v>21</v>
      </c>
      <c r="U11" s="771">
        <f t="shared" si="1"/>
        <v>100</v>
      </c>
      <c r="V11" s="770" t="s">
        <v>21</v>
      </c>
      <c r="W11" s="771">
        <f t="shared" si="2"/>
        <v>100</v>
      </c>
      <c r="X11" s="772"/>
      <c r="Y11" s="3072"/>
      <c r="Z11" s="55" t="str">
        <f t="shared" si="7"/>
        <v>容积率</v>
      </c>
      <c r="AA11" s="773">
        <f t="shared" si="3"/>
        <v>1</v>
      </c>
      <c r="AB11" s="773">
        <f t="shared" si="4"/>
        <v>1</v>
      </c>
      <c r="AC11" s="773">
        <f t="shared" si="5"/>
        <v>1</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40"/>
      <c r="Q12" s="1795">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40"/>
      <c r="Q13" s="1795">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40"/>
      <c r="Q14" s="1795">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103</v>
      </c>
      <c r="K15" s="445">
        <v>3</v>
      </c>
      <c r="L15" s="1140"/>
      <c r="M15" s="1131"/>
      <c r="N15" s="1131"/>
      <c r="O15" s="1131"/>
      <c r="P15" s="3267" t="s">
        <v>2561</v>
      </c>
      <c r="Q15" s="1810" t="str">
        <f t="shared" si="6"/>
        <v>居住社区成熟度</v>
      </c>
      <c r="R15" s="774" t="s">
        <v>21</v>
      </c>
      <c r="S15" s="775">
        <f t="shared" si="0"/>
        <v>100</v>
      </c>
      <c r="T15" s="774" t="s">
        <v>21</v>
      </c>
      <c r="U15" s="775">
        <f t="shared" si="1"/>
        <v>100</v>
      </c>
      <c r="V15" s="774" t="s">
        <v>21</v>
      </c>
      <c r="W15" s="775">
        <f t="shared" si="2"/>
        <v>103</v>
      </c>
      <c r="X15" s="1813"/>
      <c r="Y15" s="3260" t="s">
        <v>2561</v>
      </c>
      <c r="Z15" s="1814" t="str">
        <f t="shared" si="7"/>
        <v>居住社区成熟度</v>
      </c>
      <c r="AA15" s="1811">
        <f t="shared" si="3"/>
        <v>1</v>
      </c>
      <c r="AB15" s="1811">
        <f t="shared" si="4"/>
        <v>1</v>
      </c>
      <c r="AC15" s="1811">
        <f t="shared" si="5"/>
        <v>0.970873786407767</v>
      </c>
    </row>
    <row r="16" spans="1:29" ht="15">
      <c r="A16" s="428"/>
      <c r="B16" s="446"/>
      <c r="C16" s="447" t="s">
        <v>3071</v>
      </c>
      <c r="D16" s="448"/>
      <c r="E16" s="2606" t="s">
        <v>3071</v>
      </c>
      <c r="F16" s="448"/>
      <c r="G16" s="2607" t="s">
        <v>3071</v>
      </c>
      <c r="H16" s="450"/>
      <c r="I16" s="2607" t="s">
        <v>3299</v>
      </c>
      <c r="J16" s="448"/>
      <c r="K16" s="2608"/>
      <c r="L16" s="1140"/>
      <c r="M16" s="1131"/>
      <c r="N16" s="1131"/>
      <c r="O16" s="1131"/>
      <c r="P16" s="3268"/>
      <c r="Q16" s="1810"/>
      <c r="R16" s="774"/>
      <c r="S16" s="775"/>
      <c r="T16" s="774"/>
      <c r="U16" s="775"/>
      <c r="V16" s="774"/>
      <c r="W16" s="775"/>
      <c r="X16" s="1813"/>
      <c r="Y16" s="3261"/>
      <c r="Z16" s="1814"/>
      <c r="AA16" s="1811">
        <v>1</v>
      </c>
      <c r="AB16" s="1811">
        <v>1</v>
      </c>
      <c r="AC16" s="1811">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102</v>
      </c>
      <c r="K17" s="445">
        <v>2</v>
      </c>
      <c r="L17" s="1140"/>
      <c r="M17" s="1131"/>
      <c r="N17" s="1131"/>
      <c r="O17" s="1131"/>
      <c r="P17" s="3268"/>
      <c r="Q17" s="1810" t="str">
        <f>B17</f>
        <v>交通便捷度</v>
      </c>
      <c r="R17" s="774" t="s">
        <v>21</v>
      </c>
      <c r="S17" s="775">
        <f>F17</f>
        <v>100</v>
      </c>
      <c r="T17" s="774" t="s">
        <v>21</v>
      </c>
      <c r="U17" s="775">
        <f>H17</f>
        <v>100</v>
      </c>
      <c r="V17" s="774" t="s">
        <v>21</v>
      </c>
      <c r="W17" s="775">
        <f>J17</f>
        <v>102</v>
      </c>
      <c r="X17" s="1813"/>
      <c r="Y17" s="3261"/>
      <c r="Z17" s="1814" t="str">
        <f>Q17</f>
        <v>交通便捷度</v>
      </c>
      <c r="AA17" s="1811">
        <f t="shared" si="3"/>
        <v>1</v>
      </c>
      <c r="AB17" s="1811">
        <f t="shared" si="4"/>
        <v>1</v>
      </c>
      <c r="AC17" s="1811">
        <f t="shared" si="5"/>
        <v>0.98039215686274506</v>
      </c>
    </row>
    <row r="18" spans="1:29" ht="15">
      <c r="A18" s="428"/>
      <c r="B18" s="456"/>
      <c r="C18" s="2610" t="s">
        <v>3071</v>
      </c>
      <c r="D18" s="450"/>
      <c r="E18" s="2611" t="s">
        <v>3071</v>
      </c>
      <c r="F18" s="450"/>
      <c r="G18" s="2612" t="s">
        <v>3071</v>
      </c>
      <c r="H18" s="448"/>
      <c r="I18" s="2612" t="s">
        <v>3299</v>
      </c>
      <c r="J18" s="448"/>
      <c r="K18" s="2608"/>
      <c r="L18" s="1140"/>
      <c r="M18" s="1131"/>
      <c r="N18" s="1131"/>
      <c r="O18" s="1131"/>
      <c r="P18" s="3268"/>
      <c r="Q18" s="1810"/>
      <c r="R18" s="774"/>
      <c r="S18" s="775"/>
      <c r="T18" s="774"/>
      <c r="U18" s="775"/>
      <c r="V18" s="774"/>
      <c r="W18" s="775"/>
      <c r="X18" s="1813"/>
      <c r="Y18" s="3261"/>
      <c r="Z18" s="1814"/>
      <c r="AA18" s="1811">
        <v>1</v>
      </c>
      <c r="AB18" s="1811">
        <v>1</v>
      </c>
      <c r="AC18" s="1811">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103</v>
      </c>
      <c r="I19" s="457"/>
      <c r="J19" s="450">
        <f>SUMIF(80:80,I20,81:81)-SUMIF(80:80,C20,81:81)+100</f>
        <v>103</v>
      </c>
      <c r="K19" s="445">
        <v>3</v>
      </c>
      <c r="L19" s="1140"/>
      <c r="M19" s="1131"/>
      <c r="N19" s="1131"/>
      <c r="O19" s="1131"/>
      <c r="P19" s="3268"/>
      <c r="Q19" s="1810" t="str">
        <f>B19</f>
        <v>公共配套设施</v>
      </c>
      <c r="R19" s="774" t="s">
        <v>21</v>
      </c>
      <c r="S19" s="775">
        <f>F19</f>
        <v>100</v>
      </c>
      <c r="T19" s="774" t="s">
        <v>21</v>
      </c>
      <c r="U19" s="775">
        <f>H19</f>
        <v>103</v>
      </c>
      <c r="V19" s="774" t="s">
        <v>21</v>
      </c>
      <c r="W19" s="775">
        <f>J19</f>
        <v>103</v>
      </c>
      <c r="X19" s="1813"/>
      <c r="Y19" s="3261"/>
      <c r="Z19" s="1814" t="str">
        <f>Q19</f>
        <v>公共配套设施</v>
      </c>
      <c r="AA19" s="1811">
        <f t="shared" si="3"/>
        <v>1</v>
      </c>
      <c r="AB19" s="1811">
        <f t="shared" si="4"/>
        <v>0.970873786407767</v>
      </c>
      <c r="AC19" s="1811">
        <f t="shared" si="5"/>
        <v>0.970873786407767</v>
      </c>
    </row>
    <row r="20" spans="1:29" ht="15">
      <c r="A20" s="428"/>
      <c r="B20" s="456"/>
      <c r="C20" s="447" t="s">
        <v>3071</v>
      </c>
      <c r="D20" s="448"/>
      <c r="E20" s="2606" t="s">
        <v>3071</v>
      </c>
      <c r="F20" s="448"/>
      <c r="G20" s="2607" t="s">
        <v>3299</v>
      </c>
      <c r="H20" s="448"/>
      <c r="I20" s="2607" t="s">
        <v>3299</v>
      </c>
      <c r="J20" s="448"/>
      <c r="K20" s="2608"/>
      <c r="L20" s="1140"/>
      <c r="M20" s="1131"/>
      <c r="N20" s="1131"/>
      <c r="O20" s="1131"/>
      <c r="P20" s="3268"/>
      <c r="Q20" s="1810"/>
      <c r="R20" s="774"/>
      <c r="S20" s="775"/>
      <c r="T20" s="774"/>
      <c r="U20" s="775"/>
      <c r="V20" s="774"/>
      <c r="W20" s="775"/>
      <c r="X20" s="1813"/>
      <c r="Y20" s="3261"/>
      <c r="Z20" s="1814"/>
      <c r="AA20" s="1811">
        <v>1</v>
      </c>
      <c r="AB20" s="1811">
        <v>1</v>
      </c>
      <c r="AC20" s="1811">
        <v>1</v>
      </c>
    </row>
    <row r="21" spans="1:29" ht="28.5">
      <c r="A21" s="428"/>
      <c r="B21" s="1384"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268"/>
      <c r="Q21" s="1810" t="str">
        <f>B21</f>
        <v>基础设施水平</v>
      </c>
      <c r="R21" s="774" t="s">
        <v>17</v>
      </c>
      <c r="S21" s="775">
        <f>F21</f>
        <v>100</v>
      </c>
      <c r="T21" s="774" t="s">
        <v>17</v>
      </c>
      <c r="U21" s="775">
        <f>H21</f>
        <v>100</v>
      </c>
      <c r="V21" s="774" t="s">
        <v>17</v>
      </c>
      <c r="W21" s="775">
        <f>J21</f>
        <v>100</v>
      </c>
      <c r="X21" s="1813"/>
      <c r="Y21" s="3261"/>
      <c r="Z21" s="1814" t="str">
        <f>Q21</f>
        <v>基础设施水平</v>
      </c>
      <c r="AA21" s="1811">
        <f t="shared" ref="AA21" si="8">D21/F21</f>
        <v>1</v>
      </c>
      <c r="AB21" s="1811">
        <f t="shared" ref="AB21" si="9">D21/H21</f>
        <v>1</v>
      </c>
      <c r="AC21" s="1811">
        <f t="shared" ref="AC21" si="10">D21/J21</f>
        <v>1</v>
      </c>
    </row>
    <row r="22" spans="1:29" ht="15">
      <c r="A22" s="428"/>
      <c r="B22" s="1384"/>
      <c r="C22" s="2610" t="s">
        <v>3300</v>
      </c>
      <c r="D22" s="448"/>
      <c r="E22" s="447" t="s">
        <v>3300</v>
      </c>
      <c r="F22" s="448"/>
      <c r="G22" s="2613" t="s">
        <v>3300</v>
      </c>
      <c r="H22" s="448"/>
      <c r="I22" s="447" t="s">
        <v>3300</v>
      </c>
      <c r="J22" s="448"/>
      <c r="K22" s="2614"/>
      <c r="L22" s="1140"/>
      <c r="M22" s="1131"/>
      <c r="N22" s="1131"/>
      <c r="O22" s="1131"/>
      <c r="P22" s="3268"/>
      <c r="Q22" s="1810"/>
      <c r="R22" s="774"/>
      <c r="S22" s="775"/>
      <c r="T22" s="774"/>
      <c r="U22" s="775"/>
      <c r="V22" s="774"/>
      <c r="W22" s="775"/>
      <c r="X22" s="1813"/>
      <c r="Y22" s="3261"/>
      <c r="Z22" s="1814"/>
      <c r="AA22" s="1811">
        <v>1</v>
      </c>
      <c r="AB22" s="1811">
        <v>1</v>
      </c>
      <c r="AC22" s="1811">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102</v>
      </c>
      <c r="K23" s="445">
        <v>2</v>
      </c>
      <c r="L23" s="1140"/>
      <c r="M23" s="1131"/>
      <c r="N23" s="1131"/>
      <c r="O23" s="1131"/>
      <c r="P23" s="3268"/>
      <c r="Q23" s="1810" t="str">
        <f>B23</f>
        <v>自然及人文环境</v>
      </c>
      <c r="R23" s="774" t="s">
        <v>21</v>
      </c>
      <c r="S23" s="775">
        <f>F23</f>
        <v>100</v>
      </c>
      <c r="T23" s="774" t="s">
        <v>21</v>
      </c>
      <c r="U23" s="775">
        <f>H23</f>
        <v>100</v>
      </c>
      <c r="V23" s="774" t="s">
        <v>21</v>
      </c>
      <c r="W23" s="775">
        <f>J23</f>
        <v>102</v>
      </c>
      <c r="X23" s="1813"/>
      <c r="Y23" s="3261"/>
      <c r="Z23" s="1814" t="str">
        <f>Q23</f>
        <v>自然及人文环境</v>
      </c>
      <c r="AA23" s="1811">
        <f>D23/F23</f>
        <v>1</v>
      </c>
      <c r="AB23" s="1811">
        <f>D23/H23</f>
        <v>1</v>
      </c>
      <c r="AC23" s="1811">
        <f>D23/J23</f>
        <v>0.98039215686274506</v>
      </c>
    </row>
    <row r="24" spans="1:29" ht="15">
      <c r="A24" s="428"/>
      <c r="B24" s="456"/>
      <c r="C24" s="447" t="s">
        <v>3071</v>
      </c>
      <c r="D24" s="448"/>
      <c r="E24" s="2606" t="s">
        <v>3071</v>
      </c>
      <c r="F24" s="448"/>
      <c r="G24" s="2607" t="s">
        <v>3071</v>
      </c>
      <c r="H24" s="448"/>
      <c r="I24" s="2607" t="s">
        <v>3299</v>
      </c>
      <c r="J24" s="448"/>
      <c r="K24" s="2608"/>
      <c r="L24" s="1140"/>
      <c r="M24" s="1131"/>
      <c r="N24" s="1131"/>
      <c r="O24" s="1131"/>
      <c r="P24" s="3268"/>
      <c r="Q24" s="1810"/>
      <c r="R24" s="774"/>
      <c r="S24" s="775"/>
      <c r="T24" s="774"/>
      <c r="U24" s="775"/>
      <c r="V24" s="774"/>
      <c r="W24" s="775"/>
      <c r="X24" s="1813"/>
      <c r="Y24" s="3261"/>
      <c r="Z24" s="1814"/>
      <c r="AA24" s="1811">
        <v>1</v>
      </c>
      <c r="AB24" s="1811">
        <v>1</v>
      </c>
      <c r="AC24" s="1811">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61"/>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8"/>
      <c r="Q26" s="1810" t="str">
        <f t="shared" si="11"/>
        <v>朝向</v>
      </c>
      <c r="R26" s="774" t="s">
        <v>21</v>
      </c>
      <c r="S26" s="775">
        <f t="shared" si="12"/>
        <v>100</v>
      </c>
      <c r="T26" s="774" t="s">
        <v>21</v>
      </c>
      <c r="U26" s="775">
        <f t="shared" si="13"/>
        <v>100</v>
      </c>
      <c r="V26" s="774" t="s">
        <v>21</v>
      </c>
      <c r="W26" s="775">
        <f t="shared" si="14"/>
        <v>100</v>
      </c>
      <c r="X26" s="1813"/>
      <c r="Y26" s="326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8"/>
      <c r="Q27" s="1795">
        <f t="shared" si="11"/>
        <v>111</v>
      </c>
      <c r="R27" s="770" t="s">
        <v>21</v>
      </c>
      <c r="S27" s="771">
        <f t="shared" si="12"/>
        <v>100</v>
      </c>
      <c r="T27" s="770" t="s">
        <v>21</v>
      </c>
      <c r="U27" s="771">
        <f t="shared" si="13"/>
        <v>100</v>
      </c>
      <c r="V27" s="770" t="s">
        <v>21</v>
      </c>
      <c r="W27" s="771">
        <f t="shared" si="14"/>
        <v>100</v>
      </c>
      <c r="X27" s="772"/>
      <c r="Y27" s="326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8"/>
      <c r="Q28" s="1810">
        <f t="shared" si="11"/>
        <v>111</v>
      </c>
      <c r="R28" s="774" t="s">
        <v>21</v>
      </c>
      <c r="S28" s="775">
        <f t="shared" si="12"/>
        <v>100</v>
      </c>
      <c r="T28" s="774" t="s">
        <v>21</v>
      </c>
      <c r="U28" s="775">
        <f t="shared" si="13"/>
        <v>100</v>
      </c>
      <c r="V28" s="774" t="s">
        <v>21</v>
      </c>
      <c r="W28" s="775">
        <f t="shared" si="14"/>
        <v>100</v>
      </c>
      <c r="X28" s="1813"/>
      <c r="Y28" s="326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8"/>
      <c r="Q29" s="1810">
        <f t="shared" si="11"/>
        <v>111</v>
      </c>
      <c r="R29" s="774" t="s">
        <v>21</v>
      </c>
      <c r="S29" s="775">
        <f t="shared" si="12"/>
        <v>100</v>
      </c>
      <c r="T29" s="774" t="s">
        <v>21</v>
      </c>
      <c r="U29" s="775">
        <f t="shared" si="13"/>
        <v>100</v>
      </c>
      <c r="V29" s="774" t="s">
        <v>21</v>
      </c>
      <c r="W29" s="775">
        <f t="shared" si="14"/>
        <v>100</v>
      </c>
      <c r="X29" s="1813"/>
      <c r="Y29" s="326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8"/>
      <c r="Q30" s="1810">
        <f t="shared" si="11"/>
        <v>111</v>
      </c>
      <c r="R30" s="774" t="s">
        <v>21</v>
      </c>
      <c r="S30" s="775">
        <f t="shared" si="12"/>
        <v>100</v>
      </c>
      <c r="T30" s="774" t="s">
        <v>21</v>
      </c>
      <c r="U30" s="775">
        <f t="shared" si="13"/>
        <v>100</v>
      </c>
      <c r="V30" s="774" t="s">
        <v>21</v>
      </c>
      <c r="W30" s="775">
        <f t="shared" si="14"/>
        <v>100</v>
      </c>
      <c r="X30" s="1813"/>
      <c r="Y30" s="326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8"/>
      <c r="Q31" s="1810">
        <f t="shared" si="11"/>
        <v>111</v>
      </c>
      <c r="R31" s="774" t="s">
        <v>21</v>
      </c>
      <c r="S31" s="775">
        <f t="shared" si="12"/>
        <v>100</v>
      </c>
      <c r="T31" s="774" t="s">
        <v>21</v>
      </c>
      <c r="U31" s="775">
        <f t="shared" si="13"/>
        <v>100</v>
      </c>
      <c r="V31" s="774" t="s">
        <v>21</v>
      </c>
      <c r="W31" s="775">
        <f t="shared" si="14"/>
        <v>100</v>
      </c>
      <c r="X31" s="1813"/>
      <c r="Y31" s="3261"/>
      <c r="Z31" s="1814">
        <f t="shared" si="18"/>
        <v>111</v>
      </c>
      <c r="AA31" s="1811">
        <f t="shared" si="15"/>
        <v>1</v>
      </c>
      <c r="AB31" s="1811">
        <f t="shared" si="16"/>
        <v>1</v>
      </c>
      <c r="AC31" s="1811">
        <f t="shared" si="17"/>
        <v>1</v>
      </c>
    </row>
    <row r="32" spans="1:29" ht="15">
      <c r="A32" s="440" t="s">
        <v>2564</v>
      </c>
      <c r="B32" s="71" t="s">
        <v>2565</v>
      </c>
      <c r="C32" s="2619" t="s">
        <v>3247</v>
      </c>
      <c r="D32" s="467">
        <v>100</v>
      </c>
      <c r="E32" s="2620" t="s">
        <v>3247</v>
      </c>
      <c r="F32" s="461">
        <f>SUMIF(100:100,E32,101:101)-SUMIF(100:100,C32,101:101)+100</f>
        <v>100</v>
      </c>
      <c r="G32" s="2619" t="s">
        <v>3247</v>
      </c>
      <c r="H32" s="467">
        <f>SUMIF(100:100,G32,101:101)-SUMIF(100:100,C32,101:101)+100</f>
        <v>100</v>
      </c>
      <c r="I32" s="2620" t="s">
        <v>3247</v>
      </c>
      <c r="J32" s="435">
        <f>SUMIF(100:100,I32,101:101)-SUMIF(100:100,C32,101:101)+100</f>
        <v>100</v>
      </c>
      <c r="K32" s="426">
        <v>10</v>
      </c>
      <c r="L32" s="1140"/>
      <c r="M32" s="1131"/>
      <c r="N32" s="1131"/>
      <c r="O32" s="1131"/>
      <c r="P32" s="3262" t="s">
        <v>2566</v>
      </c>
      <c r="Q32" s="1810" t="str">
        <f t="shared" si="11"/>
        <v>建筑类型</v>
      </c>
      <c r="R32" s="774" t="s">
        <v>21</v>
      </c>
      <c r="S32" s="775">
        <f t="shared" si="12"/>
        <v>100</v>
      </c>
      <c r="T32" s="774" t="s">
        <v>21</v>
      </c>
      <c r="U32" s="775">
        <f t="shared" si="13"/>
        <v>100</v>
      </c>
      <c r="V32" s="774" t="s">
        <v>21</v>
      </c>
      <c r="W32" s="775">
        <f t="shared" si="14"/>
        <v>100</v>
      </c>
      <c r="X32" s="1813"/>
      <c r="Y32" s="3265" t="s">
        <v>2566</v>
      </c>
      <c r="Z32" s="1814" t="str">
        <f t="shared" si="18"/>
        <v>建筑类型</v>
      </c>
      <c r="AA32" s="1811">
        <f t="shared" si="15"/>
        <v>1</v>
      </c>
      <c r="AB32" s="1811">
        <f t="shared" si="16"/>
        <v>1</v>
      </c>
      <c r="AC32" s="1811">
        <f t="shared" si="17"/>
        <v>1</v>
      </c>
    </row>
    <row r="33" spans="1:29" s="471" customFormat="1" ht="15">
      <c r="A33" s="468"/>
      <c r="B33" s="422" t="s">
        <v>2567</v>
      </c>
      <c r="C33" s="2989">
        <v>100</v>
      </c>
      <c r="D33" s="136">
        <v>100</v>
      </c>
      <c r="E33" s="2990">
        <v>100</v>
      </c>
      <c r="F33" s="425">
        <f>LOOKUP(E33,103:103,104:104)-LOOKUP(C33,103:103,104:104)+100</f>
        <v>100</v>
      </c>
      <c r="G33" s="2991">
        <v>100</v>
      </c>
      <c r="H33" s="136">
        <f>LOOKUP(G33,103:103,104:104)-LOOKUP(C33,103:103,104:104)+100</f>
        <v>100</v>
      </c>
      <c r="I33" s="2990">
        <v>100</v>
      </c>
      <c r="J33" s="136">
        <f>LOOKUP(I33,103:103,104:104)-LOOKUP(C33,103:103,104:104)+100</f>
        <v>100</v>
      </c>
      <c r="K33" s="2603"/>
      <c r="L33" s="1138"/>
      <c r="M33" s="1141"/>
      <c r="N33" s="1141"/>
      <c r="O33" s="1141"/>
      <c r="P33" s="3263"/>
      <c r="Q33" s="776" t="str">
        <f t="shared" si="11"/>
        <v>项目建筑规模</v>
      </c>
      <c r="R33" s="777" t="s">
        <v>21</v>
      </c>
      <c r="S33" s="778">
        <f t="shared" si="12"/>
        <v>100</v>
      </c>
      <c r="T33" s="777" t="s">
        <v>21</v>
      </c>
      <c r="U33" s="778">
        <f t="shared" si="13"/>
        <v>100</v>
      </c>
      <c r="V33" s="777" t="s">
        <v>21</v>
      </c>
      <c r="W33" s="778">
        <f t="shared" si="14"/>
        <v>100</v>
      </c>
      <c r="X33" s="779"/>
      <c r="Y33" s="3265"/>
      <c r="Z33" s="780" t="str">
        <f t="shared" si="18"/>
        <v>项目建筑规模</v>
      </c>
      <c r="AA33" s="1811">
        <f t="shared" si="15"/>
        <v>1</v>
      </c>
      <c r="AB33" s="1811">
        <f t="shared" si="16"/>
        <v>1</v>
      </c>
      <c r="AC33" s="1811">
        <f t="shared" si="17"/>
        <v>1</v>
      </c>
    </row>
    <row r="34" spans="1:29" ht="15">
      <c r="A34" s="472"/>
      <c r="B34" s="422" t="s">
        <v>2568</v>
      </c>
      <c r="C34" s="2621" t="s">
        <v>3311</v>
      </c>
      <c r="D34" s="435">
        <v>100</v>
      </c>
      <c r="E34" s="2622" t="s">
        <v>3311</v>
      </c>
      <c r="F34" s="461">
        <f>SUMIF(105:105,E34,106:106)-SUMIF(105:105,C34,106:106)+100</f>
        <v>100</v>
      </c>
      <c r="G34" s="2621" t="s">
        <v>3311</v>
      </c>
      <c r="H34" s="435">
        <f>SUMIF(105:105,G34,106:106)-SUMIF(105:105,C34,106:106)+100</f>
        <v>100</v>
      </c>
      <c r="I34" s="2622" t="s">
        <v>3311</v>
      </c>
      <c r="J34" s="435">
        <f>SUMIF(105:105,I34,106:106)-SUMIF(105:105,C34,106:106)+100</f>
        <v>100</v>
      </c>
      <c r="K34" s="426">
        <v>2</v>
      </c>
      <c r="L34" s="1140"/>
      <c r="M34" s="1131"/>
      <c r="N34" s="1131"/>
      <c r="O34" s="1131"/>
      <c r="P34" s="3263"/>
      <c r="Q34" s="1810" t="str">
        <f t="shared" si="11"/>
        <v>建筑结构</v>
      </c>
      <c r="R34" s="774" t="s">
        <v>21</v>
      </c>
      <c r="S34" s="775">
        <f t="shared" si="12"/>
        <v>100</v>
      </c>
      <c r="T34" s="774" t="s">
        <v>21</v>
      </c>
      <c r="U34" s="775">
        <f t="shared" si="13"/>
        <v>100</v>
      </c>
      <c r="V34" s="774" t="s">
        <v>21</v>
      </c>
      <c r="W34" s="775">
        <f t="shared" si="14"/>
        <v>100</v>
      </c>
      <c r="X34" s="1813"/>
      <c r="Y34" s="3265"/>
      <c r="Z34" s="1814" t="str">
        <f t="shared" si="18"/>
        <v>建筑结构</v>
      </c>
      <c r="AA34" s="1811">
        <f t="shared" si="15"/>
        <v>1</v>
      </c>
      <c r="AB34" s="1811">
        <f t="shared" si="16"/>
        <v>1</v>
      </c>
      <c r="AC34" s="1811">
        <f t="shared" si="17"/>
        <v>1</v>
      </c>
    </row>
    <row r="35" spans="1:29" ht="15">
      <c r="A35" s="472"/>
      <c r="B35" s="422" t="s">
        <v>2569</v>
      </c>
      <c r="C35" s="2615" t="s">
        <v>3299</v>
      </c>
      <c r="D35" s="435">
        <v>100</v>
      </c>
      <c r="E35" s="2616" t="s">
        <v>3299</v>
      </c>
      <c r="F35" s="461">
        <f>SUMIF(107:107,E35,108:108)-SUMIF(107:107,C35,108:108)+100</f>
        <v>100</v>
      </c>
      <c r="G35" s="2615" t="s">
        <v>3299</v>
      </c>
      <c r="H35" s="435">
        <f>SUMIF(107:107,G35,108:108)-SUMIF(107:107,C35,108:108)+100</f>
        <v>100</v>
      </c>
      <c r="I35" s="2616" t="s">
        <v>3299</v>
      </c>
      <c r="J35" s="435">
        <f>SUMIF(107:107,I35,108:108)-SUMIF(107:107,C35,108:108)+100</f>
        <v>100</v>
      </c>
      <c r="K35" s="426">
        <v>5</v>
      </c>
      <c r="L35" s="1140"/>
      <c r="M35" s="1131"/>
      <c r="N35" s="1131"/>
      <c r="O35" s="1131"/>
      <c r="P35" s="3263"/>
      <c r="Q35" s="1810" t="str">
        <f t="shared" si="11"/>
        <v>建筑品质</v>
      </c>
      <c r="R35" s="774" t="s">
        <v>21</v>
      </c>
      <c r="S35" s="775">
        <f t="shared" si="12"/>
        <v>100</v>
      </c>
      <c r="T35" s="774" t="s">
        <v>21</v>
      </c>
      <c r="U35" s="775">
        <f t="shared" si="13"/>
        <v>100</v>
      </c>
      <c r="V35" s="774" t="s">
        <v>21</v>
      </c>
      <c r="W35" s="775">
        <f t="shared" si="14"/>
        <v>100</v>
      </c>
      <c r="X35" s="1813"/>
      <c r="Y35" s="3265"/>
      <c r="Z35" s="1814" t="str">
        <f t="shared" si="18"/>
        <v>建筑品质</v>
      </c>
      <c r="AA35" s="1811">
        <f t="shared" si="15"/>
        <v>1</v>
      </c>
      <c r="AB35" s="1811">
        <f t="shared" si="16"/>
        <v>1</v>
      </c>
      <c r="AC35" s="1811">
        <f t="shared" si="17"/>
        <v>1</v>
      </c>
    </row>
    <row r="36" spans="1:29" ht="15">
      <c r="A36" s="472"/>
      <c r="B36" s="422" t="s">
        <v>2570</v>
      </c>
      <c r="C36" s="2615" t="s">
        <v>3307</v>
      </c>
      <c r="D36" s="435">
        <v>100</v>
      </c>
      <c r="E36" s="2616" t="s">
        <v>3307</v>
      </c>
      <c r="F36" s="461">
        <f>SUMIF(109:109,E36,110:110)-SUMIF(109:109,C36,110:110)+100</f>
        <v>100</v>
      </c>
      <c r="G36" s="2615" t="s">
        <v>3307</v>
      </c>
      <c r="H36" s="435">
        <f>SUMIF(109:109,G36,110:110)-SUMIF(109:109,C36,110:110)+100</f>
        <v>100</v>
      </c>
      <c r="I36" s="2616" t="s">
        <v>3307</v>
      </c>
      <c r="J36" s="435">
        <f>SUMIF(109:109,I36,110:110)-SUMIF(109:109,C36,110:110)+100</f>
        <v>100</v>
      </c>
      <c r="K36" s="426">
        <v>2</v>
      </c>
      <c r="L36" s="1140"/>
      <c r="M36" s="1131"/>
      <c r="N36" s="1131"/>
      <c r="O36" s="1131"/>
      <c r="P36" s="3263"/>
      <c r="Q36" s="1810" t="str">
        <f t="shared" si="11"/>
        <v>公共部分装修</v>
      </c>
      <c r="R36" s="774" t="s">
        <v>21</v>
      </c>
      <c r="S36" s="775">
        <f t="shared" si="12"/>
        <v>100</v>
      </c>
      <c r="T36" s="774" t="s">
        <v>21</v>
      </c>
      <c r="U36" s="775">
        <f t="shared" si="13"/>
        <v>100</v>
      </c>
      <c r="V36" s="774" t="s">
        <v>21</v>
      </c>
      <c r="W36" s="775">
        <f t="shared" si="14"/>
        <v>100</v>
      </c>
      <c r="X36" s="1813"/>
      <c r="Y36" s="3265"/>
      <c r="Z36" s="1814" t="str">
        <f t="shared" si="18"/>
        <v>公共部分装修</v>
      </c>
      <c r="AA36" s="1811">
        <f t="shared" si="15"/>
        <v>1</v>
      </c>
      <c r="AB36" s="1811">
        <f t="shared" si="16"/>
        <v>1</v>
      </c>
      <c r="AC36" s="1811">
        <f t="shared" si="17"/>
        <v>1</v>
      </c>
    </row>
    <row r="37" spans="1:29" s="117" customFormat="1" ht="15">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2"/>
      <c r="M37" s="1133"/>
      <c r="N37" s="1133"/>
      <c r="O37" s="1133"/>
      <c r="P37" s="3263"/>
      <c r="Q37" s="1795" t="str">
        <f t="shared" si="11"/>
        <v>成新度</v>
      </c>
      <c r="R37" s="770" t="s">
        <v>21</v>
      </c>
      <c r="S37" s="771">
        <f t="shared" si="12"/>
        <v>100</v>
      </c>
      <c r="T37" s="770" t="s">
        <v>21</v>
      </c>
      <c r="U37" s="771">
        <f t="shared" si="13"/>
        <v>100</v>
      </c>
      <c r="V37" s="770" t="s">
        <v>21</v>
      </c>
      <c r="W37" s="771">
        <f t="shared" si="14"/>
        <v>100</v>
      </c>
      <c r="X37" s="772"/>
      <c r="Y37" s="3265"/>
      <c r="Z37" s="55" t="str">
        <f t="shared" si="18"/>
        <v>成新度</v>
      </c>
      <c r="AA37" s="773">
        <f t="shared" si="15"/>
        <v>1</v>
      </c>
      <c r="AB37" s="773">
        <f t="shared" si="16"/>
        <v>1</v>
      </c>
      <c r="AC37" s="773">
        <f t="shared" si="17"/>
        <v>1</v>
      </c>
    </row>
    <row r="38" spans="1:29" ht="15">
      <c r="A38" s="472"/>
      <c r="B38" s="422" t="s">
        <v>2572</v>
      </c>
      <c r="C38" s="2615" t="s">
        <v>3305</v>
      </c>
      <c r="D38" s="435">
        <v>100</v>
      </c>
      <c r="E38" s="2616" t="s">
        <v>3305</v>
      </c>
      <c r="F38" s="461">
        <f>SUMIF(114:114,E38,115:115)-SUMIF(114:114,C38,115:115)+100</f>
        <v>100</v>
      </c>
      <c r="G38" s="2615" t="s">
        <v>3305</v>
      </c>
      <c r="H38" s="435">
        <f>SUMIF(114:114,G38,115:115)-SUMIF(114:114,C38,115:115)+100</f>
        <v>100</v>
      </c>
      <c r="I38" s="2616" t="s">
        <v>3305</v>
      </c>
      <c r="J38" s="435">
        <f>SUMIF(114:114,I38,115:115)-SUMIF(114:114,C38,115:115)+100</f>
        <v>100</v>
      </c>
      <c r="K38" s="426">
        <v>3</v>
      </c>
      <c r="L38" s="1140"/>
      <c r="M38" s="1131"/>
      <c r="N38" s="1131"/>
      <c r="O38" s="1131"/>
      <c r="P38" s="3263" t="s">
        <v>2566</v>
      </c>
      <c r="Q38" s="1810" t="str">
        <f t="shared" si="11"/>
        <v>物业管理</v>
      </c>
      <c r="R38" s="774" t="s">
        <v>21</v>
      </c>
      <c r="S38" s="775">
        <f t="shared" si="12"/>
        <v>100</v>
      </c>
      <c r="T38" s="774" t="s">
        <v>21</v>
      </c>
      <c r="U38" s="775">
        <f t="shared" si="13"/>
        <v>100</v>
      </c>
      <c r="V38" s="774" t="s">
        <v>21</v>
      </c>
      <c r="W38" s="775">
        <f t="shared" si="14"/>
        <v>100</v>
      </c>
      <c r="X38" s="1813"/>
      <c r="Y38" s="3265" t="s">
        <v>2566</v>
      </c>
      <c r="Z38" s="1814" t="str">
        <f t="shared" si="18"/>
        <v>物业管理</v>
      </c>
      <c r="AA38" s="1811">
        <f t="shared" si="15"/>
        <v>1</v>
      </c>
      <c r="AB38" s="1811">
        <f t="shared" si="16"/>
        <v>1</v>
      </c>
      <c r="AC38" s="1811">
        <f t="shared" si="17"/>
        <v>1</v>
      </c>
    </row>
    <row r="39" spans="1:29" ht="15">
      <c r="A39" s="472"/>
      <c r="B39" s="422" t="s">
        <v>2573</v>
      </c>
      <c r="C39" s="2615" t="s">
        <v>3300</v>
      </c>
      <c r="D39" s="435">
        <v>100</v>
      </c>
      <c r="E39" s="2616" t="s">
        <v>3300</v>
      </c>
      <c r="F39" s="461">
        <f>SUMIF(116:116,E39,117:117)-SUMIF(116:116,C39,117:117)+100</f>
        <v>100</v>
      </c>
      <c r="G39" s="2615" t="s">
        <v>3300</v>
      </c>
      <c r="H39" s="435">
        <f>SUMIF(116:116,G39,117:117)-SUMIF(116:116,C39,117:117)+100</f>
        <v>100</v>
      </c>
      <c r="I39" s="2616" t="s">
        <v>3300</v>
      </c>
      <c r="J39" s="435">
        <f>SUMIF(116:116,I39,117:117)-SUMIF(116:116,C39,117:117)+100</f>
        <v>100</v>
      </c>
      <c r="K39" s="426">
        <v>1</v>
      </c>
      <c r="L39" s="1140"/>
      <c r="M39" s="1131"/>
      <c r="N39" s="1131"/>
      <c r="O39" s="1131"/>
      <c r="P39" s="3263"/>
      <c r="Q39" s="1810" t="str">
        <f t="shared" si="11"/>
        <v>市政基础设施</v>
      </c>
      <c r="R39" s="774" t="s">
        <v>21</v>
      </c>
      <c r="S39" s="775">
        <f t="shared" si="12"/>
        <v>100</v>
      </c>
      <c r="T39" s="774" t="s">
        <v>21</v>
      </c>
      <c r="U39" s="775">
        <f t="shared" si="13"/>
        <v>100</v>
      </c>
      <c r="V39" s="774" t="s">
        <v>21</v>
      </c>
      <c r="W39" s="775">
        <f t="shared" si="14"/>
        <v>100</v>
      </c>
      <c r="X39" s="1813"/>
      <c r="Y39" s="3265"/>
      <c r="Z39" s="1814" t="str">
        <f t="shared" si="18"/>
        <v>市政基础设施</v>
      </c>
      <c r="AA39" s="1811">
        <f t="shared" si="15"/>
        <v>1</v>
      </c>
      <c r="AB39" s="1811">
        <f t="shared" si="16"/>
        <v>1</v>
      </c>
      <c r="AC39" s="1811">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3"/>
      <c r="Q40" s="1810" t="str">
        <f t="shared" si="11"/>
        <v>房型</v>
      </c>
      <c r="R40" s="774" t="s">
        <v>21</v>
      </c>
      <c r="S40" s="775">
        <f t="shared" si="12"/>
        <v>100</v>
      </c>
      <c r="T40" s="774" t="s">
        <v>21</v>
      </c>
      <c r="U40" s="775">
        <f t="shared" si="13"/>
        <v>100</v>
      </c>
      <c r="V40" s="774" t="s">
        <v>21</v>
      </c>
      <c r="W40" s="775">
        <f t="shared" si="14"/>
        <v>100</v>
      </c>
      <c r="X40" s="1813"/>
      <c r="Y40" s="3265"/>
      <c r="Z40" s="1814" t="str">
        <f t="shared" si="18"/>
        <v>房型</v>
      </c>
      <c r="AA40" s="1811">
        <f t="shared" si="15"/>
        <v>1</v>
      </c>
      <c r="AB40" s="1811">
        <f t="shared" si="16"/>
        <v>1</v>
      </c>
      <c r="AC40" s="1811">
        <f t="shared" si="17"/>
        <v>1</v>
      </c>
    </row>
    <row r="41" spans="1:29" s="471" customFormat="1" ht="28.5">
      <c r="A41" s="468"/>
      <c r="B41" s="422" t="s">
        <v>2575</v>
      </c>
      <c r="C41" s="2989" t="s">
        <v>3564</v>
      </c>
      <c r="D41" s="136">
        <v>100</v>
      </c>
      <c r="E41" s="2990" t="s">
        <v>3564</v>
      </c>
      <c r="F41" s="425">
        <f>SUMIF(120:120,E41,121:121)-SUMIF(120:120,C41,121:121)+100</f>
        <v>100</v>
      </c>
      <c r="G41" s="2991" t="s">
        <v>3566</v>
      </c>
      <c r="H41" s="136">
        <f>SUMIF(120:120,G41,121:121)-SUMIF(120:120,C41,121:121)+100</f>
        <v>94</v>
      </c>
      <c r="I41" s="3001" t="s">
        <v>3564</v>
      </c>
      <c r="J41" s="435">
        <f>SUMIF(120:120,I41,121:121)-SUMIF(120:120,C41,121:121)+100</f>
        <v>100</v>
      </c>
      <c r="K41" s="2603"/>
      <c r="L41" s="1138"/>
      <c r="M41" s="1141"/>
      <c r="N41" s="1141"/>
      <c r="O41" s="1141"/>
      <c r="P41" s="3263"/>
      <c r="Q41" s="776" t="str">
        <f t="shared" si="11"/>
        <v>单套/主力户型建筑面积</v>
      </c>
      <c r="R41" s="777" t="s">
        <v>21</v>
      </c>
      <c r="S41" s="778">
        <f t="shared" si="12"/>
        <v>100</v>
      </c>
      <c r="T41" s="777" t="s">
        <v>21</v>
      </c>
      <c r="U41" s="778">
        <f t="shared" si="13"/>
        <v>94</v>
      </c>
      <c r="V41" s="777" t="s">
        <v>21</v>
      </c>
      <c r="W41" s="778">
        <f t="shared" si="14"/>
        <v>100</v>
      </c>
      <c r="X41" s="779"/>
      <c r="Y41" s="3265"/>
      <c r="Z41" s="780" t="str">
        <f t="shared" si="18"/>
        <v>单套/主力户型建筑面积</v>
      </c>
      <c r="AA41" s="1811">
        <f t="shared" si="15"/>
        <v>1</v>
      </c>
      <c r="AB41" s="1811">
        <f t="shared" si="16"/>
        <v>1.0638297872340425</v>
      </c>
      <c r="AC41" s="1811">
        <f t="shared" si="17"/>
        <v>1</v>
      </c>
    </row>
    <row r="42" spans="1:29" ht="15">
      <c r="A42" s="472"/>
      <c r="B42" s="422" t="s">
        <v>2576</v>
      </c>
      <c r="C42" s="2615" t="s">
        <v>3309</v>
      </c>
      <c r="D42" s="435">
        <v>100</v>
      </c>
      <c r="E42" s="2616" t="s">
        <v>3309</v>
      </c>
      <c r="F42" s="461">
        <f>SUMIF(122:122,E42,123:123)-SUMIF(122:122,C42,123:123)+100</f>
        <v>100</v>
      </c>
      <c r="G42" s="2615" t="s">
        <v>3309</v>
      </c>
      <c r="H42" s="435">
        <f>SUMIF(122:122,G42,123:123)-SUMIF(122:122,C42,123:123)+100</f>
        <v>100</v>
      </c>
      <c r="I42" s="2616" t="s">
        <v>3309</v>
      </c>
      <c r="J42" s="435">
        <f>SUMIF(122:122,I42,123:123)-SUMIF(122:122,C42,123:123)+100</f>
        <v>100</v>
      </c>
      <c r="K42" s="426">
        <v>1</v>
      </c>
      <c r="L42" s="1140"/>
      <c r="M42" s="1131"/>
      <c r="N42" s="1131"/>
      <c r="O42" s="1131"/>
      <c r="P42" s="3263"/>
      <c r="Q42" s="1810" t="str">
        <f t="shared" si="11"/>
        <v>内部装修</v>
      </c>
      <c r="R42" s="774" t="s">
        <v>21</v>
      </c>
      <c r="S42" s="775">
        <f t="shared" si="12"/>
        <v>100</v>
      </c>
      <c r="T42" s="774" t="s">
        <v>21</v>
      </c>
      <c r="U42" s="775">
        <f t="shared" si="13"/>
        <v>100</v>
      </c>
      <c r="V42" s="774" t="s">
        <v>21</v>
      </c>
      <c r="W42" s="775">
        <f t="shared" si="14"/>
        <v>100</v>
      </c>
      <c r="X42" s="1813"/>
      <c r="Y42" s="3265"/>
      <c r="Z42" s="1814" t="str">
        <f t="shared" si="18"/>
        <v>内部装修</v>
      </c>
      <c r="AA42" s="1811">
        <f t="shared" si="15"/>
        <v>1</v>
      </c>
      <c r="AB42" s="1811">
        <f t="shared" si="16"/>
        <v>1</v>
      </c>
      <c r="AC42" s="1811">
        <f t="shared" si="17"/>
        <v>1</v>
      </c>
    </row>
    <row r="43" spans="1:29" ht="15">
      <c r="A43" s="472"/>
      <c r="B43" s="422" t="s">
        <v>2577</v>
      </c>
      <c r="C43" s="2615" t="s">
        <v>3299</v>
      </c>
      <c r="D43" s="435">
        <v>100</v>
      </c>
      <c r="E43" s="2616" t="s">
        <v>3299</v>
      </c>
      <c r="F43" s="461">
        <f>SUMIF(124:124,E43,125:125)-SUMIF(124:124,C43,125:125)+100</f>
        <v>100</v>
      </c>
      <c r="G43" s="2615" t="s">
        <v>3299</v>
      </c>
      <c r="H43" s="435">
        <f>SUMIF(124:124,G43,125:125)-SUMIF(124:124,C43,125:125)+100</f>
        <v>100</v>
      </c>
      <c r="I43" s="2616" t="s">
        <v>3299</v>
      </c>
      <c r="J43" s="435">
        <f>SUMIF(124:124,I43,125:125)-SUMIF(124:124,C43,125:125)+100</f>
        <v>100</v>
      </c>
      <c r="K43" s="426">
        <v>1</v>
      </c>
      <c r="L43" s="1140"/>
      <c r="M43" s="1131"/>
      <c r="N43" s="1131"/>
      <c r="O43" s="1131"/>
      <c r="P43" s="3263"/>
      <c r="Q43" s="1810" t="str">
        <f t="shared" si="11"/>
        <v>内部装修维护情况</v>
      </c>
      <c r="R43" s="774" t="s">
        <v>21</v>
      </c>
      <c r="S43" s="775">
        <f t="shared" si="12"/>
        <v>100</v>
      </c>
      <c r="T43" s="774" t="s">
        <v>21</v>
      </c>
      <c r="U43" s="775">
        <f t="shared" si="13"/>
        <v>100</v>
      </c>
      <c r="V43" s="774" t="s">
        <v>21</v>
      </c>
      <c r="W43" s="775">
        <f t="shared" si="14"/>
        <v>100</v>
      </c>
      <c r="X43" s="1813"/>
      <c r="Y43" s="326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63"/>
      <c r="Q44" s="1795">
        <f t="shared" si="11"/>
        <v>111</v>
      </c>
      <c r="R44" s="770" t="s">
        <v>21</v>
      </c>
      <c r="S44" s="771">
        <f t="shared" si="12"/>
        <v>100</v>
      </c>
      <c r="T44" s="770" t="s">
        <v>21</v>
      </c>
      <c r="U44" s="771">
        <f t="shared" si="13"/>
        <v>100</v>
      </c>
      <c r="V44" s="770" t="s">
        <v>21</v>
      </c>
      <c r="W44" s="771">
        <f t="shared" si="14"/>
        <v>100</v>
      </c>
      <c r="X44" s="772"/>
      <c r="Y44" s="326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3"/>
      <c r="Q45" s="1810">
        <f t="shared" si="11"/>
        <v>111</v>
      </c>
      <c r="R45" s="774" t="s">
        <v>21</v>
      </c>
      <c r="S45" s="775">
        <f t="shared" si="12"/>
        <v>100</v>
      </c>
      <c r="T45" s="774" t="s">
        <v>21</v>
      </c>
      <c r="U45" s="775">
        <f t="shared" si="13"/>
        <v>100</v>
      </c>
      <c r="V45" s="774" t="s">
        <v>21</v>
      </c>
      <c r="W45" s="775">
        <f t="shared" si="14"/>
        <v>100</v>
      </c>
      <c r="X45" s="1813"/>
      <c r="Y45" s="3265"/>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4"/>
      <c r="Q46" s="1810">
        <f t="shared" si="11"/>
        <v>111</v>
      </c>
      <c r="R46" s="774" t="s">
        <v>20</v>
      </c>
      <c r="S46" s="775">
        <f t="shared" si="12"/>
        <v>100</v>
      </c>
      <c r="T46" s="774" t="s">
        <v>20</v>
      </c>
      <c r="U46" s="775">
        <f t="shared" si="13"/>
        <v>100</v>
      </c>
      <c r="V46" s="774" t="s">
        <v>20</v>
      </c>
      <c r="W46" s="775">
        <f t="shared" si="14"/>
        <v>100</v>
      </c>
      <c r="X46" s="1813"/>
      <c r="Y46" s="3266"/>
      <c r="Z46" s="1814">
        <f t="shared" si="18"/>
        <v>111</v>
      </c>
      <c r="AA46" s="1811">
        <f t="shared" si="15"/>
        <v>1</v>
      </c>
      <c r="AB46" s="1811">
        <f t="shared" si="16"/>
        <v>1</v>
      </c>
      <c r="AC46" s="1811">
        <f t="shared" si="17"/>
        <v>1</v>
      </c>
    </row>
    <row r="47" spans="1:29" ht="15">
      <c r="A47" s="479" t="s">
        <v>2578</v>
      </c>
      <c r="B47" s="480"/>
      <c r="C47" s="1407" t="s">
        <v>19</v>
      </c>
      <c r="D47" s="1408"/>
      <c r="E47" s="1409">
        <v>19000</v>
      </c>
      <c r="F47" s="1410"/>
      <c r="G47" s="1411">
        <v>21000</v>
      </c>
      <c r="H47" s="1412"/>
      <c r="I47" s="1409">
        <v>21000</v>
      </c>
      <c r="J47" s="1412"/>
      <c r="K47" s="2623"/>
      <c r="L47" s="1143"/>
      <c r="M47" s="1144"/>
      <c r="N47" s="1131"/>
      <c r="O47" s="1144"/>
      <c r="P47" s="3258" t="str">
        <f>A47</f>
        <v>成交单价（元/平方米）</v>
      </c>
      <c r="Q47" s="3258"/>
      <c r="R47" s="3259">
        <f>E47</f>
        <v>19000</v>
      </c>
      <c r="S47" s="3259"/>
      <c r="T47" s="3259">
        <f>G47</f>
        <v>21000</v>
      </c>
      <c r="U47" s="3259"/>
      <c r="V47" s="3259">
        <f>I47</f>
        <v>21000</v>
      </c>
      <c r="W47" s="3259"/>
      <c r="X47" s="759"/>
      <c r="Y47" s="781"/>
      <c r="Z47" s="759"/>
      <c r="AA47" s="759"/>
      <c r="AB47" s="759"/>
      <c r="AC47" s="759"/>
    </row>
    <row r="48" spans="1:29" ht="15.75" thickBot="1">
      <c r="A48" s="486" t="s">
        <v>2579</v>
      </c>
      <c r="B48" s="487"/>
      <c r="C48" s="1413">
        <f>R49</f>
        <v>19905</v>
      </c>
      <c r="D48" s="1414"/>
      <c r="E48" s="1415">
        <f>R48</f>
        <v>19000</v>
      </c>
      <c r="F48" s="1415"/>
      <c r="G48" s="1413">
        <f>T48</f>
        <v>21690</v>
      </c>
      <c r="H48" s="1414"/>
      <c r="I48" s="1415">
        <f>V48</f>
        <v>19026</v>
      </c>
      <c r="J48" s="1414"/>
      <c r="K48" s="2624"/>
      <c r="L48" s="1143"/>
      <c r="M48" s="1144"/>
      <c r="N48" s="1144"/>
      <c r="O48" s="1144"/>
      <c r="P48" s="3258" t="str">
        <f>A48</f>
        <v>比较价值（元/平方米）</v>
      </c>
      <c r="Q48" s="3258"/>
      <c r="R48" s="3259">
        <f>IF(F1="售价",ROUND(PRODUCT(R47,AA7:AA46),0),ROUND(PRODUCT(R47,AA7:AA46),1))</f>
        <v>19000</v>
      </c>
      <c r="S48" s="3259"/>
      <c r="T48" s="3259">
        <f>IF(F1="售价",ROUND(PRODUCT(T47,AB7:AB46),0),ROUND(PRODUCT(T47,AB7:AB46),1))</f>
        <v>21690</v>
      </c>
      <c r="U48" s="3259"/>
      <c r="V48" s="3259">
        <f>IF(F1="售价",ROUND(PRODUCT(V47,AC7:AC46),0),ROUND(PRODUCT(V47,AC7:AC46),1))</f>
        <v>19026</v>
      </c>
      <c r="W48" s="3259"/>
      <c r="X48" s="759"/>
      <c r="Y48" s="759"/>
      <c r="Z48" s="759"/>
      <c r="AA48" s="759"/>
      <c r="AB48" s="759"/>
      <c r="AC48" s="759"/>
    </row>
    <row r="49" spans="1:29" ht="15.75" thickBot="1">
      <c r="A49" s="492" t="s">
        <v>2580</v>
      </c>
      <c r="B49" s="493"/>
      <c r="C49" s="1416">
        <f>R49</f>
        <v>19905</v>
      </c>
      <c r="D49" s="1417"/>
      <c r="E49" s="1417"/>
      <c r="F49" s="1417"/>
      <c r="G49" s="1417"/>
      <c r="H49" s="1417"/>
      <c r="I49" s="1417"/>
      <c r="J49" s="1417"/>
      <c r="K49" s="2625"/>
      <c r="L49" s="1143"/>
      <c r="M49" s="1144"/>
      <c r="N49" s="1144"/>
      <c r="O49" s="1144"/>
      <c r="P49" s="3255" t="str">
        <f>A49</f>
        <v>估价对象XX用房的比较价值（楼面单价，元/平方米）</v>
      </c>
      <c r="Q49" s="3256"/>
      <c r="R49" s="3257">
        <f>IF(F1="售价",ROUND(AVERAGE(R48:V48),0),ROUND(AVERAGE(R48:V48),1))</f>
        <v>19905</v>
      </c>
      <c r="S49" s="3257"/>
      <c r="T49" s="3257"/>
      <c r="U49" s="3257"/>
      <c r="V49" s="3257"/>
      <c r="W49" s="325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f>IF(E47&lt;E48,E48/E47-1,E47/E48-1)</f>
        <v>0</v>
      </c>
      <c r="F52" s="500" t="str">
        <f>IF(OR(E52&gt;=0.3,E52&lt;=-0.3),"超过30%","")</f>
        <v/>
      </c>
      <c r="G52" s="499">
        <f>IF(G47&lt;G48,G48/G47-1,G47/G48-1)</f>
        <v>3.2857142857142918E-2</v>
      </c>
      <c r="H52" s="500" t="str">
        <f>IF(OR(G52&gt;=0.3,G52&lt;=-0.3),"超过30%","")</f>
        <v/>
      </c>
      <c r="I52" s="499">
        <f>IF(I47&lt;I48,I48/I47-1,I47/I48-1)</f>
        <v>0.10375275938189854</v>
      </c>
      <c r="J52" s="500" t="str">
        <f>IF(OR(I52&gt;=0.3,I52&lt;=-0.3),"超过30%","")</f>
        <v/>
      </c>
      <c r="K52" s="1105"/>
      <c r="L52" s="1106"/>
      <c r="M52" s="1144"/>
      <c r="N52" s="1144"/>
      <c r="O52" s="1144"/>
    </row>
    <row r="53" spans="1:29" ht="13.5" customHeight="1">
      <c r="A53" s="1144"/>
      <c r="B53" s="1144"/>
      <c r="C53" s="497" t="s">
        <v>2582</v>
      </c>
      <c r="D53" s="501"/>
      <c r="E53" s="499">
        <f>IF(E48&lt;G48,G48/E48-1,E48/G48-1)</f>
        <v>0.14157894736842103</v>
      </c>
      <c r="F53" s="500" t="str">
        <f>IF(OR(E53&gt;=0.2,E53&lt;=-0.2),"超过20%","")</f>
        <v/>
      </c>
      <c r="G53" s="499">
        <f>IF(G48&lt;I48,I48/G48-1,G48/I48-1)</f>
        <v>0.14001892147587514</v>
      </c>
      <c r="H53" s="500" t="str">
        <f>IF(OR(G53&gt;=0.2,G53&lt;=-0.2),"超过20%","")</f>
        <v/>
      </c>
      <c r="I53" s="499">
        <f>IF(I48&lt;E48,E48/I48-1,I48/E48-1)</f>
        <v>1.3684210526316853E-3</v>
      </c>
      <c r="J53" s="500" t="str">
        <f>IF(OR(I53&gt;=0.2,I53&lt;=-0.2),"超过20%","")</f>
        <v/>
      </c>
      <c r="K53" s="1105"/>
      <c r="L53" s="1106"/>
      <c r="M53" s="1144"/>
      <c r="N53" s="1144"/>
      <c r="O53" s="1144"/>
    </row>
    <row r="54" spans="1:29" s="502" customFormat="1" ht="13.5" customHeight="1">
      <c r="A54" s="1145"/>
      <c r="B54" s="1145"/>
      <c r="C54" s="497" t="s">
        <v>2583</v>
      </c>
      <c r="D54" s="501"/>
      <c r="E54" s="499">
        <f>IF(E47&lt;G47,G47/E47-1,E47/G47-1)</f>
        <v>0.10526315789473695</v>
      </c>
      <c r="F54" s="500" t="str">
        <f>IF(OR(E54&gt;=0.3,E54&lt;=-0.3),"超过30%","")</f>
        <v/>
      </c>
      <c r="G54" s="499">
        <f>IF(G47&lt;I47,I47/G47-1,G47/I47-1)</f>
        <v>0</v>
      </c>
      <c r="H54" s="500" t="str">
        <f>IF(OR(G54&gt;=0.3,G54&lt;=-0.3),"超过30%","")</f>
        <v/>
      </c>
      <c r="I54" s="499">
        <f>IF(I47&lt;E47,E47/I47-1,I47/E47-1)</f>
        <v>0.10526315789473695</v>
      </c>
      <c r="J54" s="500" t="str">
        <f>IF(OR(I54&gt;=0.3,I54&lt;=-0.3),"超过30%","")</f>
        <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t="str">
        <f>C9</f>
        <v>住宅</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32"/>
      <c r="Q66" s="504"/>
    </row>
    <row r="67" spans="1:17" ht="15.75" thickTop="1">
      <c r="A67" s="534"/>
      <c r="B67" s="546" t="s">
        <v>2559</v>
      </c>
      <c r="C67" s="547" t="str">
        <f>C68&amp;"（含）"&amp;"-"&amp;D68</f>
        <v>1（含）-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v>1</v>
      </c>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3"/>
      <c r="O81" s="1153"/>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2"/>
      <c r="Q85" s="504"/>
    </row>
    <row r="86" spans="1:17" s="117" customFormat="1" ht="15.75" thickTop="1">
      <c r="A86" s="579"/>
      <c r="B86" s="538" t="s">
        <v>2611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2612</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2993" t="s">
        <v>3303</v>
      </c>
      <c r="D100" s="2993" t="s">
        <v>3304</v>
      </c>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32"/>
      <c r="Q101" s="504"/>
    </row>
    <row r="102" spans="1:17" ht="15.75" thickTop="1">
      <c r="A102" s="534"/>
      <c r="B102" s="538" t="s">
        <v>2614</v>
      </c>
      <c r="C102" s="578" t="str">
        <f>C103&amp;"(含)"&amp;"-"&amp;D103</f>
        <v>100(含)-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2992">
        <v>100</v>
      </c>
      <c r="D103" s="2992"/>
      <c r="E103" s="2992"/>
      <c r="F103" s="595"/>
      <c r="G103" s="595"/>
      <c r="H103" s="595"/>
      <c r="I103" s="595"/>
      <c r="J103" s="596"/>
      <c r="K103" s="596"/>
      <c r="L103" s="597"/>
      <c r="M103" s="598"/>
      <c r="N103" s="1154"/>
      <c r="O103" s="1154"/>
      <c r="P103" s="2633"/>
      <c r="Q103" s="559"/>
    </row>
    <row r="104" spans="1:17" s="471" customFormat="1" ht="15.75" thickBot="1">
      <c r="A104" s="553"/>
      <c r="B104" s="543"/>
      <c r="C104" s="560">
        <v>100</v>
      </c>
      <c r="D104" s="536"/>
      <c r="E104" s="536"/>
      <c r="F104" s="536"/>
      <c r="G104" s="536"/>
      <c r="H104" s="536"/>
      <c r="I104" s="536"/>
      <c r="J104" s="536"/>
      <c r="K104" s="536"/>
      <c r="L104" s="536"/>
      <c r="M104" s="536"/>
      <c r="N104" s="1153"/>
      <c r="O104" s="1153"/>
      <c r="P104" s="2633"/>
      <c r="Q104" s="559"/>
    </row>
    <row r="105" spans="1:17" ht="15" thickTop="1">
      <c r="A105" s="599"/>
      <c r="B105" s="538" t="s">
        <v>2615</v>
      </c>
      <c r="C105" s="2994" t="s">
        <v>3312</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32"/>
      <c r="Q106" s="504"/>
    </row>
    <row r="107" spans="1:17" ht="15" thickTop="1">
      <c r="A107" s="599"/>
      <c r="B107" s="538" t="s">
        <v>2616</v>
      </c>
      <c r="C107" s="2995" t="s">
        <v>3314</v>
      </c>
      <c r="D107" s="2995" t="s">
        <v>3313</v>
      </c>
      <c r="E107" s="2995" t="s">
        <v>3315</v>
      </c>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3"/>
      <c r="O108" s="1153"/>
      <c r="P108" s="2632"/>
      <c r="Q108" s="504"/>
    </row>
    <row r="109" spans="1:17" ht="15" thickTop="1">
      <c r="A109" s="599"/>
      <c r="B109" s="538" t="s">
        <v>2617</v>
      </c>
      <c r="C109" s="2994" t="s">
        <v>3308</v>
      </c>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33"/>
      <c r="Q113" s="559"/>
    </row>
    <row r="114" spans="1:17" ht="15" thickTop="1">
      <c r="A114" s="599"/>
      <c r="B114" s="538" t="s">
        <v>2618</v>
      </c>
      <c r="C114" s="2994" t="s">
        <v>3306</v>
      </c>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97</v>
      </c>
      <c r="E115" s="544">
        <f t="shared" si="31"/>
        <v>94</v>
      </c>
      <c r="F115" s="544">
        <f t="shared" si="31"/>
        <v>91</v>
      </c>
      <c r="G115" s="544">
        <f t="shared" si="31"/>
        <v>88</v>
      </c>
      <c r="H115" s="544">
        <f t="shared" si="31"/>
        <v>85</v>
      </c>
      <c r="I115" s="544">
        <f t="shared" si="31"/>
        <v>82</v>
      </c>
      <c r="J115" s="544">
        <f t="shared" si="31"/>
        <v>79</v>
      </c>
      <c r="K115" s="544">
        <f t="shared" si="31"/>
        <v>76</v>
      </c>
      <c r="L115" s="544">
        <f t="shared" si="31"/>
        <v>73</v>
      </c>
      <c r="M115" s="544">
        <f t="shared" si="31"/>
        <v>70</v>
      </c>
      <c r="N115" s="1153"/>
      <c r="O115" s="1153"/>
      <c r="P115" s="2632"/>
      <c r="Q115" s="504"/>
    </row>
    <row r="116" spans="1:17" ht="15" thickTop="1">
      <c r="A116" s="599"/>
      <c r="B116" s="538" t="s">
        <v>2619</v>
      </c>
      <c r="C116" s="2994" t="s">
        <v>3316</v>
      </c>
      <c r="D116" s="2994" t="s">
        <v>3317</v>
      </c>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2994" t="s">
        <v>3564</v>
      </c>
      <c r="D120" s="2994" t="s">
        <v>3565</v>
      </c>
      <c r="E120" s="2994" t="s">
        <v>3566</v>
      </c>
      <c r="F120" s="554"/>
      <c r="G120" s="554"/>
      <c r="H120" s="554"/>
      <c r="I120" s="554"/>
      <c r="J120" s="554"/>
      <c r="K120" s="554"/>
      <c r="L120" s="580"/>
      <c r="M120" s="581"/>
      <c r="N120" s="1154"/>
      <c r="O120" s="1154"/>
      <c r="P120" s="2633"/>
      <c r="Q120" s="559"/>
    </row>
    <row r="121" spans="1:17" s="471" customFormat="1" ht="15.75" thickBot="1">
      <c r="A121" s="553"/>
      <c r="B121" s="535"/>
      <c r="C121" s="560">
        <v>100</v>
      </c>
      <c r="D121" s="536">
        <v>97</v>
      </c>
      <c r="E121" s="536">
        <v>94</v>
      </c>
      <c r="F121" s="536"/>
      <c r="G121" s="536"/>
      <c r="H121" s="536"/>
      <c r="I121" s="536"/>
      <c r="J121" s="536"/>
      <c r="K121" s="536"/>
      <c r="L121" s="536"/>
      <c r="M121" s="536"/>
      <c r="N121" s="1154"/>
      <c r="O121" s="1154"/>
      <c r="P121" s="2633"/>
      <c r="Q121" s="559"/>
    </row>
    <row r="122" spans="1:17" ht="15" thickTop="1">
      <c r="A122" s="599"/>
      <c r="B122" s="538" t="s">
        <v>2621</v>
      </c>
      <c r="C122" s="2994" t="s">
        <v>3310</v>
      </c>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2643</v>
      </c>
      <c r="C1" s="1634" t="s">
        <v>2531</v>
      </c>
      <c r="D1" s="1621"/>
      <c r="E1" s="2659"/>
      <c r="F1" s="2586"/>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2329</v>
      </c>
      <c r="B2" s="1418" t="e">
        <f ca="1">IF(C2="——",ROUND(C49*D3/10000,0),ROUND(C49*D3/10000,0)-D2)</f>
        <v>#DIV/0!</v>
      </c>
      <c r="C2" s="2588"/>
      <c r="D2" s="1365" t="e">
        <f ca="1">SUMIF(INDIRECT("'"&amp;F2&amp;"'"&amp;"!A:A"),"承租人权益价值",INDIRECT("'"&amp;F2&amp;"'"&amp;"!c:c"))</f>
        <v>#REF!</v>
      </c>
      <c r="E2" s="2589" t="s">
        <v>2330</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2331</v>
      </c>
      <c r="B3" s="609" t="e">
        <f ca="1">IF(C2="——",C49,ROUND(B2*10000/D3,0))</f>
        <v>#DIV/0!</v>
      </c>
      <c r="C3" s="400" t="s">
        <v>2645</v>
      </c>
      <c r="D3" s="399">
        <f>IF(D1="",'数据-汇总表'!E3,SUMIF('数据-汇总表'!$C19:$C33,D1,'数据-汇总表'!$E19:$E33))</f>
        <v>155417.20000000115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241" t="s">
        <v>2647</v>
      </c>
      <c r="D4" s="3242"/>
      <c r="E4" s="3243" t="s">
        <v>2648</v>
      </c>
      <c r="F4" s="3244"/>
      <c r="G4" s="3241" t="s">
        <v>2649</v>
      </c>
      <c r="H4" s="3242"/>
      <c r="I4" s="3241" t="s">
        <v>2650</v>
      </c>
      <c r="J4" s="3242"/>
      <c r="K4" s="610" t="s">
        <v>2651</v>
      </c>
      <c r="L4" s="1130"/>
      <c r="M4" s="1131"/>
      <c r="N4" s="1131"/>
      <c r="O4" s="1131"/>
      <c r="P4" s="3245" t="s">
        <v>2652</v>
      </c>
      <c r="Q4" s="3246"/>
      <c r="R4" s="3227" t="s">
        <v>2648</v>
      </c>
      <c r="S4" s="3228"/>
      <c r="T4" s="3227" t="s">
        <v>2649</v>
      </c>
      <c r="U4" s="3228"/>
      <c r="V4" s="3253" t="s">
        <v>2650</v>
      </c>
      <c r="W4" s="3253"/>
      <c r="X4" s="1813"/>
      <c r="Y4" s="3227" t="s">
        <v>2652</v>
      </c>
      <c r="Z4" s="3228"/>
      <c r="AA4" s="3222" t="s">
        <v>2648</v>
      </c>
      <c r="AB4" s="3253" t="s">
        <v>2649</v>
      </c>
      <c r="AC4" s="3222" t="s">
        <v>2650</v>
      </c>
    </row>
    <row r="5" spans="1:29" ht="15">
      <c r="A5" s="404"/>
      <c r="B5" s="405"/>
      <c r="C5" s="3233" t="s">
        <v>2543</v>
      </c>
      <c r="D5" s="3234"/>
      <c r="E5" s="3269" t="s">
        <v>2544</v>
      </c>
      <c r="F5" s="3232"/>
      <c r="G5" s="3233" t="s">
        <v>2545</v>
      </c>
      <c r="H5" s="3234"/>
      <c r="I5" s="3233" t="s">
        <v>2546</v>
      </c>
      <c r="J5" s="3234"/>
      <c r="K5" s="610"/>
      <c r="L5" s="1130"/>
      <c r="M5" s="1131"/>
      <c r="N5" s="1131"/>
      <c r="O5" s="1131"/>
      <c r="P5" s="3247"/>
      <c r="Q5" s="3248"/>
      <c r="R5" s="3229"/>
      <c r="S5" s="3230"/>
      <c r="T5" s="3229"/>
      <c r="U5" s="3230"/>
      <c r="V5" s="3253"/>
      <c r="W5" s="3253"/>
      <c r="X5" s="1813"/>
      <c r="Y5" s="3229"/>
      <c r="Z5" s="3230"/>
      <c r="AA5" s="3223"/>
      <c r="AB5" s="3253"/>
      <c r="AC5" s="3223"/>
    </row>
    <row r="6" spans="1:29" ht="15.75" thickBot="1">
      <c r="A6" s="406"/>
      <c r="B6" s="407"/>
      <c r="C6" s="3235" t="s">
        <v>2547</v>
      </c>
      <c r="D6" s="3236"/>
      <c r="E6" s="3238" t="s">
        <v>2547</v>
      </c>
      <c r="F6" s="3239"/>
      <c r="G6" s="3235" t="s">
        <v>2547</v>
      </c>
      <c r="H6" s="3236"/>
      <c r="I6" s="3235" t="s">
        <v>2547</v>
      </c>
      <c r="J6" s="3236"/>
      <c r="K6" s="610" t="s">
        <v>2548</v>
      </c>
      <c r="L6" s="1130"/>
      <c r="M6" s="1131"/>
      <c r="N6" s="1131"/>
      <c r="O6" s="1131"/>
      <c r="P6" s="3249"/>
      <c r="Q6" s="3250"/>
      <c r="R6" s="3229"/>
      <c r="S6" s="3230"/>
      <c r="T6" s="3251"/>
      <c r="U6" s="3252"/>
      <c r="V6" s="3253"/>
      <c r="W6" s="3253"/>
      <c r="X6" s="1813"/>
      <c r="Y6" s="3251"/>
      <c r="Z6" s="3252"/>
      <c r="AA6" s="3224"/>
      <c r="AB6" s="3253"/>
      <c r="AC6" s="3224"/>
    </row>
    <row r="7" spans="1:29" s="117" customFormat="1" ht="15.75" thickBot="1">
      <c r="A7" s="408" t="s">
        <v>2549</v>
      </c>
      <c r="B7" s="409"/>
      <c r="C7" s="410">
        <f>'数据-取费表'!B2</f>
        <v>43668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5" t="s">
        <v>2550</v>
      </c>
      <c r="Q7" s="3254"/>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5" t="s">
        <v>2553</v>
      </c>
      <c r="Q8" s="3226"/>
      <c r="R8" s="770" t="s">
        <v>17</v>
      </c>
      <c r="S8" s="771">
        <f t="shared" si="0"/>
        <v>0</v>
      </c>
      <c r="T8" s="770" t="s">
        <v>17</v>
      </c>
      <c r="U8" s="771">
        <f t="shared" si="1"/>
        <v>0</v>
      </c>
      <c r="V8" s="770" t="s">
        <v>17</v>
      </c>
      <c r="W8" s="771">
        <f t="shared" si="2"/>
        <v>0</v>
      </c>
      <c r="X8" s="772"/>
      <c r="Y8" s="3225" t="s">
        <v>2553</v>
      </c>
      <c r="Z8" s="322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0" t="s">
        <v>2556</v>
      </c>
      <c r="Q9" s="1795" t="str">
        <f t="shared" ref="Q9:Q15" si="6">B9</f>
        <v>用途</v>
      </c>
      <c r="R9" s="770" t="s">
        <v>17</v>
      </c>
      <c r="S9" s="771">
        <f t="shared" si="0"/>
        <v>100</v>
      </c>
      <c r="T9" s="770" t="s">
        <v>17</v>
      </c>
      <c r="U9" s="771">
        <f t="shared" si="1"/>
        <v>100</v>
      </c>
      <c r="V9" s="770" t="s">
        <v>17</v>
      </c>
      <c r="W9" s="771">
        <f t="shared" si="2"/>
        <v>100</v>
      </c>
      <c r="X9" s="772"/>
      <c r="Y9" s="307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0"/>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7" t="s">
        <v>2561</v>
      </c>
      <c r="Q15" s="1810" t="str">
        <f t="shared" si="6"/>
        <v>商业繁华度</v>
      </c>
      <c r="R15" s="774" t="s">
        <v>17</v>
      </c>
      <c r="S15" s="775">
        <f t="shared" si="0"/>
        <v>100</v>
      </c>
      <c r="T15" s="774" t="s">
        <v>17</v>
      </c>
      <c r="U15" s="775">
        <f t="shared" si="1"/>
        <v>100</v>
      </c>
      <c r="V15" s="774" t="s">
        <v>17</v>
      </c>
      <c r="W15" s="775">
        <f t="shared" si="2"/>
        <v>100</v>
      </c>
      <c r="X15" s="1813"/>
      <c r="Y15" s="3260"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68"/>
      <c r="Q16" s="1810"/>
      <c r="R16" s="774"/>
      <c r="S16" s="775"/>
      <c r="T16" s="774"/>
      <c r="U16" s="775"/>
      <c r="V16" s="774"/>
      <c r="W16" s="775"/>
      <c r="X16" s="1813"/>
      <c r="Y16" s="3261"/>
      <c r="Z16" s="1814"/>
      <c r="AA16" s="1811">
        <v>1</v>
      </c>
      <c r="AB16" s="1811">
        <v>1</v>
      </c>
      <c r="AC16" s="1811">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8"/>
      <c r="Q17" s="1810" t="str">
        <f>B17</f>
        <v>交通便捷度</v>
      </c>
      <c r="R17" s="774" t="s">
        <v>17</v>
      </c>
      <c r="S17" s="775">
        <f>F17</f>
        <v>100</v>
      </c>
      <c r="T17" s="774" t="s">
        <v>17</v>
      </c>
      <c r="U17" s="775">
        <f>H17</f>
        <v>100</v>
      </c>
      <c r="V17" s="774" t="s">
        <v>17</v>
      </c>
      <c r="W17" s="775">
        <f>J17</f>
        <v>100</v>
      </c>
      <c r="X17" s="1813"/>
      <c r="Y17" s="326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68"/>
      <c r="Q18" s="1810"/>
      <c r="R18" s="774"/>
      <c r="S18" s="775"/>
      <c r="T18" s="774"/>
      <c r="U18" s="775"/>
      <c r="V18" s="774"/>
      <c r="W18" s="775"/>
      <c r="X18" s="1813"/>
      <c r="Y18" s="3261"/>
      <c r="Z18" s="1814"/>
      <c r="AA18" s="1811">
        <v>1</v>
      </c>
      <c r="AB18" s="1811">
        <v>1</v>
      </c>
      <c r="AC18" s="1811">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8"/>
      <c r="Q19" s="1810" t="str">
        <f>B19</f>
        <v>公共配套设施</v>
      </c>
      <c r="R19" s="774" t="s">
        <v>17</v>
      </c>
      <c r="S19" s="775">
        <f>F19</f>
        <v>100</v>
      </c>
      <c r="T19" s="774" t="s">
        <v>17</v>
      </c>
      <c r="U19" s="775">
        <f>H19</f>
        <v>100</v>
      </c>
      <c r="V19" s="774" t="s">
        <v>17</v>
      </c>
      <c r="W19" s="775">
        <f>J19</f>
        <v>100</v>
      </c>
      <c r="X19" s="1813"/>
      <c r="Y19" s="326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68"/>
      <c r="Q20" s="1810"/>
      <c r="R20" s="774"/>
      <c r="S20" s="775"/>
      <c r="T20" s="774"/>
      <c r="U20" s="775"/>
      <c r="V20" s="774"/>
      <c r="W20" s="775"/>
      <c r="X20" s="1813"/>
      <c r="Y20" s="3261"/>
      <c r="Z20" s="1814"/>
      <c r="AA20" s="1811">
        <v>1</v>
      </c>
      <c r="AB20" s="1811">
        <v>1</v>
      </c>
      <c r="AC20" s="1811">
        <v>1</v>
      </c>
    </row>
    <row r="21" spans="1:29" ht="28.5">
      <c r="A21" s="428"/>
      <c r="B21" s="1384"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8"/>
      <c r="Q21" s="1810" t="str">
        <f>B21</f>
        <v>基础设施水平</v>
      </c>
      <c r="R21" s="774" t="s">
        <v>17</v>
      </c>
      <c r="S21" s="775">
        <f>F21</f>
        <v>100</v>
      </c>
      <c r="T21" s="774" t="s">
        <v>17</v>
      </c>
      <c r="U21" s="775">
        <f>H21</f>
        <v>100</v>
      </c>
      <c r="V21" s="774" t="s">
        <v>17</v>
      </c>
      <c r="W21" s="775">
        <f>J21</f>
        <v>100</v>
      </c>
      <c r="X21" s="1813"/>
      <c r="Y21" s="326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68"/>
      <c r="Q22" s="1810"/>
      <c r="R22" s="774"/>
      <c r="S22" s="775"/>
      <c r="T22" s="774"/>
      <c r="U22" s="775"/>
      <c r="V22" s="774"/>
      <c r="W22" s="775"/>
      <c r="X22" s="1813"/>
      <c r="Y22" s="3261"/>
      <c r="Z22" s="1814"/>
      <c r="AA22" s="1811">
        <v>1</v>
      </c>
      <c r="AB22" s="1811">
        <v>1</v>
      </c>
      <c r="AC22" s="1811">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8"/>
      <c r="Q23" s="1810" t="str">
        <f>B23</f>
        <v>自然及人文环境</v>
      </c>
      <c r="R23" s="774" t="s">
        <v>17</v>
      </c>
      <c r="S23" s="775">
        <f>F23</f>
        <v>100</v>
      </c>
      <c r="T23" s="774" t="s">
        <v>17</v>
      </c>
      <c r="U23" s="775">
        <f>H23</f>
        <v>100</v>
      </c>
      <c r="V23" s="774" t="s">
        <v>17</v>
      </c>
      <c r="W23" s="775">
        <f>J23</f>
        <v>100</v>
      </c>
      <c r="X23" s="1813"/>
      <c r="Y23" s="3261"/>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68"/>
      <c r="Q24" s="1810"/>
      <c r="R24" s="774"/>
      <c r="S24" s="775"/>
      <c r="T24" s="774"/>
      <c r="U24" s="775"/>
      <c r="V24" s="774"/>
      <c r="W24" s="775"/>
      <c r="X24" s="1813"/>
      <c r="Y24" s="3261"/>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8"/>
      <c r="Q25" s="1810" t="str">
        <f t="shared" ref="Q25:Q46" si="11">B25</f>
        <v>临街状况</v>
      </c>
      <c r="R25" s="774" t="s">
        <v>17</v>
      </c>
      <c r="S25" s="775">
        <f>F25</f>
        <v>100</v>
      </c>
      <c r="T25" s="774" t="s">
        <v>17</v>
      </c>
      <c r="U25" s="775">
        <f>H25</f>
        <v>100</v>
      </c>
      <c r="V25" s="774" t="s">
        <v>17</v>
      </c>
      <c r="W25" s="775">
        <f>J25</f>
        <v>100</v>
      </c>
      <c r="X25" s="1813"/>
      <c r="Y25" s="3261"/>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8"/>
      <c r="Q26" s="1810" t="str">
        <f t="shared" si="11"/>
        <v>平面位置/可视性</v>
      </c>
      <c r="R26" s="774" t="s">
        <v>17</v>
      </c>
      <c r="S26" s="775">
        <f>F26</f>
        <v>100</v>
      </c>
      <c r="T26" s="774" t="s">
        <v>17</v>
      </c>
      <c r="U26" s="775">
        <f>H26</f>
        <v>100</v>
      </c>
      <c r="V26" s="774" t="s">
        <v>17</v>
      </c>
      <c r="W26" s="775">
        <f>J26</f>
        <v>100</v>
      </c>
      <c r="X26" s="1813"/>
      <c r="Y26" s="3261"/>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8"/>
      <c r="Q27" s="1795" t="str">
        <f t="shared" si="11"/>
        <v>人流量</v>
      </c>
      <c r="R27" s="770" t="s">
        <v>17</v>
      </c>
      <c r="S27" s="771">
        <f>F27</f>
        <v>100</v>
      </c>
      <c r="T27" s="770" t="s">
        <v>17</v>
      </c>
      <c r="U27" s="771">
        <f>H27</f>
        <v>100</v>
      </c>
      <c r="V27" s="770" t="s">
        <v>17</v>
      </c>
      <c r="W27" s="771">
        <f>J27</f>
        <v>100</v>
      </c>
      <c r="X27" s="772"/>
      <c r="Y27" s="3261"/>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6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8"/>
      <c r="Q29" s="1810">
        <f t="shared" si="11"/>
        <v>111</v>
      </c>
      <c r="R29" s="774" t="s">
        <v>17</v>
      </c>
      <c r="S29" s="775">
        <f t="shared" si="12"/>
        <v>100</v>
      </c>
      <c r="T29" s="774" t="s">
        <v>17</v>
      </c>
      <c r="U29" s="775">
        <f t="shared" si="13"/>
        <v>100</v>
      </c>
      <c r="V29" s="774" t="s">
        <v>17</v>
      </c>
      <c r="W29" s="775">
        <f t="shared" si="14"/>
        <v>100</v>
      </c>
      <c r="X29" s="1813"/>
      <c r="Y29" s="326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8"/>
      <c r="Q30" s="1810">
        <f t="shared" si="11"/>
        <v>111</v>
      </c>
      <c r="R30" s="774" t="s">
        <v>17</v>
      </c>
      <c r="S30" s="775">
        <f t="shared" si="12"/>
        <v>100</v>
      </c>
      <c r="T30" s="774" t="s">
        <v>17</v>
      </c>
      <c r="U30" s="775">
        <f t="shared" si="13"/>
        <v>100</v>
      </c>
      <c r="V30" s="774" t="s">
        <v>17</v>
      </c>
      <c r="W30" s="775">
        <f t="shared" si="14"/>
        <v>100</v>
      </c>
      <c r="X30" s="1813"/>
      <c r="Y30" s="326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8"/>
      <c r="Q31" s="1810">
        <f t="shared" si="11"/>
        <v>111</v>
      </c>
      <c r="R31" s="774" t="s">
        <v>17</v>
      </c>
      <c r="S31" s="775">
        <f t="shared" si="12"/>
        <v>100</v>
      </c>
      <c r="T31" s="774" t="s">
        <v>17</v>
      </c>
      <c r="U31" s="775">
        <f t="shared" si="13"/>
        <v>100</v>
      </c>
      <c r="V31" s="774" t="s">
        <v>17</v>
      </c>
      <c r="W31" s="775">
        <f t="shared" si="14"/>
        <v>100</v>
      </c>
      <c r="X31" s="1813"/>
      <c r="Y31" s="3261"/>
      <c r="Z31" s="1814">
        <f t="shared" si="15"/>
        <v>111</v>
      </c>
      <c r="AA31" s="1811">
        <f t="shared" si="3"/>
        <v>1</v>
      </c>
      <c r="AB31" s="1811">
        <f t="shared" si="4"/>
        <v>1</v>
      </c>
      <c r="AC31" s="1811">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2" t="s">
        <v>2566</v>
      </c>
      <c r="Q32" s="1810" t="str">
        <f t="shared" si="11"/>
        <v>商业类型</v>
      </c>
      <c r="R32" s="774" t="s">
        <v>17</v>
      </c>
      <c r="S32" s="775">
        <f t="shared" si="12"/>
        <v>100</v>
      </c>
      <c r="T32" s="774" t="s">
        <v>17</v>
      </c>
      <c r="U32" s="775">
        <f t="shared" si="13"/>
        <v>100</v>
      </c>
      <c r="V32" s="774" t="s">
        <v>17</v>
      </c>
      <c r="W32" s="775">
        <f t="shared" si="14"/>
        <v>100</v>
      </c>
      <c r="X32" s="1813"/>
      <c r="Y32" s="3265"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3"/>
      <c r="Q33" s="776" t="str">
        <f t="shared" si="11"/>
        <v>项目建筑规模</v>
      </c>
      <c r="R33" s="777" t="s">
        <v>17</v>
      </c>
      <c r="S33" s="778" t="e">
        <f t="shared" si="12"/>
        <v>#N/A</v>
      </c>
      <c r="T33" s="777" t="s">
        <v>17</v>
      </c>
      <c r="U33" s="778" t="e">
        <f t="shared" si="13"/>
        <v>#N/A</v>
      </c>
      <c r="V33" s="777" t="s">
        <v>17</v>
      </c>
      <c r="W33" s="778" t="e">
        <f t="shared" si="14"/>
        <v>#N/A</v>
      </c>
      <c r="X33" s="779"/>
      <c r="Y33" s="3265"/>
      <c r="Z33" s="780" t="str">
        <f t="shared" si="15"/>
        <v>项目建筑规模</v>
      </c>
      <c r="AA33" s="1811" t="e">
        <f t="shared" si="3"/>
        <v>#N/A</v>
      </c>
      <c r="AB33" s="1811" t="e">
        <f t="shared" si="4"/>
        <v>#N/A</v>
      </c>
      <c r="AC33" s="1811"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3"/>
      <c r="Q34" s="1810" t="str">
        <f t="shared" si="11"/>
        <v>建筑结构</v>
      </c>
      <c r="R34" s="774" t="s">
        <v>17</v>
      </c>
      <c r="S34" s="775">
        <f t="shared" si="12"/>
        <v>100</v>
      </c>
      <c r="T34" s="774" t="s">
        <v>17</v>
      </c>
      <c r="U34" s="775">
        <f t="shared" si="13"/>
        <v>100</v>
      </c>
      <c r="V34" s="774" t="s">
        <v>17</v>
      </c>
      <c r="W34" s="775">
        <f t="shared" si="14"/>
        <v>100</v>
      </c>
      <c r="X34" s="1813"/>
      <c r="Y34" s="3265"/>
      <c r="Z34" s="1814" t="str">
        <f t="shared" si="15"/>
        <v>建筑结构</v>
      </c>
      <c r="AA34" s="1811">
        <f t="shared" si="3"/>
        <v>1</v>
      </c>
      <c r="AB34" s="1811">
        <f t="shared" si="4"/>
        <v>1</v>
      </c>
      <c r="AC34" s="1811">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3"/>
      <c r="Q35" s="1810" t="str">
        <f t="shared" si="11"/>
        <v>公共部分装修</v>
      </c>
      <c r="R35" s="774" t="s">
        <v>17</v>
      </c>
      <c r="S35" s="775">
        <f t="shared" si="12"/>
        <v>100</v>
      </c>
      <c r="T35" s="774" t="s">
        <v>17</v>
      </c>
      <c r="U35" s="775">
        <f t="shared" si="13"/>
        <v>100</v>
      </c>
      <c r="V35" s="774" t="s">
        <v>17</v>
      </c>
      <c r="W35" s="775">
        <f t="shared" si="14"/>
        <v>100</v>
      </c>
      <c r="X35" s="1813"/>
      <c r="Y35" s="3265"/>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3"/>
      <c r="Q36" s="1810" t="str">
        <f t="shared" si="11"/>
        <v>成新度</v>
      </c>
      <c r="R36" s="774" t="s">
        <v>17</v>
      </c>
      <c r="S36" s="775" t="e">
        <f t="shared" si="12"/>
        <v>#N/A</v>
      </c>
      <c r="T36" s="774" t="s">
        <v>17</v>
      </c>
      <c r="U36" s="775" t="e">
        <f t="shared" si="13"/>
        <v>#N/A</v>
      </c>
      <c r="V36" s="774" t="s">
        <v>17</v>
      </c>
      <c r="W36" s="775" t="e">
        <f t="shared" si="14"/>
        <v>#N/A</v>
      </c>
      <c r="X36" s="1813"/>
      <c r="Y36" s="3265"/>
      <c r="Z36" s="1814" t="str">
        <f t="shared" si="15"/>
        <v>成新度</v>
      </c>
      <c r="AA36" s="1811" t="e">
        <f t="shared" si="3"/>
        <v>#N/A</v>
      </c>
      <c r="AB36" s="1811" t="e">
        <f t="shared" si="4"/>
        <v>#N/A</v>
      </c>
      <c r="AC36" s="1811"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3"/>
      <c r="Q37" s="1795" t="str">
        <f t="shared" si="11"/>
        <v>市政基础设施</v>
      </c>
      <c r="R37" s="770" t="s">
        <v>17</v>
      </c>
      <c r="S37" s="771">
        <f t="shared" si="12"/>
        <v>100</v>
      </c>
      <c r="T37" s="770" t="s">
        <v>17</v>
      </c>
      <c r="U37" s="771">
        <f t="shared" si="13"/>
        <v>100</v>
      </c>
      <c r="V37" s="770" t="s">
        <v>17</v>
      </c>
      <c r="W37" s="771">
        <f t="shared" si="14"/>
        <v>100</v>
      </c>
      <c r="X37" s="772"/>
      <c r="Y37" s="3265"/>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3" t="s">
        <v>2566</v>
      </c>
      <c r="Q38" s="1810" t="str">
        <f t="shared" si="11"/>
        <v>业态</v>
      </c>
      <c r="R38" s="774" t="s">
        <v>17</v>
      </c>
      <c r="S38" s="775">
        <f t="shared" si="12"/>
        <v>100</v>
      </c>
      <c r="T38" s="774" t="s">
        <v>17</v>
      </c>
      <c r="U38" s="775">
        <f t="shared" si="13"/>
        <v>100</v>
      </c>
      <c r="V38" s="774" t="s">
        <v>17</v>
      </c>
      <c r="W38" s="775">
        <f t="shared" si="14"/>
        <v>100</v>
      </c>
      <c r="X38" s="1813"/>
      <c r="Y38" s="3265" t="s">
        <v>2566</v>
      </c>
      <c r="Z38" s="1814" t="str">
        <f t="shared" si="15"/>
        <v>业态</v>
      </c>
      <c r="AA38" s="1811">
        <f t="shared" si="3"/>
        <v>1</v>
      </c>
      <c r="AB38" s="1811">
        <f t="shared" si="4"/>
        <v>1</v>
      </c>
      <c r="AC38" s="1811">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3"/>
      <c r="Q39" s="1810" t="str">
        <f t="shared" si="11"/>
        <v>层高</v>
      </c>
      <c r="R39" s="774" t="s">
        <v>17</v>
      </c>
      <c r="S39" s="775">
        <f t="shared" si="12"/>
        <v>100</v>
      </c>
      <c r="T39" s="774" t="s">
        <v>17</v>
      </c>
      <c r="U39" s="775">
        <f t="shared" si="13"/>
        <v>100</v>
      </c>
      <c r="V39" s="774" t="s">
        <v>17</v>
      </c>
      <c r="W39" s="775">
        <f t="shared" si="14"/>
        <v>100</v>
      </c>
      <c r="X39" s="1813"/>
      <c r="Y39" s="3265"/>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3"/>
      <c r="Q40" s="1810" t="str">
        <f t="shared" si="11"/>
        <v>单套建筑面积</v>
      </c>
      <c r="R40" s="774" t="s">
        <v>17</v>
      </c>
      <c r="S40" s="775">
        <f t="shared" si="12"/>
        <v>100</v>
      </c>
      <c r="T40" s="774" t="s">
        <v>17</v>
      </c>
      <c r="U40" s="775">
        <f t="shared" si="13"/>
        <v>100</v>
      </c>
      <c r="V40" s="774" t="s">
        <v>17</v>
      </c>
      <c r="W40" s="775">
        <f t="shared" si="14"/>
        <v>100</v>
      </c>
      <c r="X40" s="1813"/>
      <c r="Y40" s="3265"/>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3"/>
      <c r="Q41" s="776" t="str">
        <f t="shared" si="11"/>
        <v>进深比</v>
      </c>
      <c r="R41" s="777" t="s">
        <v>17</v>
      </c>
      <c r="S41" s="778">
        <f t="shared" si="12"/>
        <v>100</v>
      </c>
      <c r="T41" s="777" t="s">
        <v>17</v>
      </c>
      <c r="U41" s="778">
        <f t="shared" si="13"/>
        <v>100</v>
      </c>
      <c r="V41" s="777" t="s">
        <v>17</v>
      </c>
      <c r="W41" s="778">
        <f t="shared" si="14"/>
        <v>100</v>
      </c>
      <c r="X41" s="779"/>
      <c r="Y41" s="3265"/>
      <c r="Z41" s="780" t="str">
        <f t="shared" si="15"/>
        <v>进深比</v>
      </c>
      <c r="AA41" s="1811">
        <f t="shared" si="3"/>
        <v>1</v>
      </c>
      <c r="AB41" s="1811">
        <f t="shared" si="4"/>
        <v>1</v>
      </c>
      <c r="AC41" s="1811">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3"/>
      <c r="Q42" s="1810" t="str">
        <f t="shared" si="11"/>
        <v>内部装修</v>
      </c>
      <c r="R42" s="774" t="s">
        <v>17</v>
      </c>
      <c r="S42" s="775">
        <f t="shared" si="12"/>
        <v>100</v>
      </c>
      <c r="T42" s="774" t="s">
        <v>17</v>
      </c>
      <c r="U42" s="775">
        <f t="shared" si="13"/>
        <v>100</v>
      </c>
      <c r="V42" s="774" t="s">
        <v>17</v>
      </c>
      <c r="W42" s="775">
        <f t="shared" si="14"/>
        <v>100</v>
      </c>
      <c r="X42" s="1813"/>
      <c r="Y42" s="3265"/>
      <c r="Z42" s="1814" t="str">
        <f t="shared" si="15"/>
        <v>内部装修</v>
      </c>
      <c r="AA42" s="1811">
        <f t="shared" si="3"/>
        <v>1</v>
      </c>
      <c r="AB42" s="1811">
        <f t="shared" si="4"/>
        <v>1</v>
      </c>
      <c r="AC42" s="1811">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3"/>
      <c r="Q43" s="1810" t="str">
        <f t="shared" si="11"/>
        <v>内部装修维护情况</v>
      </c>
      <c r="R43" s="774" t="s">
        <v>17</v>
      </c>
      <c r="S43" s="775">
        <f t="shared" si="12"/>
        <v>100</v>
      </c>
      <c r="T43" s="774" t="s">
        <v>17</v>
      </c>
      <c r="U43" s="775">
        <f t="shared" si="13"/>
        <v>100</v>
      </c>
      <c r="V43" s="774" t="s">
        <v>17</v>
      </c>
      <c r="W43" s="775">
        <f t="shared" si="14"/>
        <v>100</v>
      </c>
      <c r="X43" s="1813"/>
      <c r="Y43" s="326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3"/>
      <c r="Q44" s="1795">
        <f t="shared" si="11"/>
        <v>111</v>
      </c>
      <c r="R44" s="770" t="s">
        <v>17</v>
      </c>
      <c r="S44" s="771">
        <f t="shared" si="12"/>
        <v>100</v>
      </c>
      <c r="T44" s="770" t="s">
        <v>17</v>
      </c>
      <c r="U44" s="771">
        <f t="shared" si="13"/>
        <v>100</v>
      </c>
      <c r="V44" s="770" t="s">
        <v>17</v>
      </c>
      <c r="W44" s="771">
        <f t="shared" si="14"/>
        <v>100</v>
      </c>
      <c r="X44" s="772"/>
      <c r="Y44" s="326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3"/>
      <c r="Q45" s="1810">
        <f t="shared" si="11"/>
        <v>111</v>
      </c>
      <c r="R45" s="774" t="s">
        <v>17</v>
      </c>
      <c r="S45" s="775">
        <f t="shared" si="12"/>
        <v>100</v>
      </c>
      <c r="T45" s="774" t="s">
        <v>17</v>
      </c>
      <c r="U45" s="775">
        <f t="shared" si="13"/>
        <v>100</v>
      </c>
      <c r="V45" s="774" t="s">
        <v>17</v>
      </c>
      <c r="W45" s="775">
        <f t="shared" si="14"/>
        <v>100</v>
      </c>
      <c r="X45" s="1813"/>
      <c r="Y45" s="3265"/>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4"/>
      <c r="Q46" s="1810">
        <f t="shared" si="11"/>
        <v>111</v>
      </c>
      <c r="R46" s="774" t="s">
        <v>17</v>
      </c>
      <c r="S46" s="775">
        <f t="shared" si="12"/>
        <v>100</v>
      </c>
      <c r="T46" s="774" t="s">
        <v>17</v>
      </c>
      <c r="U46" s="775">
        <f t="shared" si="13"/>
        <v>100</v>
      </c>
      <c r="V46" s="774" t="s">
        <v>17</v>
      </c>
      <c r="W46" s="775">
        <f t="shared" si="14"/>
        <v>100</v>
      </c>
      <c r="X46" s="1813"/>
      <c r="Y46" s="3266"/>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258" t="str">
        <f>A47</f>
        <v>成交单价（元/平方米）</v>
      </c>
      <c r="Q47" s="3258"/>
      <c r="R47" s="3253">
        <f>E47</f>
        <v>0</v>
      </c>
      <c r="S47" s="3253"/>
      <c r="T47" s="3253">
        <f>G47</f>
        <v>0</v>
      </c>
      <c r="U47" s="3253"/>
      <c r="V47" s="3253">
        <f>I47</f>
        <v>0</v>
      </c>
      <c r="W47" s="3253"/>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17" stopIfTrue="1" operator="containsText" text="超过">
      <formula>NOT(ISERROR(SEARCH("超过",F52)))</formula>
    </cfRule>
  </conditionalFormatting>
  <conditionalFormatting sqref="H54">
    <cfRule type="containsText" dxfId="118" priority="15" stopIfTrue="1" operator="containsText" text="超过">
      <formula>NOT(ISERROR(SEARCH("超过",H54)))</formula>
    </cfRule>
  </conditionalFormatting>
  <conditionalFormatting sqref="F54">
    <cfRule type="containsText" dxfId="117" priority="14" stopIfTrue="1" operator="containsText" text="超过">
      <formula>NOT(ISERROR(SEARCH("超过",F54)))</formula>
    </cfRule>
  </conditionalFormatting>
  <conditionalFormatting sqref="F53 H53">
    <cfRule type="containsText" dxfId="116" priority="13" stopIfTrue="1" operator="containsText" text="超过">
      <formula>NOT(ISERROR(SEARCH("超过",F53)))</formula>
    </cfRule>
  </conditionalFormatting>
  <conditionalFormatting sqref="E52">
    <cfRule type="expression" dxfId="115" priority="12"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4">
    <cfRule type="expression" dxfId="112" priority="9" stopIfTrue="1">
      <formula>$H$54="超过30%"</formula>
    </cfRule>
  </conditionalFormatting>
  <conditionalFormatting sqref="G52">
    <cfRule type="expression" dxfId="111" priority="8" stopIfTrue="1">
      <formula>$H$52="超过30%"</formula>
    </cfRule>
  </conditionalFormatting>
  <conditionalFormatting sqref="G53">
    <cfRule type="expression" dxfId="110" priority="7" stopIfTrue="1">
      <formula>$H$53="超过20%"</formula>
    </cfRule>
  </conditionalFormatting>
  <conditionalFormatting sqref="J52">
    <cfRule type="containsText" dxfId="109" priority="6" stopIfTrue="1" operator="containsText" text="超过">
      <formula>NOT(ISERROR(SEARCH("超过",J52)))</formula>
    </cfRule>
  </conditionalFormatting>
  <conditionalFormatting sqref="J54">
    <cfRule type="containsText" dxfId="108" priority="5" stopIfTrue="1" operator="containsText" text="超过">
      <formula>NOT(ISERROR(SEARCH("超过",J54)))</formula>
    </cfRule>
  </conditionalFormatting>
  <conditionalFormatting sqref="J53">
    <cfRule type="containsText" dxfId="107" priority="4" stopIfTrue="1" operator="containsText" text="超过">
      <formula>NOT(ISERROR(SEARCH("超过",J53)))</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2687</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88"/>
      <c r="D2" s="1365" t="e">
        <f ca="1">SUMIF(INDIRECT("'"&amp;F2&amp;"'"&amp;"!A:A"),"承租人权益价值",INDIRECT("'"&amp;F2&amp;"'"&amp;"!c:c"))</f>
        <v>#REF!</v>
      </c>
      <c r="E2" s="2589" t="s">
        <v>2330</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2645</v>
      </c>
      <c r="D3" s="399">
        <f>IF(D1="",'数据-汇总表'!E3,SUMIF('数据-汇总表'!$C19:$C33,D1,'数据-汇总表'!$E19:$E33))</f>
        <v>155417.20000000115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41" t="s">
        <v>2647</v>
      </c>
      <c r="D4" s="3242"/>
      <c r="E4" s="3243" t="s">
        <v>2648</v>
      </c>
      <c r="F4" s="3244"/>
      <c r="G4" s="3241" t="s">
        <v>2649</v>
      </c>
      <c r="H4" s="3242"/>
      <c r="I4" s="3241" t="s">
        <v>2650</v>
      </c>
      <c r="J4" s="3242"/>
      <c r="K4" s="610" t="s">
        <v>2651</v>
      </c>
      <c r="L4" s="1130"/>
      <c r="M4" s="1131"/>
      <c r="N4" s="1131"/>
      <c r="O4" s="1131"/>
      <c r="P4" s="3276" t="s">
        <v>2652</v>
      </c>
      <c r="Q4" s="3277"/>
      <c r="R4" s="3271" t="s">
        <v>2648</v>
      </c>
      <c r="S4" s="3272"/>
      <c r="T4" s="3271" t="s">
        <v>2649</v>
      </c>
      <c r="U4" s="3272"/>
      <c r="V4" s="3280" t="s">
        <v>2650</v>
      </c>
      <c r="W4" s="3280"/>
      <c r="X4" s="2672"/>
      <c r="Y4" s="3271" t="s">
        <v>2652</v>
      </c>
      <c r="Z4" s="3272"/>
      <c r="AA4" s="3270" t="s">
        <v>2648</v>
      </c>
      <c r="AB4" s="3270" t="s">
        <v>2649</v>
      </c>
      <c r="AC4" s="3273" t="s">
        <v>2650</v>
      </c>
    </row>
    <row r="5" spans="1:29" ht="15">
      <c r="A5" s="404"/>
      <c r="B5" s="405"/>
      <c r="C5" s="3233" t="s">
        <v>2543</v>
      </c>
      <c r="D5" s="3234"/>
      <c r="E5" s="3269" t="s">
        <v>2544</v>
      </c>
      <c r="F5" s="3232"/>
      <c r="G5" s="3233" t="s">
        <v>2545</v>
      </c>
      <c r="H5" s="3234"/>
      <c r="I5" s="3233" t="s">
        <v>2546</v>
      </c>
      <c r="J5" s="3234"/>
      <c r="K5" s="610"/>
      <c r="L5" s="1130"/>
      <c r="M5" s="1131"/>
      <c r="N5" s="1131"/>
      <c r="O5" s="1131"/>
      <c r="P5" s="3278"/>
      <c r="Q5" s="3248"/>
      <c r="R5" s="3229"/>
      <c r="S5" s="3230"/>
      <c r="T5" s="3229"/>
      <c r="U5" s="3230"/>
      <c r="V5" s="3253"/>
      <c r="W5" s="3253"/>
      <c r="X5" s="1813"/>
      <c r="Y5" s="3229"/>
      <c r="Z5" s="3230"/>
      <c r="AA5" s="3223"/>
      <c r="AB5" s="3223"/>
      <c r="AC5" s="3274"/>
    </row>
    <row r="6" spans="1:29" ht="15.75" thickBot="1">
      <c r="A6" s="406"/>
      <c r="B6" s="407"/>
      <c r="C6" s="3235" t="s">
        <v>2547</v>
      </c>
      <c r="D6" s="3236"/>
      <c r="E6" s="3238" t="s">
        <v>2547</v>
      </c>
      <c r="F6" s="3239"/>
      <c r="G6" s="3235" t="s">
        <v>2547</v>
      </c>
      <c r="H6" s="3236"/>
      <c r="I6" s="3235" t="s">
        <v>2547</v>
      </c>
      <c r="J6" s="3236"/>
      <c r="K6" s="610" t="s">
        <v>2548</v>
      </c>
      <c r="L6" s="1130"/>
      <c r="M6" s="1131"/>
      <c r="N6" s="1131"/>
      <c r="O6" s="1131"/>
      <c r="P6" s="3279"/>
      <c r="Q6" s="3250"/>
      <c r="R6" s="3229"/>
      <c r="S6" s="3230"/>
      <c r="T6" s="3251"/>
      <c r="U6" s="3252"/>
      <c r="V6" s="3253"/>
      <c r="W6" s="3253"/>
      <c r="X6" s="1813"/>
      <c r="Y6" s="3251"/>
      <c r="Z6" s="3252"/>
      <c r="AA6" s="3224"/>
      <c r="AB6" s="3224"/>
      <c r="AC6" s="3275"/>
    </row>
    <row r="7" spans="1:29" s="117" customFormat="1" ht="15.75" thickBot="1">
      <c r="A7" s="408" t="s">
        <v>2549</v>
      </c>
      <c r="B7" s="409"/>
      <c r="C7" s="410">
        <f>'数据-取费表'!B2</f>
        <v>43668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1" t="s">
        <v>2550</v>
      </c>
      <c r="Q7" s="3254"/>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1" t="s">
        <v>2553</v>
      </c>
      <c r="Q8" s="3226"/>
      <c r="R8" s="770" t="s">
        <v>17</v>
      </c>
      <c r="S8" s="771">
        <f t="shared" si="0"/>
        <v>0</v>
      </c>
      <c r="T8" s="770" t="s">
        <v>17</v>
      </c>
      <c r="U8" s="771">
        <f t="shared" si="1"/>
        <v>0</v>
      </c>
      <c r="V8" s="770" t="s">
        <v>17</v>
      </c>
      <c r="W8" s="771">
        <f t="shared" si="2"/>
        <v>0</v>
      </c>
      <c r="X8" s="772"/>
      <c r="Y8" s="3225" t="s">
        <v>2553</v>
      </c>
      <c r="Z8" s="3226"/>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0" t="s">
        <v>2556</v>
      </c>
      <c r="Q9" s="1795" t="str">
        <f t="shared" ref="Q9:Q15" si="6">B9</f>
        <v>用途</v>
      </c>
      <c r="R9" s="770" t="s">
        <v>17</v>
      </c>
      <c r="S9" s="771">
        <f t="shared" si="0"/>
        <v>100</v>
      </c>
      <c r="T9" s="770" t="s">
        <v>17</v>
      </c>
      <c r="U9" s="771">
        <f t="shared" si="1"/>
        <v>100</v>
      </c>
      <c r="V9" s="770" t="s">
        <v>17</v>
      </c>
      <c r="W9" s="771">
        <f t="shared" si="2"/>
        <v>100</v>
      </c>
      <c r="X9" s="772"/>
      <c r="Y9" s="3072"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0"/>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7" t="s">
        <v>2561</v>
      </c>
      <c r="Q15" s="1810" t="str">
        <f t="shared" si="6"/>
        <v>办公集聚程度</v>
      </c>
      <c r="R15" s="774" t="s">
        <v>17</v>
      </c>
      <c r="S15" s="775">
        <f t="shared" si="0"/>
        <v>100</v>
      </c>
      <c r="T15" s="774" t="s">
        <v>17</v>
      </c>
      <c r="U15" s="775">
        <f t="shared" si="1"/>
        <v>100</v>
      </c>
      <c r="V15" s="774" t="s">
        <v>17</v>
      </c>
      <c r="W15" s="775">
        <f t="shared" si="2"/>
        <v>100</v>
      </c>
      <c r="X15" s="1813"/>
      <c r="Y15" s="3260" t="s">
        <v>2561</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68"/>
      <c r="Q16" s="1810"/>
      <c r="R16" s="774"/>
      <c r="S16" s="775"/>
      <c r="T16" s="774"/>
      <c r="U16" s="775"/>
      <c r="V16" s="774"/>
      <c r="W16" s="775"/>
      <c r="X16" s="1813"/>
      <c r="Y16" s="3261"/>
      <c r="Z16" s="1814"/>
      <c r="AA16" s="1811">
        <v>1</v>
      </c>
      <c r="AB16" s="1811">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8"/>
      <c r="Q17" s="1810" t="str">
        <f>B17</f>
        <v>交通便捷度</v>
      </c>
      <c r="R17" s="774" t="s">
        <v>17</v>
      </c>
      <c r="S17" s="775">
        <f>F17</f>
        <v>100</v>
      </c>
      <c r="T17" s="774" t="s">
        <v>17</v>
      </c>
      <c r="U17" s="775">
        <f>H17</f>
        <v>100</v>
      </c>
      <c r="V17" s="774" t="s">
        <v>17</v>
      </c>
      <c r="W17" s="775">
        <f>J17</f>
        <v>100</v>
      </c>
      <c r="X17" s="1813"/>
      <c r="Y17" s="3261"/>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8"/>
      <c r="Q18" s="1810"/>
      <c r="R18" s="774"/>
      <c r="S18" s="775"/>
      <c r="T18" s="774"/>
      <c r="U18" s="775"/>
      <c r="V18" s="774"/>
      <c r="W18" s="775"/>
      <c r="X18" s="1813"/>
      <c r="Y18" s="3261"/>
      <c r="Z18" s="1814"/>
      <c r="AA18" s="1811">
        <v>1</v>
      </c>
      <c r="AB18" s="1811">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8"/>
      <c r="Q19" s="1810" t="str">
        <f>B19</f>
        <v>公共配套设施</v>
      </c>
      <c r="R19" s="774" t="s">
        <v>17</v>
      </c>
      <c r="S19" s="775">
        <f>F19</f>
        <v>100</v>
      </c>
      <c r="T19" s="774" t="s">
        <v>17</v>
      </c>
      <c r="U19" s="775">
        <f>H19</f>
        <v>100</v>
      </c>
      <c r="V19" s="774" t="s">
        <v>17</v>
      </c>
      <c r="W19" s="775">
        <f>J19</f>
        <v>100</v>
      </c>
      <c r="X19" s="1813"/>
      <c r="Y19" s="3261"/>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8"/>
      <c r="Q20" s="1810"/>
      <c r="R20" s="774"/>
      <c r="S20" s="775"/>
      <c r="T20" s="774"/>
      <c r="U20" s="775"/>
      <c r="V20" s="774"/>
      <c r="W20" s="775"/>
      <c r="X20" s="1813"/>
      <c r="Y20" s="3261"/>
      <c r="Z20" s="1814"/>
      <c r="AA20" s="1811">
        <v>1</v>
      </c>
      <c r="AB20" s="1811">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8"/>
      <c r="Q21" s="1810" t="str">
        <f>B21</f>
        <v>基础设施水平</v>
      </c>
      <c r="R21" s="774" t="s">
        <v>17</v>
      </c>
      <c r="S21" s="775">
        <f>F21</f>
        <v>100</v>
      </c>
      <c r="T21" s="774" t="s">
        <v>17</v>
      </c>
      <c r="U21" s="775">
        <f>H21</f>
        <v>100</v>
      </c>
      <c r="V21" s="774" t="s">
        <v>17</v>
      </c>
      <c r="W21" s="775">
        <f>J21</f>
        <v>100</v>
      </c>
      <c r="X21" s="1813"/>
      <c r="Y21" s="3261"/>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8"/>
      <c r="Q22" s="1810"/>
      <c r="R22" s="774"/>
      <c r="S22" s="775"/>
      <c r="T22" s="774"/>
      <c r="U22" s="775"/>
      <c r="V22" s="774"/>
      <c r="W22" s="775"/>
      <c r="X22" s="1813"/>
      <c r="Y22" s="3261"/>
      <c r="Z22" s="1814"/>
      <c r="AA22" s="1811">
        <v>1</v>
      </c>
      <c r="AB22" s="1811">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8"/>
      <c r="Q23" s="1810" t="str">
        <f>B23</f>
        <v>环境质量</v>
      </c>
      <c r="R23" s="774" t="s">
        <v>17</v>
      </c>
      <c r="S23" s="775">
        <f>F23</f>
        <v>100</v>
      </c>
      <c r="T23" s="774" t="s">
        <v>17</v>
      </c>
      <c r="U23" s="775">
        <f>H23</f>
        <v>100</v>
      </c>
      <c r="V23" s="774" t="s">
        <v>17</v>
      </c>
      <c r="W23" s="775">
        <f>J23</f>
        <v>100</v>
      </c>
      <c r="X23" s="1813"/>
      <c r="Y23" s="3261"/>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8"/>
      <c r="Q24" s="1810"/>
      <c r="R24" s="774"/>
      <c r="S24" s="775"/>
      <c r="T24" s="774"/>
      <c r="U24" s="775"/>
      <c r="V24" s="774"/>
      <c r="W24" s="775"/>
      <c r="X24" s="1813"/>
      <c r="Y24" s="3261"/>
      <c r="Z24" s="1814"/>
      <c r="AA24" s="1811">
        <v>1</v>
      </c>
      <c r="AB24" s="1811">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8"/>
      <c r="Q25" s="1810" t="str">
        <f>B25</f>
        <v>毗邻道路的类型与等级</v>
      </c>
      <c r="R25" s="774" t="s">
        <v>17</v>
      </c>
      <c r="S25" s="775">
        <f>F25</f>
        <v>100</v>
      </c>
      <c r="T25" s="774" t="s">
        <v>17</v>
      </c>
      <c r="U25" s="775">
        <f>H25</f>
        <v>100</v>
      </c>
      <c r="V25" s="774" t="s">
        <v>17</v>
      </c>
      <c r="W25" s="775">
        <f>J25</f>
        <v>100</v>
      </c>
      <c r="X25" s="1813"/>
      <c r="Y25" s="3261"/>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68"/>
      <c r="Q26" s="1810"/>
      <c r="R26" s="774"/>
      <c r="S26" s="775"/>
      <c r="T26" s="774"/>
      <c r="U26" s="775"/>
      <c r="V26" s="774"/>
      <c r="W26" s="775"/>
      <c r="X26" s="1813"/>
      <c r="Y26" s="3261"/>
      <c r="Z26" s="1814"/>
      <c r="AA26" s="1811">
        <v>1</v>
      </c>
      <c r="AB26" s="1811">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8"/>
      <c r="Q27" s="1810" t="str">
        <f t="shared" ref="Q27:Q47" si="11">B27</f>
        <v>楼层</v>
      </c>
      <c r="R27" s="774" t="s">
        <v>17</v>
      </c>
      <c r="S27" s="775">
        <f>F27</f>
        <v>100</v>
      </c>
      <c r="T27" s="774" t="s">
        <v>17</v>
      </c>
      <c r="U27" s="775">
        <f>H27</f>
        <v>100</v>
      </c>
      <c r="V27" s="774" t="s">
        <v>17</v>
      </c>
      <c r="W27" s="775">
        <f>J27</f>
        <v>100</v>
      </c>
      <c r="X27" s="1813"/>
      <c r="Y27" s="3261"/>
      <c r="Z27" s="1814" t="str">
        <f>Q27</f>
        <v>楼层</v>
      </c>
      <c r="AA27" s="1811">
        <f t="shared" si="3"/>
        <v>1</v>
      </c>
      <c r="AB27" s="1811">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8"/>
      <c r="Q28" s="1795" t="str">
        <f t="shared" si="11"/>
        <v>朝向</v>
      </c>
      <c r="R28" s="770" t="s">
        <v>17</v>
      </c>
      <c r="S28" s="771">
        <f>F28</f>
        <v>100</v>
      </c>
      <c r="T28" s="770" t="s">
        <v>17</v>
      </c>
      <c r="U28" s="771">
        <f>H28</f>
        <v>100</v>
      </c>
      <c r="V28" s="770" t="s">
        <v>17</v>
      </c>
      <c r="W28" s="771">
        <f>J28</f>
        <v>100</v>
      </c>
      <c r="X28" s="772"/>
      <c r="Y28" s="3261"/>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8"/>
      <c r="Q29" s="1810">
        <f t="shared" si="11"/>
        <v>111</v>
      </c>
      <c r="R29" s="774" t="s">
        <v>17</v>
      </c>
      <c r="S29" s="775">
        <f t="shared" ref="S29:S47" si="12">F29</f>
        <v>100</v>
      </c>
      <c r="T29" s="774" t="s">
        <v>17</v>
      </c>
      <c r="U29" s="775">
        <f t="shared" ref="U29:U47" si="13">H29</f>
        <v>100</v>
      </c>
      <c r="V29" s="774" t="s">
        <v>17</v>
      </c>
      <c r="W29" s="775">
        <f t="shared" ref="W29:W47" si="14">J29</f>
        <v>100</v>
      </c>
      <c r="X29" s="1813"/>
      <c r="Y29" s="3261"/>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8"/>
      <c r="Q30" s="1810">
        <f t="shared" si="11"/>
        <v>111</v>
      </c>
      <c r="R30" s="774" t="s">
        <v>17</v>
      </c>
      <c r="S30" s="775">
        <f t="shared" si="12"/>
        <v>100</v>
      </c>
      <c r="T30" s="774" t="s">
        <v>17</v>
      </c>
      <c r="U30" s="775">
        <f t="shared" si="13"/>
        <v>100</v>
      </c>
      <c r="V30" s="774" t="s">
        <v>17</v>
      </c>
      <c r="W30" s="775">
        <f t="shared" si="14"/>
        <v>100</v>
      </c>
      <c r="X30" s="1813"/>
      <c r="Y30" s="3261"/>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8"/>
      <c r="Q31" s="1810">
        <f t="shared" si="11"/>
        <v>111</v>
      </c>
      <c r="R31" s="774" t="s">
        <v>17</v>
      </c>
      <c r="S31" s="775">
        <f t="shared" si="12"/>
        <v>100</v>
      </c>
      <c r="T31" s="774" t="s">
        <v>17</v>
      </c>
      <c r="U31" s="775">
        <f t="shared" si="13"/>
        <v>100</v>
      </c>
      <c r="V31" s="774" t="s">
        <v>17</v>
      </c>
      <c r="W31" s="775">
        <f t="shared" si="14"/>
        <v>100</v>
      </c>
      <c r="X31" s="1813"/>
      <c r="Y31" s="3261"/>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8"/>
      <c r="Q32" s="1810">
        <f t="shared" si="11"/>
        <v>111</v>
      </c>
      <c r="R32" s="774" t="s">
        <v>17</v>
      </c>
      <c r="S32" s="775">
        <f t="shared" si="12"/>
        <v>100</v>
      </c>
      <c r="T32" s="774" t="s">
        <v>17</v>
      </c>
      <c r="U32" s="775">
        <f t="shared" si="13"/>
        <v>100</v>
      </c>
      <c r="V32" s="774" t="s">
        <v>17</v>
      </c>
      <c r="W32" s="775">
        <f t="shared" si="14"/>
        <v>100</v>
      </c>
      <c r="X32" s="1813"/>
      <c r="Y32" s="3261"/>
      <c r="Z32" s="1814">
        <f t="shared" si="15"/>
        <v>111</v>
      </c>
      <c r="AA32" s="1811">
        <f t="shared" si="3"/>
        <v>1</v>
      </c>
      <c r="AB32" s="1811">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2" t="s">
        <v>2566</v>
      </c>
      <c r="Q33" s="1810" t="str">
        <f t="shared" si="11"/>
        <v>建筑类型</v>
      </c>
      <c r="R33" s="774" t="s">
        <v>17</v>
      </c>
      <c r="S33" s="775">
        <f t="shared" si="12"/>
        <v>100</v>
      </c>
      <c r="T33" s="774" t="s">
        <v>17</v>
      </c>
      <c r="U33" s="775">
        <f t="shared" si="13"/>
        <v>100</v>
      </c>
      <c r="V33" s="774" t="s">
        <v>17</v>
      </c>
      <c r="W33" s="775">
        <f t="shared" si="14"/>
        <v>100</v>
      </c>
      <c r="X33" s="1813"/>
      <c r="Y33" s="3265" t="s">
        <v>2566</v>
      </c>
      <c r="Z33" s="1814" t="str">
        <f t="shared" si="15"/>
        <v>建筑类型</v>
      </c>
      <c r="AA33" s="1811">
        <f t="shared" si="3"/>
        <v>1</v>
      </c>
      <c r="AB33" s="1811">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3"/>
      <c r="Q34" s="776" t="str">
        <f t="shared" si="11"/>
        <v>项目建筑规模</v>
      </c>
      <c r="R34" s="777" t="s">
        <v>17</v>
      </c>
      <c r="S34" s="778" t="e">
        <f t="shared" si="12"/>
        <v>#N/A</v>
      </c>
      <c r="T34" s="777" t="s">
        <v>17</v>
      </c>
      <c r="U34" s="778" t="e">
        <f t="shared" si="13"/>
        <v>#N/A</v>
      </c>
      <c r="V34" s="777" t="s">
        <v>17</v>
      </c>
      <c r="W34" s="778" t="e">
        <f t="shared" si="14"/>
        <v>#N/A</v>
      </c>
      <c r="X34" s="779"/>
      <c r="Y34" s="3265"/>
      <c r="Z34" s="780" t="str">
        <f t="shared" si="15"/>
        <v>项目建筑规模</v>
      </c>
      <c r="AA34" s="1811" t="e">
        <f t="shared" si="3"/>
        <v>#N/A</v>
      </c>
      <c r="AB34" s="1811"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3"/>
      <c r="Q35" s="1810" t="str">
        <f t="shared" si="11"/>
        <v>建筑结构</v>
      </c>
      <c r="R35" s="774" t="s">
        <v>17</v>
      </c>
      <c r="S35" s="775">
        <f t="shared" si="12"/>
        <v>100</v>
      </c>
      <c r="T35" s="774" t="s">
        <v>17</v>
      </c>
      <c r="U35" s="775">
        <f t="shared" si="13"/>
        <v>100</v>
      </c>
      <c r="V35" s="774" t="s">
        <v>17</v>
      </c>
      <c r="W35" s="775">
        <f t="shared" si="14"/>
        <v>100</v>
      </c>
      <c r="X35" s="1813"/>
      <c r="Y35" s="3265"/>
      <c r="Z35" s="1814" t="str">
        <f t="shared" si="15"/>
        <v>建筑结构</v>
      </c>
      <c r="AA35" s="1811">
        <f t="shared" si="3"/>
        <v>1</v>
      </c>
      <c r="AB35" s="1811">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3"/>
      <c r="Q36" s="1810" t="str">
        <f t="shared" si="11"/>
        <v>公共部分装修</v>
      </c>
      <c r="R36" s="774" t="s">
        <v>17</v>
      </c>
      <c r="S36" s="775">
        <f t="shared" si="12"/>
        <v>100</v>
      </c>
      <c r="T36" s="774" t="s">
        <v>17</v>
      </c>
      <c r="U36" s="775">
        <f t="shared" si="13"/>
        <v>100</v>
      </c>
      <c r="V36" s="774" t="s">
        <v>17</v>
      </c>
      <c r="W36" s="775">
        <f t="shared" si="14"/>
        <v>100</v>
      </c>
      <c r="X36" s="1813"/>
      <c r="Y36" s="3265"/>
      <c r="Z36" s="1814" t="str">
        <f t="shared" si="15"/>
        <v>公共部分装修</v>
      </c>
      <c r="AA36" s="1811">
        <f t="shared" si="3"/>
        <v>1</v>
      </c>
      <c r="AB36" s="1811">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3"/>
      <c r="Q37" s="1810" t="str">
        <f t="shared" si="11"/>
        <v>成新度</v>
      </c>
      <c r="R37" s="774" t="s">
        <v>17</v>
      </c>
      <c r="S37" s="775" t="e">
        <f t="shared" si="12"/>
        <v>#N/A</v>
      </c>
      <c r="T37" s="774" t="s">
        <v>17</v>
      </c>
      <c r="U37" s="775" t="e">
        <f t="shared" si="13"/>
        <v>#N/A</v>
      </c>
      <c r="V37" s="774" t="s">
        <v>17</v>
      </c>
      <c r="W37" s="775" t="e">
        <f t="shared" si="14"/>
        <v>#N/A</v>
      </c>
      <c r="X37" s="1813"/>
      <c r="Y37" s="3265"/>
      <c r="Z37" s="1814" t="str">
        <f t="shared" si="15"/>
        <v>成新度</v>
      </c>
      <c r="AA37" s="1811" t="e">
        <f t="shared" si="3"/>
        <v>#N/A</v>
      </c>
      <c r="AB37" s="1811"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3"/>
      <c r="Q38" s="1795" t="str">
        <f t="shared" si="11"/>
        <v>写字楼等级</v>
      </c>
      <c r="R38" s="770" t="s">
        <v>17</v>
      </c>
      <c r="S38" s="771">
        <f t="shared" si="12"/>
        <v>100</v>
      </c>
      <c r="T38" s="770" t="s">
        <v>17</v>
      </c>
      <c r="U38" s="771">
        <f t="shared" si="13"/>
        <v>100</v>
      </c>
      <c r="V38" s="770" t="s">
        <v>17</v>
      </c>
      <c r="W38" s="771">
        <f t="shared" si="14"/>
        <v>100</v>
      </c>
      <c r="X38" s="772"/>
      <c r="Y38" s="3265"/>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3" t="s">
        <v>2566</v>
      </c>
      <c r="Q39" s="1810" t="str">
        <f t="shared" si="11"/>
        <v>物业管理</v>
      </c>
      <c r="R39" s="774" t="s">
        <v>17</v>
      </c>
      <c r="S39" s="775">
        <f t="shared" si="12"/>
        <v>100</v>
      </c>
      <c r="T39" s="774" t="s">
        <v>17</v>
      </c>
      <c r="U39" s="775">
        <f t="shared" si="13"/>
        <v>100</v>
      </c>
      <c r="V39" s="774" t="s">
        <v>17</v>
      </c>
      <c r="W39" s="775">
        <f t="shared" si="14"/>
        <v>100</v>
      </c>
      <c r="X39" s="1813"/>
      <c r="Y39" s="3265" t="s">
        <v>2566</v>
      </c>
      <c r="Z39" s="1814" t="str">
        <f t="shared" si="15"/>
        <v>物业管理</v>
      </c>
      <c r="AA39" s="1811">
        <f t="shared" si="3"/>
        <v>1</v>
      </c>
      <c r="AB39" s="1811">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3"/>
      <c r="Q40" s="1810" t="str">
        <f t="shared" si="11"/>
        <v>市政基础设施</v>
      </c>
      <c r="R40" s="774" t="s">
        <v>17</v>
      </c>
      <c r="S40" s="775">
        <f t="shared" si="12"/>
        <v>100</v>
      </c>
      <c r="T40" s="774" t="s">
        <v>17</v>
      </c>
      <c r="U40" s="775">
        <f t="shared" si="13"/>
        <v>100</v>
      </c>
      <c r="V40" s="774" t="s">
        <v>17</v>
      </c>
      <c r="W40" s="775">
        <f t="shared" si="14"/>
        <v>100</v>
      </c>
      <c r="X40" s="1813"/>
      <c r="Y40" s="3265"/>
      <c r="Z40" s="1814" t="str">
        <f t="shared" si="15"/>
        <v>市政基础设施</v>
      </c>
      <c r="AA40" s="1811">
        <f t="shared" si="3"/>
        <v>1</v>
      </c>
      <c r="AB40" s="1811">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3"/>
      <c r="Q41" s="1810" t="str">
        <f t="shared" si="11"/>
        <v>层高</v>
      </c>
      <c r="R41" s="774" t="s">
        <v>17</v>
      </c>
      <c r="S41" s="775">
        <f t="shared" si="12"/>
        <v>100</v>
      </c>
      <c r="T41" s="774" t="s">
        <v>17</v>
      </c>
      <c r="U41" s="775">
        <f t="shared" si="13"/>
        <v>100</v>
      </c>
      <c r="V41" s="774" t="s">
        <v>17</v>
      </c>
      <c r="W41" s="775">
        <f t="shared" si="14"/>
        <v>100</v>
      </c>
      <c r="X41" s="1813"/>
      <c r="Y41" s="3265"/>
      <c r="Z41" s="1814" t="str">
        <f t="shared" si="15"/>
        <v>层高</v>
      </c>
      <c r="AA41" s="1811">
        <f t="shared" si="3"/>
        <v>1</v>
      </c>
      <c r="AB41" s="1811">
        <f t="shared" si="4"/>
        <v>1</v>
      </c>
      <c r="AC41" s="2676">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3"/>
      <c r="Q42" s="776" t="str">
        <f t="shared" si="11"/>
        <v>单套建筑面积</v>
      </c>
      <c r="R42" s="777" t="s">
        <v>17</v>
      </c>
      <c r="S42" s="778">
        <f t="shared" si="12"/>
        <v>100</v>
      </c>
      <c r="T42" s="777" t="s">
        <v>17</v>
      </c>
      <c r="U42" s="778">
        <f t="shared" si="13"/>
        <v>100</v>
      </c>
      <c r="V42" s="777" t="s">
        <v>17</v>
      </c>
      <c r="W42" s="778">
        <f t="shared" si="14"/>
        <v>100</v>
      </c>
      <c r="X42" s="779"/>
      <c r="Y42" s="3265"/>
      <c r="Z42" s="780" t="str">
        <f t="shared" si="15"/>
        <v>单套建筑面积</v>
      </c>
      <c r="AA42" s="1811">
        <f t="shared" si="3"/>
        <v>1</v>
      </c>
      <c r="AB42" s="1811">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3"/>
      <c r="Q43" s="1810" t="str">
        <f t="shared" si="11"/>
        <v>内部装修</v>
      </c>
      <c r="R43" s="774" t="s">
        <v>17</v>
      </c>
      <c r="S43" s="775">
        <f t="shared" si="12"/>
        <v>100</v>
      </c>
      <c r="T43" s="774" t="s">
        <v>17</v>
      </c>
      <c r="U43" s="775">
        <f t="shared" si="13"/>
        <v>100</v>
      </c>
      <c r="V43" s="774" t="s">
        <v>17</v>
      </c>
      <c r="W43" s="775">
        <f t="shared" si="14"/>
        <v>100</v>
      </c>
      <c r="X43" s="1813"/>
      <c r="Y43" s="3265"/>
      <c r="Z43" s="1814" t="str">
        <f t="shared" si="15"/>
        <v>内部装修</v>
      </c>
      <c r="AA43" s="1811">
        <f t="shared" si="3"/>
        <v>1</v>
      </c>
      <c r="AB43" s="1811">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3"/>
      <c r="Q44" s="1810" t="str">
        <f t="shared" si="11"/>
        <v>内部装修维护情况</v>
      </c>
      <c r="R44" s="774" t="s">
        <v>17</v>
      </c>
      <c r="S44" s="775">
        <f t="shared" si="12"/>
        <v>100</v>
      </c>
      <c r="T44" s="774" t="s">
        <v>17</v>
      </c>
      <c r="U44" s="775">
        <f t="shared" si="13"/>
        <v>100</v>
      </c>
      <c r="V44" s="774" t="s">
        <v>17</v>
      </c>
      <c r="W44" s="775">
        <f t="shared" si="14"/>
        <v>100</v>
      </c>
      <c r="X44" s="1813"/>
      <c r="Y44" s="3265"/>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3"/>
      <c r="Q45" s="1795">
        <f t="shared" si="11"/>
        <v>111</v>
      </c>
      <c r="R45" s="770" t="s">
        <v>17</v>
      </c>
      <c r="S45" s="771">
        <f t="shared" si="12"/>
        <v>100</v>
      </c>
      <c r="T45" s="770" t="s">
        <v>17</v>
      </c>
      <c r="U45" s="771">
        <f t="shared" si="13"/>
        <v>100</v>
      </c>
      <c r="V45" s="770" t="s">
        <v>17</v>
      </c>
      <c r="W45" s="771">
        <f t="shared" si="14"/>
        <v>100</v>
      </c>
      <c r="X45" s="772"/>
      <c r="Y45" s="3265"/>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3"/>
      <c r="Q46" s="1810">
        <f t="shared" si="11"/>
        <v>111</v>
      </c>
      <c r="R46" s="774" t="s">
        <v>17</v>
      </c>
      <c r="S46" s="775">
        <f t="shared" si="12"/>
        <v>100</v>
      </c>
      <c r="T46" s="774" t="s">
        <v>17</v>
      </c>
      <c r="U46" s="775">
        <f t="shared" si="13"/>
        <v>100</v>
      </c>
      <c r="V46" s="774" t="s">
        <v>17</v>
      </c>
      <c r="W46" s="775">
        <f t="shared" si="14"/>
        <v>100</v>
      </c>
      <c r="X46" s="1813"/>
      <c r="Y46" s="3265"/>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4"/>
      <c r="Q47" s="1810">
        <f t="shared" si="11"/>
        <v>111</v>
      </c>
      <c r="R47" s="774" t="s">
        <v>17</v>
      </c>
      <c r="S47" s="775">
        <f t="shared" si="12"/>
        <v>100</v>
      </c>
      <c r="T47" s="774" t="s">
        <v>17</v>
      </c>
      <c r="U47" s="775">
        <f t="shared" si="13"/>
        <v>100</v>
      </c>
      <c r="V47" s="774" t="s">
        <v>17</v>
      </c>
      <c r="W47" s="775">
        <f t="shared" si="14"/>
        <v>100</v>
      </c>
      <c r="X47" s="1813"/>
      <c r="Y47" s="3266"/>
      <c r="Z47" s="1814">
        <f t="shared" si="15"/>
        <v>111</v>
      </c>
      <c r="AA47" s="1811">
        <f t="shared" si="3"/>
        <v>1</v>
      </c>
      <c r="AB47" s="1811">
        <f t="shared" si="4"/>
        <v>1</v>
      </c>
      <c r="AC47" s="2676">
        <f t="shared" si="5"/>
        <v>1</v>
      </c>
    </row>
    <row r="48" spans="1:29" ht="15">
      <c r="A48" s="479" t="s">
        <v>2578</v>
      </c>
      <c r="B48" s="480"/>
      <c r="C48" s="1407" t="s">
        <v>1</v>
      </c>
      <c r="D48" s="1408"/>
      <c r="E48" s="1409"/>
      <c r="F48" s="1410"/>
      <c r="G48" s="1411"/>
      <c r="H48" s="1412"/>
      <c r="I48" s="1409"/>
      <c r="J48" s="485"/>
      <c r="K48" s="783"/>
      <c r="L48" s="1143"/>
      <c r="M48" s="1131"/>
      <c r="N48" s="1131"/>
      <c r="O48" s="1131"/>
      <c r="P48" s="3240" t="str">
        <f>A48</f>
        <v>成交单价（元/平方米）</v>
      </c>
      <c r="Q48" s="3258"/>
      <c r="R48" s="3259">
        <f>E48</f>
        <v>0</v>
      </c>
      <c r="S48" s="3259"/>
      <c r="T48" s="3259">
        <f>G48</f>
        <v>0</v>
      </c>
      <c r="U48" s="3259"/>
      <c r="V48" s="3259">
        <f>I48</f>
        <v>0</v>
      </c>
      <c r="W48" s="3259"/>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240" t="str">
        <f>A49</f>
        <v>比较价值（元/平方米）</v>
      </c>
      <c r="Q49" s="3258"/>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82" t="str">
        <f>A50</f>
        <v>估价对象XX用房的比较价值（楼面单价，元/平方米）</v>
      </c>
      <c r="Q50" s="3283"/>
      <c r="R50" s="3284" t="e">
        <f>IF(F1="售价",ROUND(AVERAGE(R49:V49),0),ROUND(AVERAGE(R49:V49),1))</f>
        <v>#DIV/0!</v>
      </c>
      <c r="S50" s="3284"/>
      <c r="T50" s="3284"/>
      <c r="U50" s="3284"/>
      <c r="V50" s="3284"/>
      <c r="W50" s="3284"/>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2700</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受贵公司委托，我公司对天津市滨海新区塘沽规划杭州道以北洞庭路以西出让国有建设用地使用权及在建建筑物房地产抵押价值进行了预评估。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规划杭州道以北洞庭路以西出让国有建设用地使用权及在建建筑物房地产，为所有。根据《国有土地使用证》[]，估价对象（分摊）出让国有建设用地使用权面积为58913.09平方米，建筑面积为155417.200000001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规划杭州道以北洞庭路以西出让国有建设用地使用权及在建建筑物房地产,属开发建设的，该项目尚在开发建设中。根据《国有土地使用证》[]，估价对象（分摊）出让国有建设用地使用权面积为58913.09平方米，规划建筑面积为155417.200000001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2019年7月22日（评估专业人员实地查勘之日）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88"/>
      <c r="D2" s="1124" t="e">
        <f ca="1">SUMIF(INDIRECT("'"&amp;F2&amp;"'"&amp;"!A:A"),"承租人权益价值",INDIRECT("'"&amp;F2&amp;"'"&amp;"!c:c"))</f>
        <v>#REF!</v>
      </c>
      <c r="E2" s="2589" t="s">
        <v>2330</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2645</v>
      </c>
      <c r="D3" s="399">
        <f>IF(D1="",'数据-汇总表'!E3,SUMIF('数据-汇总表'!$C19:$C33,D1,'数据-汇总表'!$E19:$E33))</f>
        <v>155417.20000000115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41" t="s">
        <v>2647</v>
      </c>
      <c r="D4" s="3242"/>
      <c r="E4" s="3243" t="s">
        <v>2648</v>
      </c>
      <c r="F4" s="3244"/>
      <c r="G4" s="3241" t="s">
        <v>2649</v>
      </c>
      <c r="H4" s="3242"/>
      <c r="I4" s="3241" t="s">
        <v>2650</v>
      </c>
      <c r="J4" s="3242"/>
      <c r="K4" s="610" t="s">
        <v>2651</v>
      </c>
      <c r="L4" s="1130"/>
      <c r="M4" s="1131"/>
      <c r="N4" s="1131"/>
      <c r="O4" s="1131"/>
      <c r="P4" s="3245" t="s">
        <v>2652</v>
      </c>
      <c r="Q4" s="3246"/>
      <c r="R4" s="3227" t="s">
        <v>2648</v>
      </c>
      <c r="S4" s="3228"/>
      <c r="T4" s="3227" t="s">
        <v>2649</v>
      </c>
      <c r="U4" s="3228"/>
      <c r="V4" s="3253" t="s">
        <v>2650</v>
      </c>
      <c r="W4" s="3253"/>
      <c r="X4" s="1813"/>
      <c r="Y4" s="3227" t="s">
        <v>2652</v>
      </c>
      <c r="Z4" s="3228"/>
      <c r="AA4" s="3222" t="s">
        <v>2648</v>
      </c>
      <c r="AB4" s="3223" t="s">
        <v>2649</v>
      </c>
      <c r="AC4" s="3222" t="s">
        <v>2650</v>
      </c>
    </row>
    <row r="5" spans="1:29" ht="15">
      <c r="A5" s="404"/>
      <c r="B5" s="405"/>
      <c r="C5" s="3233" t="s">
        <v>2543</v>
      </c>
      <c r="D5" s="3234"/>
      <c r="E5" s="3269" t="s">
        <v>2544</v>
      </c>
      <c r="F5" s="3232"/>
      <c r="G5" s="3233" t="s">
        <v>2545</v>
      </c>
      <c r="H5" s="3234"/>
      <c r="I5" s="3233" t="s">
        <v>2546</v>
      </c>
      <c r="J5" s="3234"/>
      <c r="K5" s="610"/>
      <c r="L5" s="1130"/>
      <c r="M5" s="1131"/>
      <c r="N5" s="1131"/>
      <c r="O5" s="1131"/>
      <c r="P5" s="3247"/>
      <c r="Q5" s="3248"/>
      <c r="R5" s="3229"/>
      <c r="S5" s="3230"/>
      <c r="T5" s="3229"/>
      <c r="U5" s="3230"/>
      <c r="V5" s="3253"/>
      <c r="W5" s="3253"/>
      <c r="X5" s="1813"/>
      <c r="Y5" s="3229"/>
      <c r="Z5" s="3230"/>
      <c r="AA5" s="3223"/>
      <c r="AB5" s="3223"/>
      <c r="AC5" s="3223"/>
    </row>
    <row r="6" spans="1:29" ht="15.75" thickBot="1">
      <c r="A6" s="406"/>
      <c r="B6" s="407"/>
      <c r="C6" s="3235" t="s">
        <v>2547</v>
      </c>
      <c r="D6" s="3236"/>
      <c r="E6" s="3238" t="s">
        <v>2547</v>
      </c>
      <c r="F6" s="3239"/>
      <c r="G6" s="3235" t="s">
        <v>2547</v>
      </c>
      <c r="H6" s="3236"/>
      <c r="I6" s="3235" t="s">
        <v>2547</v>
      </c>
      <c r="J6" s="3236"/>
      <c r="K6" s="610" t="s">
        <v>2548</v>
      </c>
      <c r="L6" s="1130"/>
      <c r="M6" s="1131"/>
      <c r="N6" s="1131"/>
      <c r="O6" s="1131"/>
      <c r="P6" s="3249"/>
      <c r="Q6" s="3250"/>
      <c r="R6" s="3229"/>
      <c r="S6" s="3230"/>
      <c r="T6" s="3251"/>
      <c r="U6" s="3252"/>
      <c r="V6" s="3253"/>
      <c r="W6" s="3253"/>
      <c r="X6" s="1813"/>
      <c r="Y6" s="3251"/>
      <c r="Z6" s="3252"/>
      <c r="AA6" s="3224"/>
      <c r="AB6" s="3224"/>
      <c r="AC6" s="3224"/>
    </row>
    <row r="7" spans="1:29" s="117" customFormat="1" ht="15.75" thickBot="1">
      <c r="A7" s="408" t="s">
        <v>2549</v>
      </c>
      <c r="B7" s="409"/>
      <c r="C7" s="410">
        <f>'数据-取费表'!B2</f>
        <v>43668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5" t="s">
        <v>2550</v>
      </c>
      <c r="Q7" s="3254"/>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5" t="s">
        <v>2553</v>
      </c>
      <c r="Q8" s="3226"/>
      <c r="R8" s="770" t="s">
        <v>17</v>
      </c>
      <c r="S8" s="771">
        <f t="shared" si="0"/>
        <v>0</v>
      </c>
      <c r="T8" s="770" t="s">
        <v>17</v>
      </c>
      <c r="U8" s="771">
        <f t="shared" si="1"/>
        <v>0</v>
      </c>
      <c r="V8" s="770" t="s">
        <v>17</v>
      </c>
      <c r="W8" s="771">
        <f t="shared" si="2"/>
        <v>0</v>
      </c>
      <c r="X8" s="772"/>
      <c r="Y8" s="3225" t="s">
        <v>2553</v>
      </c>
      <c r="Z8" s="322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8" t="s">
        <v>2556</v>
      </c>
      <c r="Q9" s="1795" t="str">
        <f t="shared" ref="Q9:Q15" si="6">B9</f>
        <v>用途</v>
      </c>
      <c r="R9" s="770" t="s">
        <v>17</v>
      </c>
      <c r="S9" s="771">
        <f t="shared" si="0"/>
        <v>100</v>
      </c>
      <c r="T9" s="770" t="s">
        <v>17</v>
      </c>
      <c r="U9" s="771">
        <f t="shared" si="1"/>
        <v>100</v>
      </c>
      <c r="V9" s="770" t="s">
        <v>17</v>
      </c>
      <c r="W9" s="771">
        <f t="shared" si="2"/>
        <v>100</v>
      </c>
      <c r="X9" s="772"/>
      <c r="Y9" s="307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8"/>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8"/>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58"/>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58"/>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58"/>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0" t="s">
        <v>2561</v>
      </c>
      <c r="Q15" s="1810" t="str">
        <f t="shared" si="6"/>
        <v>产业集聚程度</v>
      </c>
      <c r="R15" s="774" t="s">
        <v>17</v>
      </c>
      <c r="S15" s="775">
        <f t="shared" si="0"/>
        <v>100</v>
      </c>
      <c r="T15" s="774" t="s">
        <v>17</v>
      </c>
      <c r="U15" s="775">
        <f t="shared" si="1"/>
        <v>100</v>
      </c>
      <c r="V15" s="774" t="s">
        <v>17</v>
      </c>
      <c r="W15" s="775">
        <f t="shared" si="2"/>
        <v>100</v>
      </c>
      <c r="X15" s="1813"/>
      <c r="Y15" s="3260"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61"/>
      <c r="Q16" s="1810"/>
      <c r="R16" s="774"/>
      <c r="S16" s="775"/>
      <c r="T16" s="774"/>
      <c r="U16" s="775"/>
      <c r="V16" s="774"/>
      <c r="W16" s="775"/>
      <c r="X16" s="1813"/>
      <c r="Y16" s="3261"/>
      <c r="Z16" s="1814"/>
      <c r="AA16" s="1811">
        <v>1</v>
      </c>
      <c r="AB16" s="1811">
        <v>1</v>
      </c>
      <c r="AC16" s="1811">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1"/>
      <c r="Q17" s="1810" t="str">
        <f>B17</f>
        <v>交通便捷度</v>
      </c>
      <c r="R17" s="774" t="s">
        <v>17</v>
      </c>
      <c r="S17" s="775">
        <f>F17</f>
        <v>100</v>
      </c>
      <c r="T17" s="774" t="s">
        <v>17</v>
      </c>
      <c r="U17" s="775">
        <f>H17</f>
        <v>100</v>
      </c>
      <c r="V17" s="774" t="s">
        <v>17</v>
      </c>
      <c r="W17" s="775">
        <f>J17</f>
        <v>100</v>
      </c>
      <c r="X17" s="1813"/>
      <c r="Y17" s="326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61"/>
      <c r="Q18" s="1810"/>
      <c r="R18" s="774"/>
      <c r="S18" s="775"/>
      <c r="T18" s="774"/>
      <c r="U18" s="775"/>
      <c r="V18" s="774"/>
      <c r="W18" s="775"/>
      <c r="X18" s="1813"/>
      <c r="Y18" s="3261"/>
      <c r="Z18" s="1814"/>
      <c r="AA18" s="1811">
        <v>1</v>
      </c>
      <c r="AB18" s="1811">
        <v>1</v>
      </c>
      <c r="AC18" s="1811">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1"/>
      <c r="Q19" s="1810" t="str">
        <f>B19</f>
        <v>公共配套设施</v>
      </c>
      <c r="R19" s="774" t="s">
        <v>17</v>
      </c>
      <c r="S19" s="775">
        <f>F19</f>
        <v>100</v>
      </c>
      <c r="T19" s="774" t="s">
        <v>17</v>
      </c>
      <c r="U19" s="775">
        <f>H19</f>
        <v>100</v>
      </c>
      <c r="V19" s="774" t="s">
        <v>17</v>
      </c>
      <c r="W19" s="775">
        <f>J19</f>
        <v>100</v>
      </c>
      <c r="X19" s="1813"/>
      <c r="Y19" s="326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61"/>
      <c r="Q20" s="1810"/>
      <c r="R20" s="774"/>
      <c r="S20" s="775"/>
      <c r="T20" s="774"/>
      <c r="U20" s="775"/>
      <c r="V20" s="774"/>
      <c r="W20" s="775"/>
      <c r="X20" s="1813"/>
      <c r="Y20" s="3261"/>
      <c r="Z20" s="1814"/>
      <c r="AA20" s="1811">
        <v>1</v>
      </c>
      <c r="AB20" s="1811">
        <v>1</v>
      </c>
      <c r="AC20" s="1811">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1"/>
      <c r="Q21" s="1810" t="str">
        <f>B21</f>
        <v>基础设施水平</v>
      </c>
      <c r="R21" s="774" t="s">
        <v>17</v>
      </c>
      <c r="S21" s="775">
        <f>F21</f>
        <v>100</v>
      </c>
      <c r="T21" s="774" t="s">
        <v>17</v>
      </c>
      <c r="U21" s="775">
        <f>H21</f>
        <v>100</v>
      </c>
      <c r="V21" s="774" t="s">
        <v>17</v>
      </c>
      <c r="W21" s="775">
        <f>J21</f>
        <v>100</v>
      </c>
      <c r="X21" s="1813"/>
      <c r="Y21" s="326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61"/>
      <c r="Q22" s="1810"/>
      <c r="R22" s="774"/>
      <c r="S22" s="775"/>
      <c r="T22" s="774"/>
      <c r="U22" s="775"/>
      <c r="V22" s="774"/>
      <c r="W22" s="775"/>
      <c r="X22" s="1813"/>
      <c r="Y22" s="3261"/>
      <c r="Z22" s="1814"/>
      <c r="AA22" s="1811">
        <v>1</v>
      </c>
      <c r="AB22" s="1811">
        <v>1</v>
      </c>
      <c r="AC22" s="1811">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1"/>
      <c r="Q23" s="1810" t="str">
        <f>B23</f>
        <v>环境质量</v>
      </c>
      <c r="R23" s="774" t="s">
        <v>17</v>
      </c>
      <c r="S23" s="775">
        <f>F23</f>
        <v>100</v>
      </c>
      <c r="T23" s="774" t="s">
        <v>17</v>
      </c>
      <c r="U23" s="775">
        <f>H23</f>
        <v>100</v>
      </c>
      <c r="V23" s="774" t="s">
        <v>17</v>
      </c>
      <c r="W23" s="775">
        <f>J23</f>
        <v>100</v>
      </c>
      <c r="X23" s="1813"/>
      <c r="Y23" s="3261"/>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61"/>
      <c r="Q24" s="1810"/>
      <c r="R24" s="774"/>
      <c r="S24" s="775"/>
      <c r="T24" s="774"/>
      <c r="U24" s="775"/>
      <c r="V24" s="774"/>
      <c r="W24" s="775"/>
      <c r="X24" s="1813"/>
      <c r="Y24" s="326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1"/>
      <c r="Q25" s="1810">
        <f>B25</f>
        <v>111</v>
      </c>
      <c r="R25" s="774" t="s">
        <v>17</v>
      </c>
      <c r="S25" s="775">
        <f>F25</f>
        <v>100</v>
      </c>
      <c r="T25" s="774" t="s">
        <v>17</v>
      </c>
      <c r="U25" s="775">
        <f>H25</f>
        <v>100</v>
      </c>
      <c r="V25" s="774" t="s">
        <v>17</v>
      </c>
      <c r="W25" s="775">
        <f>J25</f>
        <v>100</v>
      </c>
      <c r="X25" s="1813"/>
      <c r="Y25" s="326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1"/>
      <c r="Q26" s="1810">
        <f t="shared" ref="Q26:Q40" si="11">B26</f>
        <v>111</v>
      </c>
      <c r="R26" s="774" t="s">
        <v>17</v>
      </c>
      <c r="S26" s="775">
        <f>F26</f>
        <v>100</v>
      </c>
      <c r="T26" s="774" t="s">
        <v>17</v>
      </c>
      <c r="U26" s="775">
        <f>H26</f>
        <v>100</v>
      </c>
      <c r="V26" s="774" t="s">
        <v>17</v>
      </c>
      <c r="W26" s="775">
        <f>J26</f>
        <v>100</v>
      </c>
      <c r="X26" s="1813"/>
      <c r="Y26" s="326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1"/>
      <c r="Q27" s="1795">
        <f t="shared" si="11"/>
        <v>111</v>
      </c>
      <c r="R27" s="770" t="s">
        <v>17</v>
      </c>
      <c r="S27" s="771">
        <f>F27</f>
        <v>100</v>
      </c>
      <c r="T27" s="770" t="s">
        <v>17</v>
      </c>
      <c r="U27" s="771">
        <f>H27</f>
        <v>100</v>
      </c>
      <c r="V27" s="770" t="s">
        <v>17</v>
      </c>
      <c r="W27" s="771">
        <f>J27</f>
        <v>100</v>
      </c>
      <c r="X27" s="772"/>
      <c r="Y27" s="326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1"/>
      <c r="Q28" s="1810">
        <f t="shared" si="11"/>
        <v>111</v>
      </c>
      <c r="R28" s="774" t="s">
        <v>17</v>
      </c>
      <c r="S28" s="775">
        <f t="shared" ref="S28:S40" si="12">F28</f>
        <v>100</v>
      </c>
      <c r="T28" s="774" t="s">
        <v>17</v>
      </c>
      <c r="U28" s="775">
        <f t="shared" ref="U28:U40" si="13">H28</f>
        <v>100</v>
      </c>
      <c r="V28" s="774" t="s">
        <v>17</v>
      </c>
      <c r="W28" s="775">
        <f t="shared" ref="W28:W40" si="14">J28</f>
        <v>100</v>
      </c>
      <c r="X28" s="1813"/>
      <c r="Y28" s="3261"/>
      <c r="Z28" s="1814">
        <f t="shared" ref="Z28:Z40" si="15">Q28</f>
        <v>111</v>
      </c>
      <c r="AA28" s="1811">
        <f t="shared" si="3"/>
        <v>1</v>
      </c>
      <c r="AB28" s="1811">
        <f t="shared" si="4"/>
        <v>1</v>
      </c>
      <c r="AC28" s="1811">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85" t="s">
        <v>2566</v>
      </c>
      <c r="Q29" s="1810" t="str">
        <f t="shared" si="11"/>
        <v>建筑类型</v>
      </c>
      <c r="R29" s="774" t="s">
        <v>17</v>
      </c>
      <c r="S29" s="775">
        <f t="shared" si="12"/>
        <v>100</v>
      </c>
      <c r="T29" s="774" t="s">
        <v>17</v>
      </c>
      <c r="U29" s="775">
        <f t="shared" si="13"/>
        <v>100</v>
      </c>
      <c r="V29" s="774" t="s">
        <v>17</v>
      </c>
      <c r="W29" s="775">
        <f t="shared" si="14"/>
        <v>100</v>
      </c>
      <c r="X29" s="1813"/>
      <c r="Y29" s="3265"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5"/>
      <c r="Q30" s="776" t="str">
        <f t="shared" si="11"/>
        <v>项目建筑规模</v>
      </c>
      <c r="R30" s="777" t="s">
        <v>17</v>
      </c>
      <c r="S30" s="778" t="e">
        <f t="shared" si="12"/>
        <v>#N/A</v>
      </c>
      <c r="T30" s="777" t="s">
        <v>17</v>
      </c>
      <c r="U30" s="778" t="e">
        <f t="shared" si="13"/>
        <v>#N/A</v>
      </c>
      <c r="V30" s="777" t="s">
        <v>17</v>
      </c>
      <c r="W30" s="778" t="e">
        <f t="shared" si="14"/>
        <v>#N/A</v>
      </c>
      <c r="X30" s="779"/>
      <c r="Y30" s="3265"/>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5"/>
      <c r="Q31" s="1810" t="str">
        <f t="shared" si="11"/>
        <v>建筑结构</v>
      </c>
      <c r="R31" s="774" t="s">
        <v>17</v>
      </c>
      <c r="S31" s="775">
        <f t="shared" si="12"/>
        <v>100</v>
      </c>
      <c r="T31" s="774" t="s">
        <v>17</v>
      </c>
      <c r="U31" s="775">
        <f t="shared" si="13"/>
        <v>100</v>
      </c>
      <c r="V31" s="774" t="s">
        <v>17</v>
      </c>
      <c r="W31" s="775">
        <f t="shared" si="14"/>
        <v>100</v>
      </c>
      <c r="X31" s="1813"/>
      <c r="Y31" s="3265"/>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5"/>
      <c r="Q32" s="1810" t="str">
        <f t="shared" si="11"/>
        <v>公共部分装修</v>
      </c>
      <c r="R32" s="774" t="s">
        <v>17</v>
      </c>
      <c r="S32" s="775">
        <f t="shared" si="12"/>
        <v>100</v>
      </c>
      <c r="T32" s="774" t="s">
        <v>17</v>
      </c>
      <c r="U32" s="775">
        <f t="shared" si="13"/>
        <v>100</v>
      </c>
      <c r="V32" s="774" t="s">
        <v>17</v>
      </c>
      <c r="W32" s="775">
        <f t="shared" si="14"/>
        <v>100</v>
      </c>
      <c r="X32" s="1813"/>
      <c r="Y32" s="3265"/>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5"/>
      <c r="Q33" s="1810" t="str">
        <f t="shared" si="11"/>
        <v>成新度</v>
      </c>
      <c r="R33" s="774" t="s">
        <v>17</v>
      </c>
      <c r="S33" s="775" t="e">
        <f t="shared" si="12"/>
        <v>#N/A</v>
      </c>
      <c r="T33" s="774" t="s">
        <v>17</v>
      </c>
      <c r="U33" s="775" t="e">
        <f t="shared" si="13"/>
        <v>#N/A</v>
      </c>
      <c r="V33" s="774" t="s">
        <v>17</v>
      </c>
      <c r="W33" s="775" t="e">
        <f t="shared" si="14"/>
        <v>#N/A</v>
      </c>
      <c r="X33" s="1813"/>
      <c r="Y33" s="3265"/>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5"/>
      <c r="Q34" s="1795" t="str">
        <f t="shared" si="11"/>
        <v>物业管理</v>
      </c>
      <c r="R34" s="770" t="s">
        <v>17</v>
      </c>
      <c r="S34" s="771">
        <f t="shared" si="12"/>
        <v>100</v>
      </c>
      <c r="T34" s="770" t="s">
        <v>17</v>
      </c>
      <c r="U34" s="771">
        <f t="shared" si="13"/>
        <v>100</v>
      </c>
      <c r="V34" s="770" t="s">
        <v>17</v>
      </c>
      <c r="W34" s="771">
        <f t="shared" si="14"/>
        <v>100</v>
      </c>
      <c r="X34" s="772"/>
      <c r="Y34" s="326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5" t="s">
        <v>2566</v>
      </c>
      <c r="Q35" s="1810" t="str">
        <f t="shared" si="11"/>
        <v>市政基础设施</v>
      </c>
      <c r="R35" s="774" t="s">
        <v>17</v>
      </c>
      <c r="S35" s="775">
        <f t="shared" si="12"/>
        <v>100</v>
      </c>
      <c r="T35" s="774" t="s">
        <v>17</v>
      </c>
      <c r="U35" s="775">
        <f t="shared" si="13"/>
        <v>100</v>
      </c>
      <c r="V35" s="774" t="s">
        <v>17</v>
      </c>
      <c r="W35" s="775">
        <f t="shared" si="14"/>
        <v>100</v>
      </c>
      <c r="X35" s="1813"/>
      <c r="Y35" s="3265"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5"/>
      <c r="Q36" s="1810" t="str">
        <f t="shared" si="11"/>
        <v>内部装修</v>
      </c>
      <c r="R36" s="774" t="s">
        <v>17</v>
      </c>
      <c r="S36" s="775">
        <f t="shared" si="12"/>
        <v>100</v>
      </c>
      <c r="T36" s="774" t="s">
        <v>17</v>
      </c>
      <c r="U36" s="775">
        <f t="shared" si="13"/>
        <v>100</v>
      </c>
      <c r="V36" s="774" t="s">
        <v>17</v>
      </c>
      <c r="W36" s="775">
        <f t="shared" si="14"/>
        <v>100</v>
      </c>
      <c r="X36" s="1813"/>
      <c r="Y36" s="3265"/>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5"/>
      <c r="Q37" s="1810" t="str">
        <f t="shared" si="11"/>
        <v>内部装修状况</v>
      </c>
      <c r="R37" s="774" t="s">
        <v>17</v>
      </c>
      <c r="S37" s="775">
        <f t="shared" si="12"/>
        <v>100</v>
      </c>
      <c r="T37" s="774" t="s">
        <v>17</v>
      </c>
      <c r="U37" s="775">
        <f t="shared" si="13"/>
        <v>100</v>
      </c>
      <c r="V37" s="774" t="s">
        <v>17</v>
      </c>
      <c r="W37" s="775">
        <f t="shared" si="14"/>
        <v>100</v>
      </c>
      <c r="X37" s="1813"/>
      <c r="Y37" s="326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5"/>
      <c r="Q38" s="776">
        <f t="shared" si="11"/>
        <v>111</v>
      </c>
      <c r="R38" s="777" t="s">
        <v>17</v>
      </c>
      <c r="S38" s="778">
        <f t="shared" si="12"/>
        <v>100</v>
      </c>
      <c r="T38" s="777" t="s">
        <v>17</v>
      </c>
      <c r="U38" s="778">
        <f t="shared" si="13"/>
        <v>100</v>
      </c>
      <c r="V38" s="777" t="s">
        <v>17</v>
      </c>
      <c r="W38" s="778">
        <f t="shared" si="14"/>
        <v>100</v>
      </c>
      <c r="X38" s="779"/>
      <c r="Y38" s="326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5"/>
      <c r="Q39" s="1810">
        <f t="shared" si="11"/>
        <v>111</v>
      </c>
      <c r="R39" s="774" t="s">
        <v>17</v>
      </c>
      <c r="S39" s="775">
        <f t="shared" si="12"/>
        <v>100</v>
      </c>
      <c r="T39" s="774" t="s">
        <v>17</v>
      </c>
      <c r="U39" s="775">
        <f t="shared" si="13"/>
        <v>100</v>
      </c>
      <c r="V39" s="774" t="s">
        <v>17</v>
      </c>
      <c r="W39" s="775">
        <f t="shared" si="14"/>
        <v>100</v>
      </c>
      <c r="X39" s="1813"/>
      <c r="Y39" s="3265"/>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6"/>
      <c r="Q40" s="1810">
        <f t="shared" si="11"/>
        <v>111</v>
      </c>
      <c r="R40" s="774" t="s">
        <v>17</v>
      </c>
      <c r="S40" s="775">
        <f t="shared" si="12"/>
        <v>100</v>
      </c>
      <c r="T40" s="774" t="s">
        <v>17</v>
      </c>
      <c r="U40" s="775">
        <f t="shared" si="13"/>
        <v>100</v>
      </c>
      <c r="V40" s="774" t="s">
        <v>17</v>
      </c>
      <c r="W40" s="775">
        <f t="shared" si="14"/>
        <v>100</v>
      </c>
      <c r="X40" s="1813"/>
      <c r="Y40" s="3266"/>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58" t="str">
        <f>A41</f>
        <v>成交单价（元/平方米）</v>
      </c>
      <c r="Q41" s="3258"/>
      <c r="R41" s="3259">
        <f>E41</f>
        <v>0</v>
      </c>
      <c r="S41" s="3259"/>
      <c r="T41" s="3259">
        <f>G41</f>
        <v>0</v>
      </c>
      <c r="U41" s="3259"/>
      <c r="V41" s="3259">
        <f>I41</f>
        <v>0</v>
      </c>
      <c r="W41" s="3259"/>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58" t="str">
        <f>A42</f>
        <v>比较价值（元/平方米）</v>
      </c>
      <c r="Q42" s="3258"/>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255" t="str">
        <f>A43</f>
        <v>估价对象XX用房的比较价值（楼面单价，元/平方米）</v>
      </c>
      <c r="Q43" s="3256"/>
      <c r="R43" s="3257" t="e">
        <f>IF(F1="售价",ROUND(AVERAGE(R42:V42),0),ROUND(AVERAGE(R42:V42),1))</f>
        <v>#DIV/0!</v>
      </c>
      <c r="S43" s="3257"/>
      <c r="T43" s="3257"/>
      <c r="U43" s="3257"/>
      <c r="V43" s="3257"/>
      <c r="W43" s="325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0" sqref="C1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#N/A</v>
      </c>
      <c r="C2" s="2588"/>
      <c r="D2" s="1124" t="e">
        <f ca="1">SUMIF(INDIRECT("'"&amp;F2&amp;"'"&amp;"!A:A"),"承租人权益价值",INDIRECT("'"&amp;F2&amp;"'"&amp;"!c:c"))</f>
        <v>#REF!</v>
      </c>
      <c r="E2" s="2589" t="s">
        <v>2330</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#N/A</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241" t="s">
        <v>2647</v>
      </c>
      <c r="D4" s="3242"/>
      <c r="E4" s="3243" t="s">
        <v>2648</v>
      </c>
      <c r="F4" s="3244"/>
      <c r="G4" s="3241" t="s">
        <v>2649</v>
      </c>
      <c r="H4" s="3242"/>
      <c r="I4" s="3241" t="s">
        <v>2650</v>
      </c>
      <c r="J4" s="3242"/>
      <c r="K4" s="610" t="s">
        <v>2651</v>
      </c>
      <c r="L4" s="1130"/>
      <c r="M4" s="1131"/>
      <c r="N4" s="1131"/>
      <c r="O4" s="1131"/>
      <c r="P4" s="3245" t="s">
        <v>2652</v>
      </c>
      <c r="Q4" s="3246"/>
      <c r="R4" s="3227" t="s">
        <v>2648</v>
      </c>
      <c r="S4" s="3228"/>
      <c r="T4" s="3227" t="s">
        <v>2649</v>
      </c>
      <c r="U4" s="3228"/>
      <c r="V4" s="3253" t="s">
        <v>2650</v>
      </c>
      <c r="W4" s="3253"/>
      <c r="X4" s="1813"/>
      <c r="Y4" s="3227" t="s">
        <v>2652</v>
      </c>
      <c r="Z4" s="3228"/>
      <c r="AA4" s="3222" t="s">
        <v>2648</v>
      </c>
      <c r="AB4" s="3223" t="s">
        <v>2649</v>
      </c>
      <c r="AC4" s="3222" t="s">
        <v>2650</v>
      </c>
    </row>
    <row r="5" spans="1:29" ht="15">
      <c r="A5" s="404"/>
      <c r="B5" s="405"/>
      <c r="C5" s="3233" t="s">
        <v>2543</v>
      </c>
      <c r="D5" s="3234"/>
      <c r="E5" s="3269" t="s">
        <v>2544</v>
      </c>
      <c r="F5" s="3232"/>
      <c r="G5" s="3233" t="s">
        <v>2545</v>
      </c>
      <c r="H5" s="3234"/>
      <c r="I5" s="3233" t="s">
        <v>2546</v>
      </c>
      <c r="J5" s="3234"/>
      <c r="K5" s="610"/>
      <c r="L5" s="1130"/>
      <c r="M5" s="1131"/>
      <c r="N5" s="1131"/>
      <c r="O5" s="1131"/>
      <c r="P5" s="3247"/>
      <c r="Q5" s="3248"/>
      <c r="R5" s="3229"/>
      <c r="S5" s="3230"/>
      <c r="T5" s="3229"/>
      <c r="U5" s="3230"/>
      <c r="V5" s="3253"/>
      <c r="W5" s="3253"/>
      <c r="X5" s="1813"/>
      <c r="Y5" s="3229"/>
      <c r="Z5" s="3230"/>
      <c r="AA5" s="3223"/>
      <c r="AB5" s="3223"/>
      <c r="AC5" s="3223"/>
    </row>
    <row r="6" spans="1:29" ht="15.75" thickBot="1">
      <c r="A6" s="406"/>
      <c r="B6" s="407"/>
      <c r="C6" s="3235" t="s">
        <v>2547</v>
      </c>
      <c r="D6" s="3236"/>
      <c r="E6" s="3238" t="s">
        <v>2547</v>
      </c>
      <c r="F6" s="3239"/>
      <c r="G6" s="3235" t="s">
        <v>2547</v>
      </c>
      <c r="H6" s="3236"/>
      <c r="I6" s="3235" t="s">
        <v>2547</v>
      </c>
      <c r="J6" s="3236"/>
      <c r="K6" s="610" t="s">
        <v>2548</v>
      </c>
      <c r="L6" s="1130"/>
      <c r="M6" s="1131"/>
      <c r="N6" s="1131"/>
      <c r="O6" s="1131"/>
      <c r="P6" s="3249"/>
      <c r="Q6" s="3250"/>
      <c r="R6" s="3229"/>
      <c r="S6" s="3230"/>
      <c r="T6" s="3251"/>
      <c r="U6" s="3252"/>
      <c r="V6" s="3253"/>
      <c r="W6" s="3253"/>
      <c r="X6" s="1813"/>
      <c r="Y6" s="3251"/>
      <c r="Z6" s="3252"/>
      <c r="AA6" s="3224"/>
      <c r="AB6" s="3224"/>
      <c r="AC6" s="3224"/>
    </row>
    <row r="7" spans="1:29" s="117" customFormat="1" ht="15.75" thickBot="1">
      <c r="A7" s="408" t="s">
        <v>2549</v>
      </c>
      <c r="B7" s="409"/>
      <c r="C7" s="410">
        <f>'数据-取费表'!B2</f>
        <v>43668</v>
      </c>
      <c r="D7" s="411">
        <v>100</v>
      </c>
      <c r="E7" s="412">
        <f>C7</f>
        <v>43668</v>
      </c>
      <c r="F7" s="413">
        <f>SUMIF(48:48,YEAR(E7)&amp;"-"&amp;MONTH(E7),49:49)</f>
        <v>100</v>
      </c>
      <c r="G7" s="412">
        <f>C7</f>
        <v>43668</v>
      </c>
      <c r="H7" s="411">
        <f>SUMIF(48:48,YEAR(G7)&amp;"-"&amp;MONTH(G7),49:49)</f>
        <v>100</v>
      </c>
      <c r="I7" s="412">
        <f>C7</f>
        <v>43668</v>
      </c>
      <c r="J7" s="411">
        <f>SUMIF(48:48,YEAR(I7)&amp;"-"&amp;MONTH(I7),49:49)</f>
        <v>100</v>
      </c>
      <c r="K7" s="611"/>
      <c r="L7" s="1132"/>
      <c r="M7" s="1133"/>
      <c r="N7" s="1133"/>
      <c r="O7" s="1133"/>
      <c r="P7" s="3225" t="s">
        <v>2550</v>
      </c>
      <c r="Q7" s="3254"/>
      <c r="R7" s="770" t="s">
        <v>17</v>
      </c>
      <c r="S7" s="771">
        <f t="shared" ref="S7:S14" si="0">F7</f>
        <v>100</v>
      </c>
      <c r="T7" s="770" t="s">
        <v>17</v>
      </c>
      <c r="U7" s="771">
        <f t="shared" ref="U7:U14" si="1">H7</f>
        <v>100</v>
      </c>
      <c r="V7" s="770" t="s">
        <v>17</v>
      </c>
      <c r="W7" s="771">
        <f t="shared" ref="W7:W14" si="2">J7</f>
        <v>100</v>
      </c>
      <c r="X7" s="772"/>
      <c r="Y7" s="3225" t="s">
        <v>2550</v>
      </c>
      <c r="Z7" s="3226"/>
      <c r="AA7" s="773">
        <f>D7/F7</f>
        <v>1</v>
      </c>
      <c r="AB7" s="773">
        <f>D7/H7</f>
        <v>1</v>
      </c>
      <c r="AC7" s="773">
        <f>D7/J7</f>
        <v>1</v>
      </c>
    </row>
    <row r="8" spans="1:29" s="117" customFormat="1" ht="15.75" thickBot="1">
      <c r="A8" s="408" t="s">
        <v>2551</v>
      </c>
      <c r="B8" s="409"/>
      <c r="C8" s="414" t="s">
        <v>2653</v>
      </c>
      <c r="D8" s="411">
        <v>100</v>
      </c>
      <c r="E8" s="414" t="s">
        <v>3064</v>
      </c>
      <c r="F8" s="413">
        <f>SUMIF(51:51,E8,52:52)-SUMIF(51:51,C8,52:52)+100</f>
        <v>100</v>
      </c>
      <c r="G8" s="414" t="s">
        <v>3064</v>
      </c>
      <c r="H8" s="411">
        <f>SUMIF(51:51,G8,52:52)-SUMIF(51:51,C8,52:52)+100</f>
        <v>100</v>
      </c>
      <c r="I8" s="414" t="s">
        <v>3064</v>
      </c>
      <c r="J8" s="411">
        <f>SUMIF(51:51,I8,52:52)-SUMIF(51:51,C8,52:52)+100</f>
        <v>100</v>
      </c>
      <c r="K8" s="611"/>
      <c r="L8" s="1132"/>
      <c r="M8" s="1133"/>
      <c r="N8" s="1133"/>
      <c r="O8" s="1133"/>
      <c r="P8" s="3225" t="s">
        <v>2553</v>
      </c>
      <c r="Q8" s="3226"/>
      <c r="R8" s="770" t="s">
        <v>17</v>
      </c>
      <c r="S8" s="771">
        <f t="shared" si="0"/>
        <v>100</v>
      </c>
      <c r="T8" s="770" t="s">
        <v>17</v>
      </c>
      <c r="U8" s="771">
        <f t="shared" si="1"/>
        <v>100</v>
      </c>
      <c r="V8" s="770" t="s">
        <v>17</v>
      </c>
      <c r="W8" s="771">
        <f t="shared" si="2"/>
        <v>100</v>
      </c>
      <c r="X8" s="772"/>
      <c r="Y8" s="3225" t="s">
        <v>2553</v>
      </c>
      <c r="Z8" s="3226"/>
      <c r="AA8" s="773">
        <f t="shared" ref="AA8:AA36" si="3">D8/F8</f>
        <v>1</v>
      </c>
      <c r="AB8" s="773">
        <f t="shared" ref="AB8:AB36" si="4">D8/H8</f>
        <v>1</v>
      </c>
      <c r="AC8" s="773">
        <f t="shared" ref="AC8:AC36" si="5">D8/J8</f>
        <v>1</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8" t="s">
        <v>2556</v>
      </c>
      <c r="Q9" s="1795" t="str">
        <f t="shared" ref="Q9:Q14" si="6">B9</f>
        <v>用途</v>
      </c>
      <c r="R9" s="770" t="s">
        <v>17</v>
      </c>
      <c r="S9" s="771">
        <f t="shared" si="0"/>
        <v>100</v>
      </c>
      <c r="T9" s="770" t="s">
        <v>17</v>
      </c>
      <c r="U9" s="771">
        <f t="shared" si="1"/>
        <v>100</v>
      </c>
      <c r="V9" s="770" t="s">
        <v>17</v>
      </c>
      <c r="W9" s="771">
        <f t="shared" si="2"/>
        <v>100</v>
      </c>
      <c r="X9" s="772"/>
      <c r="Y9" s="307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8"/>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8"/>
      <c r="Q11" s="1795">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8"/>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8"/>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0" t="s">
        <v>2561</v>
      </c>
      <c r="Q14" s="1810" t="str">
        <f t="shared" si="6"/>
        <v>交通便捷度</v>
      </c>
      <c r="R14" s="774" t="s">
        <v>17</v>
      </c>
      <c r="S14" s="775">
        <f t="shared" si="0"/>
        <v>100</v>
      </c>
      <c r="T14" s="774" t="s">
        <v>17</v>
      </c>
      <c r="U14" s="775">
        <f t="shared" si="1"/>
        <v>100</v>
      </c>
      <c r="V14" s="774" t="s">
        <v>17</v>
      </c>
      <c r="W14" s="775">
        <f t="shared" si="2"/>
        <v>100</v>
      </c>
      <c r="X14" s="1813"/>
      <c r="Y14" s="3260"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61"/>
      <c r="Q15" s="1810"/>
      <c r="R15" s="774"/>
      <c r="S15" s="775"/>
      <c r="T15" s="774"/>
      <c r="U15" s="775"/>
      <c r="V15" s="774"/>
      <c r="W15" s="775"/>
      <c r="X15" s="1813"/>
      <c r="Y15" s="3261"/>
      <c r="Z15" s="1814"/>
      <c r="AA15" s="1811">
        <v>1</v>
      </c>
      <c r="AB15" s="1811">
        <v>1</v>
      </c>
      <c r="AC15" s="1811">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1"/>
      <c r="Q16" s="1810" t="str">
        <f>B16</f>
        <v>公共配套设施</v>
      </c>
      <c r="R16" s="774" t="s">
        <v>17</v>
      </c>
      <c r="S16" s="775">
        <f>F16</f>
        <v>100</v>
      </c>
      <c r="T16" s="774" t="s">
        <v>17</v>
      </c>
      <c r="U16" s="775">
        <f>H16</f>
        <v>100</v>
      </c>
      <c r="V16" s="774" t="s">
        <v>17</v>
      </c>
      <c r="W16" s="775">
        <f>J16</f>
        <v>100</v>
      </c>
      <c r="X16" s="1813"/>
      <c r="Y16" s="3261"/>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61"/>
      <c r="Q17" s="1810"/>
      <c r="R17" s="774"/>
      <c r="S17" s="775"/>
      <c r="T17" s="774"/>
      <c r="U17" s="775"/>
      <c r="V17" s="774"/>
      <c r="W17" s="775"/>
      <c r="X17" s="1813"/>
      <c r="Y17" s="3261"/>
      <c r="Z17" s="1814"/>
      <c r="AA17" s="1811">
        <v>1</v>
      </c>
      <c r="AB17" s="1811">
        <v>1</v>
      </c>
      <c r="AC17" s="1811">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1"/>
      <c r="Q18" s="1810" t="str">
        <f>B18</f>
        <v>基础设施水平</v>
      </c>
      <c r="R18" s="774" t="s">
        <v>17</v>
      </c>
      <c r="S18" s="775">
        <f>F18</f>
        <v>100</v>
      </c>
      <c r="T18" s="774" t="s">
        <v>17</v>
      </c>
      <c r="U18" s="775">
        <f>H18</f>
        <v>100</v>
      </c>
      <c r="V18" s="774" t="s">
        <v>17</v>
      </c>
      <c r="W18" s="775">
        <f>J18</f>
        <v>100</v>
      </c>
      <c r="X18" s="1813"/>
      <c r="Y18" s="3261"/>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61"/>
      <c r="Q19" s="1810"/>
      <c r="R19" s="774"/>
      <c r="S19" s="775"/>
      <c r="T19" s="774"/>
      <c r="U19" s="775"/>
      <c r="V19" s="774"/>
      <c r="W19" s="775"/>
      <c r="X19" s="1813"/>
      <c r="Y19" s="3261"/>
      <c r="Z19" s="1814"/>
      <c r="AA19" s="1811">
        <v>1</v>
      </c>
      <c r="AB19" s="1811">
        <v>1</v>
      </c>
      <c r="AC19" s="1811">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1"/>
      <c r="Q20" s="1810" t="str">
        <f>B20</f>
        <v>自然及人文环境</v>
      </c>
      <c r="R20" s="774" t="s">
        <v>17</v>
      </c>
      <c r="S20" s="775">
        <f>F20</f>
        <v>100</v>
      </c>
      <c r="T20" s="774" t="s">
        <v>17</v>
      </c>
      <c r="U20" s="775">
        <f>H20</f>
        <v>100</v>
      </c>
      <c r="V20" s="774" t="s">
        <v>17</v>
      </c>
      <c r="W20" s="775">
        <f>J20</f>
        <v>100</v>
      </c>
      <c r="X20" s="1813"/>
      <c r="Y20" s="326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61"/>
      <c r="Q21" s="1810"/>
      <c r="R21" s="774"/>
      <c r="S21" s="775"/>
      <c r="T21" s="774"/>
      <c r="U21" s="775"/>
      <c r="V21" s="774"/>
      <c r="W21" s="775"/>
      <c r="X21" s="1813"/>
      <c r="Y21" s="3261"/>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1"/>
      <c r="Q22" s="1810" t="str">
        <f>B22</f>
        <v>楼层</v>
      </c>
      <c r="R22" s="774" t="s">
        <v>17</v>
      </c>
      <c r="S22" s="775">
        <f>F22</f>
        <v>100</v>
      </c>
      <c r="T22" s="774" t="s">
        <v>17</v>
      </c>
      <c r="U22" s="775">
        <f>H22</f>
        <v>100</v>
      </c>
      <c r="V22" s="774" t="s">
        <v>17</v>
      </c>
      <c r="W22" s="775">
        <f>J22</f>
        <v>100</v>
      </c>
      <c r="X22" s="1813"/>
      <c r="Y22" s="326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1"/>
      <c r="Q23" s="1810">
        <f>B23</f>
        <v>111</v>
      </c>
      <c r="R23" s="774" t="s">
        <v>17</v>
      </c>
      <c r="S23" s="775">
        <f>F23</f>
        <v>100</v>
      </c>
      <c r="T23" s="774" t="s">
        <v>17</v>
      </c>
      <c r="U23" s="775">
        <f>H23</f>
        <v>100</v>
      </c>
      <c r="V23" s="774" t="s">
        <v>17</v>
      </c>
      <c r="W23" s="775">
        <f>J23</f>
        <v>100</v>
      </c>
      <c r="X23" s="1813"/>
      <c r="Y23" s="326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1"/>
      <c r="Q24" s="1810">
        <f t="shared" ref="Q24:Q36" si="11">B24</f>
        <v>111</v>
      </c>
      <c r="R24" s="774" t="s">
        <v>17</v>
      </c>
      <c r="S24" s="775">
        <f>F24</f>
        <v>100</v>
      </c>
      <c r="T24" s="774" t="s">
        <v>17</v>
      </c>
      <c r="U24" s="775">
        <f>H24</f>
        <v>100</v>
      </c>
      <c r="V24" s="774" t="s">
        <v>17</v>
      </c>
      <c r="W24" s="775">
        <f>J24</f>
        <v>100</v>
      </c>
      <c r="X24" s="1813"/>
      <c r="Y24" s="326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1"/>
      <c r="Q25" s="1795">
        <f t="shared" si="11"/>
        <v>111</v>
      </c>
      <c r="R25" s="770" t="s">
        <v>17</v>
      </c>
      <c r="S25" s="771">
        <f>F25</f>
        <v>100</v>
      </c>
      <c r="T25" s="770" t="s">
        <v>17</v>
      </c>
      <c r="U25" s="771">
        <f>H25</f>
        <v>100</v>
      </c>
      <c r="V25" s="770" t="s">
        <v>17</v>
      </c>
      <c r="W25" s="771">
        <f>J25</f>
        <v>100</v>
      </c>
      <c r="X25" s="772"/>
      <c r="Y25" s="3261"/>
      <c r="Z25" s="55">
        <f>Q25</f>
        <v>111</v>
      </c>
      <c r="AA25" s="1811">
        <f>D25/F25</f>
        <v>1</v>
      </c>
      <c r="AB25" s="1811">
        <f>D25/H25</f>
        <v>1</v>
      </c>
      <c r="AC25" s="1811">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5"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65"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5"/>
      <c r="Q27" s="776" t="str">
        <f t="shared" si="11"/>
        <v>项目停车位配比</v>
      </c>
      <c r="R27" s="777" t="s">
        <v>17</v>
      </c>
      <c r="S27" s="778">
        <f t="shared" si="12"/>
        <v>100</v>
      </c>
      <c r="T27" s="777" t="s">
        <v>17</v>
      </c>
      <c r="U27" s="778">
        <f t="shared" si="13"/>
        <v>100</v>
      </c>
      <c r="V27" s="777" t="s">
        <v>17</v>
      </c>
      <c r="W27" s="778">
        <f t="shared" si="14"/>
        <v>100</v>
      </c>
      <c r="X27" s="779"/>
      <c r="Y27" s="3265"/>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5"/>
      <c r="Q28" s="1810" t="str">
        <f t="shared" si="11"/>
        <v>公共部分装修</v>
      </c>
      <c r="R28" s="774" t="s">
        <v>17</v>
      </c>
      <c r="S28" s="775">
        <f t="shared" si="12"/>
        <v>100</v>
      </c>
      <c r="T28" s="774" t="s">
        <v>17</v>
      </c>
      <c r="U28" s="775">
        <f t="shared" si="13"/>
        <v>100</v>
      </c>
      <c r="V28" s="774" t="s">
        <v>17</v>
      </c>
      <c r="W28" s="775">
        <f t="shared" si="14"/>
        <v>100</v>
      </c>
      <c r="X28" s="1813"/>
      <c r="Y28" s="3265"/>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5"/>
      <c r="Q29" s="1810" t="str">
        <f t="shared" si="11"/>
        <v>成新率</v>
      </c>
      <c r="R29" s="774" t="s">
        <v>17</v>
      </c>
      <c r="S29" s="775" t="e">
        <f t="shared" si="12"/>
        <v>#N/A</v>
      </c>
      <c r="T29" s="774" t="s">
        <v>17</v>
      </c>
      <c r="U29" s="775" t="e">
        <f t="shared" si="13"/>
        <v>#N/A</v>
      </c>
      <c r="V29" s="774" t="s">
        <v>17</v>
      </c>
      <c r="W29" s="775" t="e">
        <f t="shared" si="14"/>
        <v>#N/A</v>
      </c>
      <c r="X29" s="1813"/>
      <c r="Y29" s="3265"/>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5"/>
      <c r="Q30" s="1810" t="str">
        <f t="shared" si="11"/>
        <v>物业等级</v>
      </c>
      <c r="R30" s="774" t="s">
        <v>17</v>
      </c>
      <c r="S30" s="775">
        <f t="shared" si="12"/>
        <v>100</v>
      </c>
      <c r="T30" s="774" t="s">
        <v>17</v>
      </c>
      <c r="U30" s="775">
        <f t="shared" si="13"/>
        <v>100</v>
      </c>
      <c r="V30" s="774" t="s">
        <v>17</v>
      </c>
      <c r="W30" s="775">
        <f t="shared" si="14"/>
        <v>100</v>
      </c>
      <c r="X30" s="1813"/>
      <c r="Y30" s="3265"/>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5"/>
      <c r="Q31" s="1795" t="str">
        <f t="shared" si="11"/>
        <v>停车位面积</v>
      </c>
      <c r="R31" s="770" t="s">
        <v>17</v>
      </c>
      <c r="S31" s="771" t="e">
        <f t="shared" si="12"/>
        <v>#N/A</v>
      </c>
      <c r="T31" s="770" t="s">
        <v>17</v>
      </c>
      <c r="U31" s="771" t="e">
        <f t="shared" si="13"/>
        <v>#N/A</v>
      </c>
      <c r="V31" s="770" t="s">
        <v>17</v>
      </c>
      <c r="W31" s="771" t="e">
        <f t="shared" si="14"/>
        <v>#N/A</v>
      </c>
      <c r="X31" s="772"/>
      <c r="Y31" s="326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5" t="s">
        <v>2566</v>
      </c>
      <c r="Q32" s="1810" t="str">
        <f t="shared" si="11"/>
        <v>车位类型</v>
      </c>
      <c r="R32" s="774" t="s">
        <v>17</v>
      </c>
      <c r="S32" s="775">
        <f t="shared" si="12"/>
        <v>100</v>
      </c>
      <c r="T32" s="774" t="s">
        <v>17</v>
      </c>
      <c r="U32" s="775">
        <f t="shared" si="13"/>
        <v>100</v>
      </c>
      <c r="V32" s="774" t="s">
        <v>17</v>
      </c>
      <c r="W32" s="775">
        <f t="shared" si="14"/>
        <v>100</v>
      </c>
      <c r="X32" s="1813"/>
      <c r="Y32" s="3265"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5"/>
      <c r="Q33" s="1810" t="str">
        <f t="shared" si="11"/>
        <v>是否直接入户</v>
      </c>
      <c r="R33" s="774" t="s">
        <v>17</v>
      </c>
      <c r="S33" s="775">
        <f t="shared" si="12"/>
        <v>100</v>
      </c>
      <c r="T33" s="774" t="s">
        <v>17</v>
      </c>
      <c r="U33" s="775">
        <f t="shared" si="13"/>
        <v>100</v>
      </c>
      <c r="V33" s="774" t="s">
        <v>17</v>
      </c>
      <c r="W33" s="775">
        <f t="shared" si="14"/>
        <v>100</v>
      </c>
      <c r="X33" s="1813"/>
      <c r="Y33" s="326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5"/>
      <c r="Q34" s="1810">
        <f t="shared" si="11"/>
        <v>111</v>
      </c>
      <c r="R34" s="774" t="s">
        <v>17</v>
      </c>
      <c r="S34" s="775">
        <f t="shared" si="12"/>
        <v>100</v>
      </c>
      <c r="T34" s="774" t="s">
        <v>17</v>
      </c>
      <c r="U34" s="775">
        <f t="shared" si="13"/>
        <v>100</v>
      </c>
      <c r="V34" s="774" t="s">
        <v>17</v>
      </c>
      <c r="W34" s="775">
        <f t="shared" si="14"/>
        <v>100</v>
      </c>
      <c r="X34" s="1813"/>
      <c r="Y34" s="326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5"/>
      <c r="Q35" s="776">
        <f t="shared" si="11"/>
        <v>111</v>
      </c>
      <c r="R35" s="777" t="s">
        <v>17</v>
      </c>
      <c r="S35" s="778">
        <f t="shared" si="12"/>
        <v>100</v>
      </c>
      <c r="T35" s="777" t="s">
        <v>17</v>
      </c>
      <c r="U35" s="778">
        <f t="shared" si="13"/>
        <v>100</v>
      </c>
      <c r="V35" s="777" t="s">
        <v>17</v>
      </c>
      <c r="W35" s="778">
        <f t="shared" si="14"/>
        <v>100</v>
      </c>
      <c r="X35" s="779"/>
      <c r="Y35" s="326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5"/>
      <c r="Q36" s="1810">
        <f t="shared" si="11"/>
        <v>111</v>
      </c>
      <c r="R36" s="774" t="s">
        <v>17</v>
      </c>
      <c r="S36" s="775">
        <f t="shared" si="12"/>
        <v>100</v>
      </c>
      <c r="T36" s="774" t="s">
        <v>17</v>
      </c>
      <c r="U36" s="775">
        <f t="shared" si="13"/>
        <v>100</v>
      </c>
      <c r="V36" s="774" t="s">
        <v>17</v>
      </c>
      <c r="W36" s="775">
        <f t="shared" si="14"/>
        <v>100</v>
      </c>
      <c r="X36" s="1813"/>
      <c r="Y36" s="3265"/>
      <c r="Z36" s="1814">
        <f t="shared" si="15"/>
        <v>111</v>
      </c>
      <c r="AA36" s="1811">
        <f t="shared" si="3"/>
        <v>1</v>
      </c>
      <c r="AB36" s="1811">
        <f t="shared" si="4"/>
        <v>1</v>
      </c>
      <c r="AC36" s="1811">
        <f t="shared" si="5"/>
        <v>1</v>
      </c>
    </row>
    <row r="37" spans="1:29" ht="15">
      <c r="A37" s="479" t="s">
        <v>2721</v>
      </c>
      <c r="B37" s="2697" t="s">
        <v>2722</v>
      </c>
      <c r="C37" s="1407" t="s">
        <v>1</v>
      </c>
      <c r="D37" s="1408"/>
      <c r="E37" s="1409"/>
      <c r="F37" s="1410"/>
      <c r="G37" s="1411"/>
      <c r="H37" s="1412"/>
      <c r="I37" s="1409"/>
      <c r="J37" s="1412"/>
      <c r="K37" s="619"/>
      <c r="L37" s="1143"/>
      <c r="M37" s="1144"/>
      <c r="N37" s="1131"/>
      <c r="O37" s="1144"/>
      <c r="P37" s="3258" t="str">
        <f>A37</f>
        <v>成交单价</v>
      </c>
      <c r="Q37" s="3258"/>
      <c r="R37" s="3259">
        <f>E37</f>
        <v>0</v>
      </c>
      <c r="S37" s="3259"/>
      <c r="T37" s="3259">
        <f>G37</f>
        <v>0</v>
      </c>
      <c r="U37" s="3259"/>
      <c r="V37" s="3259">
        <f>I37</f>
        <v>0</v>
      </c>
      <c r="W37" s="3259"/>
      <c r="X37" s="759"/>
      <c r="Y37" s="781"/>
      <c r="Z37" s="759"/>
      <c r="AA37" s="759"/>
      <c r="AB37" s="759"/>
      <c r="AC37" s="759"/>
    </row>
    <row r="38" spans="1:29" ht="15.75" thickBot="1">
      <c r="A38" s="486" t="s">
        <v>2723</v>
      </c>
      <c r="B38" s="487" t="str">
        <f>B37</f>
        <v>元/车位</v>
      </c>
      <c r="C38" s="1413" t="e">
        <f>R39</f>
        <v>#N/A</v>
      </c>
      <c r="D38" s="1414"/>
      <c r="E38" s="1415" t="e">
        <f>R38</f>
        <v>#N/A</v>
      </c>
      <c r="F38" s="1415"/>
      <c r="G38" s="1413" t="e">
        <f>T38</f>
        <v>#N/A</v>
      </c>
      <c r="H38" s="1414"/>
      <c r="I38" s="1415" t="e">
        <f>V38</f>
        <v>#N/A</v>
      </c>
      <c r="J38" s="1414"/>
      <c r="K38" s="620"/>
      <c r="L38" s="1143"/>
      <c r="M38" s="1144"/>
      <c r="N38" s="1144"/>
      <c r="O38" s="1144"/>
      <c r="P38" s="3258" t="str">
        <f>A38</f>
        <v>比较价值（元/平方米）</v>
      </c>
      <c r="Q38" s="3258"/>
      <c r="R38" s="3259" t="e">
        <f>IF(F1="售价",ROUND(PRODUCT(R37,AA7:AA36),0),ROUND(PRODUCT(R37,AA7:AA36),1))</f>
        <v>#N/A</v>
      </c>
      <c r="S38" s="3259"/>
      <c r="T38" s="3259" t="e">
        <f>IF(F1="售价",ROUND(PRODUCT(T37,AB7:AB36),0),ROUND(PRODUCT(T37,AB7:AB36),1))</f>
        <v>#N/A</v>
      </c>
      <c r="U38" s="3259"/>
      <c r="V38" s="3259" t="e">
        <f>IF(F1="售价",ROUND(PRODUCT(V37,AC7:AC36),0),ROUND(PRODUCT(V37,AC7:AC36),1))</f>
        <v>#N/A</v>
      </c>
      <c r="W38" s="3259"/>
      <c r="X38" s="759"/>
      <c r="Y38" s="759"/>
      <c r="Z38" s="759"/>
      <c r="AA38" s="759"/>
      <c r="AB38" s="759"/>
      <c r="AC38" s="759"/>
    </row>
    <row r="39" spans="1:29" ht="15.75" thickBot="1">
      <c r="A39" s="492" t="s">
        <v>2724</v>
      </c>
      <c r="B39" s="493"/>
      <c r="C39" s="1417" t="e">
        <f>R39</f>
        <v>#N/A</v>
      </c>
      <c r="D39" s="1417"/>
      <c r="E39" s="1417"/>
      <c r="F39" s="1417"/>
      <c r="G39" s="1417"/>
      <c r="H39" s="1417"/>
      <c r="I39" s="1417"/>
      <c r="J39" s="1417"/>
      <c r="K39" s="621"/>
      <c r="L39" s="1143"/>
      <c r="M39" s="1144"/>
      <c r="N39" s="1144"/>
      <c r="O39" s="1144"/>
      <c r="P39" s="3255" t="str">
        <f>A39</f>
        <v>估价对象XX用房的比较价值（楼面单价，元/平方米）</v>
      </c>
      <c r="Q39" s="3256"/>
      <c r="R39" s="3257" t="e">
        <f>IF(F1="售价",ROUND(AVERAGE(R38:V38),0),ROUND(AVERAGE(R38:V38),1))</f>
        <v>#N/A</v>
      </c>
      <c r="S39" s="3257"/>
      <c r="T39" s="3257"/>
      <c r="U39" s="3257"/>
      <c r="V39" s="3257"/>
      <c r="W39" s="325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#N/A</v>
      </c>
      <c r="F42" s="500" t="e">
        <f>IF(OR(E42&gt;=0.3,E42&lt;=-0.3),"超过30%","")</f>
        <v>#N/A</v>
      </c>
      <c r="G42" s="499" t="e">
        <f>IF(G37&lt;G38,G38/G37-1,G37/G38-1)</f>
        <v>#N/A</v>
      </c>
      <c r="H42" s="500" t="e">
        <f>IF(OR(G42&gt;=0.3,G42&lt;=-0.3),"超过30%","")</f>
        <v>#N/A</v>
      </c>
      <c r="I42" s="499" t="e">
        <f>IF(I37&lt;I38,I38/I37-1,I37/I38-1)</f>
        <v>#N/A</v>
      </c>
      <c r="J42" s="500" t="e">
        <f>IF(OR(I42&gt;=0.3,I42&lt;=-0.3),"超过30%","")</f>
        <v>#N/A</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#N/A</v>
      </c>
      <c r="F43" s="500" t="e">
        <f>IF(OR(E43&gt;=0.2,E43&lt;=-0.2),"超过20%","")</f>
        <v>#N/A</v>
      </c>
      <c r="G43" s="499" t="e">
        <f>IF(G38&lt;I38,I38/G38-1,G38/I38-1)</f>
        <v>#N/A</v>
      </c>
      <c r="H43" s="500" t="e">
        <f>IF(OR(G43&gt;=0.2,G43&lt;=-0.2),"超过20%","")</f>
        <v>#N/A</v>
      </c>
      <c r="I43" s="499" t="e">
        <f>IF(I38&lt;E38,E38/I38-1,I38/E38-1)</f>
        <v>#N/A</v>
      </c>
      <c r="J43" s="500" t="e">
        <f>IF(OR(I43&gt;=0.2,I43&lt;=-0.2),"超过20%","")</f>
        <v>#N/A</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88"/>
      <c r="D2" s="1124" t="e">
        <f ca="1">SUMIF(INDIRECT("'"&amp;F2&amp;"'"&amp;"!A:A"),"承租人权益价值",INDIRECT("'"&amp;F2&amp;"'"&amp;"!c:c"))</f>
        <v>#REF!</v>
      </c>
      <c r="E2" s="2589" t="s">
        <v>2330</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41" t="s">
        <v>2647</v>
      </c>
      <c r="D4" s="3242"/>
      <c r="E4" s="3243" t="s">
        <v>2648</v>
      </c>
      <c r="F4" s="3244"/>
      <c r="G4" s="3241" t="s">
        <v>2649</v>
      </c>
      <c r="H4" s="3242"/>
      <c r="I4" s="3241" t="s">
        <v>2650</v>
      </c>
      <c r="J4" s="3242"/>
      <c r="K4" s="610" t="s">
        <v>2651</v>
      </c>
      <c r="L4" s="1130"/>
      <c r="M4" s="1131"/>
      <c r="N4" s="1131"/>
      <c r="O4" s="1131"/>
      <c r="P4" s="3245" t="s">
        <v>2652</v>
      </c>
      <c r="Q4" s="3246"/>
      <c r="R4" s="3227" t="s">
        <v>2648</v>
      </c>
      <c r="S4" s="3228"/>
      <c r="T4" s="3227" t="s">
        <v>2649</v>
      </c>
      <c r="U4" s="3228"/>
      <c r="V4" s="3253" t="s">
        <v>2650</v>
      </c>
      <c r="W4" s="3253"/>
      <c r="X4" s="1813"/>
      <c r="Y4" s="3227" t="s">
        <v>2652</v>
      </c>
      <c r="Z4" s="3228"/>
      <c r="AA4" s="3222" t="s">
        <v>2648</v>
      </c>
      <c r="AB4" s="3223" t="s">
        <v>2649</v>
      </c>
      <c r="AC4" s="3222" t="s">
        <v>2650</v>
      </c>
    </row>
    <row r="5" spans="1:29" ht="15">
      <c r="A5" s="404"/>
      <c r="B5" s="405"/>
      <c r="C5" s="3233" t="s">
        <v>2543</v>
      </c>
      <c r="D5" s="3234"/>
      <c r="E5" s="3269" t="s">
        <v>2544</v>
      </c>
      <c r="F5" s="3232"/>
      <c r="G5" s="3233" t="s">
        <v>2545</v>
      </c>
      <c r="H5" s="3234"/>
      <c r="I5" s="3233" t="s">
        <v>2546</v>
      </c>
      <c r="J5" s="3234"/>
      <c r="K5" s="610"/>
      <c r="L5" s="1130"/>
      <c r="M5" s="1131"/>
      <c r="N5" s="1131"/>
      <c r="O5" s="1131"/>
      <c r="P5" s="3247"/>
      <c r="Q5" s="3248"/>
      <c r="R5" s="3229"/>
      <c r="S5" s="3230"/>
      <c r="T5" s="3229"/>
      <c r="U5" s="3230"/>
      <c r="V5" s="3253"/>
      <c r="W5" s="3253"/>
      <c r="X5" s="1813"/>
      <c r="Y5" s="3229"/>
      <c r="Z5" s="3230"/>
      <c r="AA5" s="3223"/>
      <c r="AB5" s="3223"/>
      <c r="AC5" s="3223"/>
    </row>
    <row r="6" spans="1:29" ht="15.75" thickBot="1">
      <c r="A6" s="406"/>
      <c r="B6" s="407"/>
      <c r="C6" s="3235" t="s">
        <v>2547</v>
      </c>
      <c r="D6" s="3236"/>
      <c r="E6" s="3238" t="s">
        <v>2547</v>
      </c>
      <c r="F6" s="3239"/>
      <c r="G6" s="3235" t="s">
        <v>2547</v>
      </c>
      <c r="H6" s="3236"/>
      <c r="I6" s="3235" t="s">
        <v>2547</v>
      </c>
      <c r="J6" s="3236"/>
      <c r="K6" s="610" t="s">
        <v>2548</v>
      </c>
      <c r="L6" s="1130"/>
      <c r="M6" s="1131"/>
      <c r="N6" s="1131"/>
      <c r="O6" s="1131"/>
      <c r="P6" s="3249"/>
      <c r="Q6" s="3250"/>
      <c r="R6" s="3229"/>
      <c r="S6" s="3230"/>
      <c r="T6" s="3251"/>
      <c r="U6" s="3252"/>
      <c r="V6" s="3253"/>
      <c r="W6" s="3253"/>
      <c r="X6" s="1813"/>
      <c r="Y6" s="3251"/>
      <c r="Z6" s="3252"/>
      <c r="AA6" s="3224"/>
      <c r="AB6" s="3224"/>
      <c r="AC6" s="3224"/>
    </row>
    <row r="7" spans="1:29" s="117" customFormat="1" ht="15.75" thickBot="1">
      <c r="A7" s="408" t="s">
        <v>2549</v>
      </c>
      <c r="B7" s="409"/>
      <c r="C7" s="410">
        <f>'数据-取费表'!B2</f>
        <v>43668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25" t="s">
        <v>2550</v>
      </c>
      <c r="Q7" s="3254"/>
      <c r="R7" s="770" t="s">
        <v>17</v>
      </c>
      <c r="S7" s="771">
        <f t="shared" ref="S7:S14" si="0">F7</f>
        <v>0</v>
      </c>
      <c r="T7" s="770" t="s">
        <v>17</v>
      </c>
      <c r="U7" s="771">
        <f t="shared" ref="U7:U14" si="1">H7</f>
        <v>0</v>
      </c>
      <c r="V7" s="770" t="s">
        <v>17</v>
      </c>
      <c r="W7" s="771">
        <f t="shared" ref="W7:W14"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5" t="s">
        <v>2553</v>
      </c>
      <c r="Q8" s="3226"/>
      <c r="R8" s="770" t="s">
        <v>17</v>
      </c>
      <c r="S8" s="771">
        <f t="shared" si="0"/>
        <v>0</v>
      </c>
      <c r="T8" s="770" t="s">
        <v>17</v>
      </c>
      <c r="U8" s="771">
        <f t="shared" si="1"/>
        <v>0</v>
      </c>
      <c r="V8" s="770" t="s">
        <v>17</v>
      </c>
      <c r="W8" s="771">
        <f t="shared" si="2"/>
        <v>0</v>
      </c>
      <c r="X8" s="772"/>
      <c r="Y8" s="3225" t="s">
        <v>2553</v>
      </c>
      <c r="Z8" s="322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8" t="s">
        <v>2556</v>
      </c>
      <c r="Q9" s="1795" t="str">
        <f t="shared" ref="Q9:Q14" si="6">B9</f>
        <v>用途</v>
      </c>
      <c r="R9" s="770" t="s">
        <v>17</v>
      </c>
      <c r="S9" s="771">
        <f t="shared" si="0"/>
        <v>100</v>
      </c>
      <c r="T9" s="770" t="s">
        <v>17</v>
      </c>
      <c r="U9" s="771">
        <f t="shared" si="1"/>
        <v>100</v>
      </c>
      <c r="V9" s="770" t="s">
        <v>17</v>
      </c>
      <c r="W9" s="771">
        <f t="shared" si="2"/>
        <v>100</v>
      </c>
      <c r="X9" s="772"/>
      <c r="Y9" s="307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8"/>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8"/>
      <c r="Q11" s="1795">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8"/>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58"/>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0" t="s">
        <v>2561</v>
      </c>
      <c r="Q14" s="1810" t="str">
        <f t="shared" si="6"/>
        <v>交通便捷度</v>
      </c>
      <c r="R14" s="774" t="s">
        <v>17</v>
      </c>
      <c r="S14" s="775">
        <f t="shared" si="0"/>
        <v>100</v>
      </c>
      <c r="T14" s="774" t="s">
        <v>17</v>
      </c>
      <c r="U14" s="775">
        <f t="shared" si="1"/>
        <v>100</v>
      </c>
      <c r="V14" s="774" t="s">
        <v>17</v>
      </c>
      <c r="W14" s="775">
        <f t="shared" si="2"/>
        <v>100</v>
      </c>
      <c r="X14" s="1813"/>
      <c r="Y14" s="3260"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61"/>
      <c r="Q15" s="1810"/>
      <c r="R15" s="774"/>
      <c r="S15" s="775"/>
      <c r="T15" s="774"/>
      <c r="U15" s="775"/>
      <c r="V15" s="774"/>
      <c r="W15" s="775"/>
      <c r="X15" s="1813"/>
      <c r="Y15" s="3261"/>
      <c r="Z15" s="1814"/>
      <c r="AA15" s="1811">
        <v>1</v>
      </c>
      <c r="AB15" s="1811">
        <v>1</v>
      </c>
      <c r="AC15" s="1811">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1"/>
      <c r="Q16" s="1810" t="str">
        <f>B16</f>
        <v>公共配套设施</v>
      </c>
      <c r="R16" s="774" t="s">
        <v>17</v>
      </c>
      <c r="S16" s="775">
        <f>F16</f>
        <v>100</v>
      </c>
      <c r="T16" s="774" t="s">
        <v>17</v>
      </c>
      <c r="U16" s="775">
        <f>H16</f>
        <v>100</v>
      </c>
      <c r="V16" s="774" t="s">
        <v>17</v>
      </c>
      <c r="W16" s="775">
        <f>J16</f>
        <v>100</v>
      </c>
      <c r="X16" s="1813"/>
      <c r="Y16" s="3261"/>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61"/>
      <c r="Q17" s="1810"/>
      <c r="R17" s="774"/>
      <c r="S17" s="775"/>
      <c r="T17" s="774"/>
      <c r="U17" s="775"/>
      <c r="V17" s="774"/>
      <c r="W17" s="775"/>
      <c r="X17" s="1813"/>
      <c r="Y17" s="3261"/>
      <c r="Z17" s="1814"/>
      <c r="AA17" s="1811">
        <v>1</v>
      </c>
      <c r="AB17" s="1811">
        <v>1</v>
      </c>
      <c r="AC17" s="1811">
        <v>1</v>
      </c>
    </row>
    <row r="18" spans="1:29" ht="28.5">
      <c r="A18" s="428"/>
      <c r="B18" s="1384"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1"/>
      <c r="Q18" s="1810" t="str">
        <f>B18</f>
        <v>基础设施水平</v>
      </c>
      <c r="R18" s="774" t="s">
        <v>17</v>
      </c>
      <c r="S18" s="775">
        <f>F18</f>
        <v>100</v>
      </c>
      <c r="T18" s="774" t="s">
        <v>17</v>
      </c>
      <c r="U18" s="775">
        <f>H18</f>
        <v>100</v>
      </c>
      <c r="V18" s="774" t="s">
        <v>17</v>
      </c>
      <c r="W18" s="775">
        <f>J18</f>
        <v>100</v>
      </c>
      <c r="X18" s="1813"/>
      <c r="Y18" s="3261"/>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61"/>
      <c r="Q19" s="1810"/>
      <c r="R19" s="774"/>
      <c r="S19" s="775"/>
      <c r="T19" s="774"/>
      <c r="U19" s="775"/>
      <c r="V19" s="774"/>
      <c r="W19" s="775"/>
      <c r="X19" s="1813"/>
      <c r="Y19" s="3261"/>
      <c r="Z19" s="1814"/>
      <c r="AA19" s="1811">
        <v>1</v>
      </c>
      <c r="AB19" s="1811">
        <v>1</v>
      </c>
      <c r="AC19" s="1811">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1"/>
      <c r="Q20" s="1810" t="str">
        <f>B20</f>
        <v>自然及人文环境</v>
      </c>
      <c r="R20" s="774" t="s">
        <v>17</v>
      </c>
      <c r="S20" s="775">
        <f>F20</f>
        <v>100</v>
      </c>
      <c r="T20" s="774" t="s">
        <v>17</v>
      </c>
      <c r="U20" s="775">
        <f>H20</f>
        <v>100</v>
      </c>
      <c r="V20" s="774" t="s">
        <v>17</v>
      </c>
      <c r="W20" s="775">
        <f>J20</f>
        <v>100</v>
      </c>
      <c r="X20" s="1813"/>
      <c r="Y20" s="326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61"/>
      <c r="Q21" s="1810"/>
      <c r="R21" s="774"/>
      <c r="S21" s="775"/>
      <c r="T21" s="774"/>
      <c r="U21" s="775"/>
      <c r="V21" s="774"/>
      <c r="W21" s="775"/>
      <c r="X21" s="1813"/>
      <c r="Y21" s="3261"/>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1"/>
      <c r="Q22" s="1810" t="str">
        <f>B22</f>
        <v>楼层</v>
      </c>
      <c r="R22" s="774" t="s">
        <v>17</v>
      </c>
      <c r="S22" s="775">
        <f>F22</f>
        <v>100</v>
      </c>
      <c r="T22" s="774" t="s">
        <v>17</v>
      </c>
      <c r="U22" s="775">
        <f>H22</f>
        <v>100</v>
      </c>
      <c r="V22" s="774" t="s">
        <v>17</v>
      </c>
      <c r="W22" s="775">
        <f>J22</f>
        <v>100</v>
      </c>
      <c r="X22" s="1813"/>
      <c r="Y22" s="3261"/>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1"/>
      <c r="Q23" s="1810">
        <f>B23</f>
        <v>111</v>
      </c>
      <c r="R23" s="774" t="s">
        <v>17</v>
      </c>
      <c r="S23" s="775">
        <f>F23</f>
        <v>100</v>
      </c>
      <c r="T23" s="774" t="s">
        <v>17</v>
      </c>
      <c r="U23" s="775">
        <f>H23</f>
        <v>100</v>
      </c>
      <c r="V23" s="774" t="s">
        <v>17</v>
      </c>
      <c r="W23" s="775">
        <f>J23</f>
        <v>100</v>
      </c>
      <c r="X23" s="1813"/>
      <c r="Y23" s="3261"/>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1"/>
      <c r="Q24" s="1810">
        <f t="shared" ref="Q24:Q34" si="11">B24</f>
        <v>111</v>
      </c>
      <c r="R24" s="774" t="s">
        <v>17</v>
      </c>
      <c r="S24" s="775">
        <f>F24</f>
        <v>100</v>
      </c>
      <c r="T24" s="774" t="s">
        <v>17</v>
      </c>
      <c r="U24" s="775">
        <f>H24</f>
        <v>100</v>
      </c>
      <c r="V24" s="774" t="s">
        <v>17</v>
      </c>
      <c r="W24" s="775">
        <f>J24</f>
        <v>100</v>
      </c>
      <c r="X24" s="1813"/>
      <c r="Y24" s="3261"/>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61"/>
      <c r="Q25" s="1795">
        <f t="shared" si="11"/>
        <v>111</v>
      </c>
      <c r="R25" s="770" t="s">
        <v>17</v>
      </c>
      <c r="S25" s="771">
        <f>F25</f>
        <v>100</v>
      </c>
      <c r="T25" s="770" t="s">
        <v>17</v>
      </c>
      <c r="U25" s="771">
        <f>H25</f>
        <v>100</v>
      </c>
      <c r="V25" s="770" t="s">
        <v>17</v>
      </c>
      <c r="W25" s="771">
        <f>J25</f>
        <v>100</v>
      </c>
      <c r="X25" s="772"/>
      <c r="Y25" s="3261"/>
      <c r="Z25" s="55">
        <f>Q25</f>
        <v>111</v>
      </c>
      <c r="AA25" s="1811">
        <f>D25/F25</f>
        <v>1</v>
      </c>
      <c r="AB25" s="1811">
        <f>D25/H25</f>
        <v>1</v>
      </c>
      <c r="AC25" s="1811">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85"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65"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5"/>
      <c r="Q27" s="776" t="str">
        <f t="shared" si="11"/>
        <v>成新率</v>
      </c>
      <c r="R27" s="777" t="s">
        <v>17</v>
      </c>
      <c r="S27" s="778" t="e">
        <f t="shared" si="12"/>
        <v>#N/A</v>
      </c>
      <c r="T27" s="777" t="s">
        <v>17</v>
      </c>
      <c r="U27" s="778" t="e">
        <f t="shared" si="13"/>
        <v>#N/A</v>
      </c>
      <c r="V27" s="777" t="s">
        <v>17</v>
      </c>
      <c r="W27" s="778" t="e">
        <f t="shared" si="14"/>
        <v>#N/A</v>
      </c>
      <c r="X27" s="779"/>
      <c r="Y27" s="3265"/>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5"/>
      <c r="Q28" s="1810" t="str">
        <f t="shared" si="11"/>
        <v>物业等级</v>
      </c>
      <c r="R28" s="774" t="s">
        <v>17</v>
      </c>
      <c r="S28" s="775">
        <f t="shared" si="12"/>
        <v>100</v>
      </c>
      <c r="T28" s="774" t="s">
        <v>17</v>
      </c>
      <c r="U28" s="775">
        <f t="shared" si="13"/>
        <v>100</v>
      </c>
      <c r="V28" s="774" t="s">
        <v>17</v>
      </c>
      <c r="W28" s="775">
        <f t="shared" si="14"/>
        <v>100</v>
      </c>
      <c r="X28" s="1813"/>
      <c r="Y28" s="3265"/>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5"/>
      <c r="Q29" s="1810" t="str">
        <f t="shared" si="11"/>
        <v>有无电梯</v>
      </c>
      <c r="R29" s="774" t="s">
        <v>17</v>
      </c>
      <c r="S29" s="775">
        <f t="shared" si="12"/>
        <v>100</v>
      </c>
      <c r="T29" s="774" t="s">
        <v>17</v>
      </c>
      <c r="U29" s="775">
        <f t="shared" si="13"/>
        <v>100</v>
      </c>
      <c r="V29" s="774" t="s">
        <v>17</v>
      </c>
      <c r="W29" s="775">
        <f t="shared" si="14"/>
        <v>100</v>
      </c>
      <c r="X29" s="1813"/>
      <c r="Y29" s="3265"/>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5"/>
      <c r="Q30" s="1810" t="str">
        <f t="shared" si="11"/>
        <v>建筑面积</v>
      </c>
      <c r="R30" s="774" t="s">
        <v>17</v>
      </c>
      <c r="S30" s="775" t="e">
        <f t="shared" si="12"/>
        <v>#N/A</v>
      </c>
      <c r="T30" s="774" t="s">
        <v>17</v>
      </c>
      <c r="U30" s="775" t="e">
        <f t="shared" si="13"/>
        <v>#N/A</v>
      </c>
      <c r="V30" s="774" t="s">
        <v>17</v>
      </c>
      <c r="W30" s="775" t="e">
        <f t="shared" si="14"/>
        <v>#N/A</v>
      </c>
      <c r="X30" s="1813"/>
      <c r="Y30" s="3265"/>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5"/>
      <c r="Q31" s="1795" t="str">
        <f t="shared" si="11"/>
        <v>是否封闭</v>
      </c>
      <c r="R31" s="770" t="s">
        <v>17</v>
      </c>
      <c r="S31" s="771">
        <f t="shared" si="12"/>
        <v>100</v>
      </c>
      <c r="T31" s="770" t="s">
        <v>17</v>
      </c>
      <c r="U31" s="771">
        <f t="shared" si="13"/>
        <v>100</v>
      </c>
      <c r="V31" s="770" t="s">
        <v>17</v>
      </c>
      <c r="W31" s="771">
        <f t="shared" si="14"/>
        <v>100</v>
      </c>
      <c r="X31" s="772"/>
      <c r="Y31" s="326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5" t="s">
        <v>2566</v>
      </c>
      <c r="Q32" s="1810">
        <f t="shared" si="11"/>
        <v>111</v>
      </c>
      <c r="R32" s="774" t="s">
        <v>17</v>
      </c>
      <c r="S32" s="775">
        <f t="shared" si="12"/>
        <v>100</v>
      </c>
      <c r="T32" s="774" t="s">
        <v>17</v>
      </c>
      <c r="U32" s="775">
        <f t="shared" si="13"/>
        <v>100</v>
      </c>
      <c r="V32" s="774" t="s">
        <v>17</v>
      </c>
      <c r="W32" s="775">
        <f t="shared" si="14"/>
        <v>100</v>
      </c>
      <c r="X32" s="1813"/>
      <c r="Y32" s="3265" t="s">
        <v>2566</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5"/>
      <c r="Q33" s="1810">
        <f t="shared" si="11"/>
        <v>111</v>
      </c>
      <c r="R33" s="774" t="s">
        <v>17</v>
      </c>
      <c r="S33" s="775">
        <f t="shared" si="12"/>
        <v>100</v>
      </c>
      <c r="T33" s="774" t="s">
        <v>17</v>
      </c>
      <c r="U33" s="775">
        <f t="shared" si="13"/>
        <v>100</v>
      </c>
      <c r="V33" s="774" t="s">
        <v>17</v>
      </c>
      <c r="W33" s="775">
        <f t="shared" si="14"/>
        <v>100</v>
      </c>
      <c r="X33" s="1813"/>
      <c r="Y33" s="3265"/>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65"/>
      <c r="Q34" s="1810">
        <f t="shared" si="11"/>
        <v>111</v>
      </c>
      <c r="R34" s="774" t="s">
        <v>17</v>
      </c>
      <c r="S34" s="775">
        <f t="shared" si="12"/>
        <v>100</v>
      </c>
      <c r="T34" s="774" t="s">
        <v>17</v>
      </c>
      <c r="U34" s="775">
        <f t="shared" si="13"/>
        <v>100</v>
      </c>
      <c r="V34" s="774" t="s">
        <v>17</v>
      </c>
      <c r="W34" s="775">
        <f t="shared" si="14"/>
        <v>100</v>
      </c>
      <c r="X34" s="1813"/>
      <c r="Y34" s="3265"/>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58" t="str">
        <f>A35</f>
        <v>成交单价（元/平方米）</v>
      </c>
      <c r="Q35" s="3258"/>
      <c r="R35" s="3259">
        <f>E35</f>
        <v>0</v>
      </c>
      <c r="S35" s="3259"/>
      <c r="T35" s="3259">
        <f>G35</f>
        <v>0</v>
      </c>
      <c r="U35" s="3259"/>
      <c r="V35" s="3259">
        <f>I35</f>
        <v>0</v>
      </c>
      <c r="W35" s="3259"/>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58" t="str">
        <f>A36</f>
        <v>比较价值（元/平方米）</v>
      </c>
      <c r="Q36" s="3258"/>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255" t="str">
        <f>A37</f>
        <v>估价对象XX用房的比较价值（楼面单价，元/平方米）</v>
      </c>
      <c r="Q37" s="3256"/>
      <c r="R37" s="3257" t="e">
        <f>IF(F1="售价",ROUND(AVERAGE(R36:V36),0),ROUND(AVERAGE(R36:V36),1))</f>
        <v>#DIV/0!</v>
      </c>
      <c r="S37" s="3257"/>
      <c r="T37" s="3257"/>
      <c r="U37" s="3257"/>
      <c r="V37" s="3257"/>
      <c r="W37" s="325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A31" sqref="A31:XFD3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134296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8641</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41" t="s">
        <v>2647</v>
      </c>
      <c r="D4" s="3242"/>
      <c r="E4" s="3243" t="s">
        <v>2648</v>
      </c>
      <c r="F4" s="3244"/>
      <c r="G4" s="3241" t="s">
        <v>2649</v>
      </c>
      <c r="H4" s="3242"/>
      <c r="I4" s="3241" t="s">
        <v>2650</v>
      </c>
      <c r="J4" s="3242"/>
      <c r="K4" s="610" t="s">
        <v>2651</v>
      </c>
      <c r="L4" s="1130"/>
      <c r="M4" s="1131"/>
      <c r="N4" s="1131"/>
      <c r="O4" s="1131"/>
      <c r="P4" s="3245" t="s">
        <v>2652</v>
      </c>
      <c r="Q4" s="3246"/>
      <c r="R4" s="3227" t="s">
        <v>2648</v>
      </c>
      <c r="S4" s="3228"/>
      <c r="T4" s="3227" t="s">
        <v>2649</v>
      </c>
      <c r="U4" s="3228"/>
      <c r="V4" s="3253" t="s">
        <v>2650</v>
      </c>
      <c r="W4" s="3253"/>
      <c r="X4" s="1813"/>
      <c r="Y4" s="3227" t="s">
        <v>2652</v>
      </c>
      <c r="Z4" s="3228"/>
      <c r="AA4" s="3222" t="s">
        <v>2648</v>
      </c>
      <c r="AB4" s="3223" t="s">
        <v>2649</v>
      </c>
      <c r="AC4" s="3222" t="s">
        <v>2650</v>
      </c>
    </row>
    <row r="5" spans="1:30" ht="15">
      <c r="A5" s="404"/>
      <c r="B5" s="405"/>
      <c r="C5" s="3233" t="s">
        <v>2543</v>
      </c>
      <c r="D5" s="3234"/>
      <c r="E5" s="3269" t="str">
        <f>土地案例!A51</f>
        <v>塘沽新城镇地区</v>
      </c>
      <c r="F5" s="3232"/>
      <c r="G5" s="3233" t="str">
        <f>土地案例!A63</f>
        <v>塘沽新城镇地区</v>
      </c>
      <c r="H5" s="3234"/>
      <c r="I5" s="3233" t="str">
        <f>土地案例!A61</f>
        <v>塘沽新城镇地区</v>
      </c>
      <c r="J5" s="3234"/>
      <c r="K5" s="610"/>
      <c r="L5" s="1130"/>
      <c r="M5" s="1131"/>
      <c r="N5" s="1131"/>
      <c r="O5" s="1131"/>
      <c r="P5" s="3247"/>
      <c r="Q5" s="3248"/>
      <c r="R5" s="3229"/>
      <c r="S5" s="3230"/>
      <c r="T5" s="3229"/>
      <c r="U5" s="3230"/>
      <c r="V5" s="3253"/>
      <c r="W5" s="3253"/>
      <c r="X5" s="1813"/>
      <c r="Y5" s="3229"/>
      <c r="Z5" s="3230"/>
      <c r="AA5" s="3223"/>
      <c r="AB5" s="3223"/>
      <c r="AC5" s="3223"/>
    </row>
    <row r="6" spans="1:30" ht="15.75" thickBot="1">
      <c r="A6" s="406"/>
      <c r="B6" s="407"/>
      <c r="C6" s="3235" t="s">
        <v>2547</v>
      </c>
      <c r="D6" s="3236"/>
      <c r="E6" s="3238" t="s">
        <v>2547</v>
      </c>
      <c r="F6" s="3239"/>
      <c r="G6" s="3235" t="s">
        <v>2547</v>
      </c>
      <c r="H6" s="3236"/>
      <c r="I6" s="3235" t="s">
        <v>2547</v>
      </c>
      <c r="J6" s="3236"/>
      <c r="K6" s="610" t="s">
        <v>2548</v>
      </c>
      <c r="L6" s="1130"/>
      <c r="M6" s="1131"/>
      <c r="N6" s="1131"/>
      <c r="O6" s="1131"/>
      <c r="P6" s="3249"/>
      <c r="Q6" s="3250"/>
      <c r="R6" s="3229"/>
      <c r="S6" s="3230"/>
      <c r="T6" s="3251"/>
      <c r="U6" s="3252"/>
      <c r="V6" s="3253"/>
      <c r="W6" s="3253"/>
      <c r="X6" s="1813"/>
      <c r="Y6" s="3251"/>
      <c r="Z6" s="3252"/>
      <c r="AA6" s="3224"/>
      <c r="AB6" s="3224"/>
      <c r="AC6" s="3224"/>
    </row>
    <row r="7" spans="1:30" s="117" customFormat="1" ht="15.75" thickBot="1">
      <c r="A7" s="408" t="s">
        <v>2549</v>
      </c>
      <c r="B7" s="409"/>
      <c r="C7" s="410">
        <f>'数据-取费表'!B2</f>
        <v>43668</v>
      </c>
      <c r="D7" s="411">
        <v>100</v>
      </c>
      <c r="E7" s="412" t="str">
        <f>土地案例!H51</f>
        <v>2018-01-31</v>
      </c>
      <c r="F7" s="413">
        <f>SUMIF(70:70,YEAR(E7)&amp;"-"&amp;INT((MONTH(E7)+2)/3),71:71)</f>
        <v>97</v>
      </c>
      <c r="G7" s="2698" t="str">
        <f>土地案例!H60</f>
        <v>2017-11-01</v>
      </c>
      <c r="H7" s="411">
        <f>SUMIF(70:70,YEAR(G7)&amp;"-"&amp;INT((MONTH(G7)+2)/3),71:71)</f>
        <v>96.5</v>
      </c>
      <c r="I7" s="2698" t="str">
        <f>土地案例!H61</f>
        <v>2017-11-01</v>
      </c>
      <c r="J7" s="411">
        <f>SUMIF(70:70,YEAR(I7)&amp;"-"&amp;INT((MONTH(I7)+2)/3),71:71)</f>
        <v>96.5</v>
      </c>
      <c r="K7" s="611"/>
      <c r="L7" s="1132"/>
      <c r="M7" s="1133"/>
      <c r="N7" s="1133"/>
      <c r="O7" s="1133"/>
      <c r="P7" s="3225" t="s">
        <v>2550</v>
      </c>
      <c r="Q7" s="3254"/>
      <c r="R7" s="770" t="s">
        <v>17</v>
      </c>
      <c r="S7" s="771">
        <f t="shared" ref="S7:S15" si="0">F7</f>
        <v>97</v>
      </c>
      <c r="T7" s="770" t="s">
        <v>17</v>
      </c>
      <c r="U7" s="771">
        <f t="shared" ref="U7:U15" si="1">H7</f>
        <v>96.5</v>
      </c>
      <c r="V7" s="770" t="s">
        <v>17</v>
      </c>
      <c r="W7" s="771">
        <f t="shared" ref="W7:W15" si="2">J7</f>
        <v>96.5</v>
      </c>
      <c r="X7" s="772"/>
      <c r="Y7" s="3225" t="s">
        <v>2550</v>
      </c>
      <c r="Z7" s="3226"/>
      <c r="AA7" s="773">
        <f>D7/F7</f>
        <v>1.0309278350515463</v>
      </c>
      <c r="AB7" s="773">
        <f>D7/H7</f>
        <v>1.0362694300518134</v>
      </c>
      <c r="AC7" s="773">
        <f>D7/J7</f>
        <v>1.0362694300518134</v>
      </c>
    </row>
    <row r="8" spans="1:30" s="117" customFormat="1" ht="15.75" thickBot="1">
      <c r="A8" s="408" t="s">
        <v>2551</v>
      </c>
      <c r="B8" s="409"/>
      <c r="C8" s="414" t="s">
        <v>2552</v>
      </c>
      <c r="D8" s="411">
        <v>100</v>
      </c>
      <c r="E8" s="414" t="s">
        <v>3064</v>
      </c>
      <c r="F8" s="413">
        <f>SUMIF(73:73,E8,74:74)-SUMIF(73:73,C8,74:74)+100</f>
        <v>100</v>
      </c>
      <c r="G8" s="414" t="s">
        <v>3064</v>
      </c>
      <c r="H8" s="411">
        <f>SUMIF(73:73,G8,74:74)-SUMIF(73:73,C8,74:74)+100</f>
        <v>100</v>
      </c>
      <c r="I8" s="414" t="s">
        <v>3064</v>
      </c>
      <c r="J8" s="411">
        <f>SUMIF(73:73,I8,74:74)-SUMIF(73:73,C8,74:74)+100</f>
        <v>100</v>
      </c>
      <c r="K8" s="611"/>
      <c r="L8" s="1132"/>
      <c r="M8" s="1133"/>
      <c r="N8" s="1133"/>
      <c r="O8" s="1133"/>
      <c r="P8" s="3225" t="s">
        <v>2553</v>
      </c>
      <c r="Q8" s="3226"/>
      <c r="R8" s="770" t="s">
        <v>17</v>
      </c>
      <c r="S8" s="771">
        <f t="shared" si="0"/>
        <v>100</v>
      </c>
      <c r="T8" s="770" t="s">
        <v>17</v>
      </c>
      <c r="U8" s="771">
        <f t="shared" si="1"/>
        <v>100</v>
      </c>
      <c r="V8" s="770" t="s">
        <v>17</v>
      </c>
      <c r="W8" s="771">
        <f t="shared" si="2"/>
        <v>100</v>
      </c>
      <c r="X8" s="772"/>
      <c r="Y8" s="3225" t="s">
        <v>2553</v>
      </c>
      <c r="Z8" s="3226"/>
      <c r="AA8" s="773">
        <f t="shared" ref="AA8:AA45" si="3">D8/F8</f>
        <v>1</v>
      </c>
      <c r="AB8" s="773">
        <f t="shared" ref="AB8:AB45" si="4">D8/H8</f>
        <v>1</v>
      </c>
      <c r="AC8" s="773">
        <f t="shared" ref="AC8:AC45" si="5">D8/J8</f>
        <v>1</v>
      </c>
    </row>
    <row r="9" spans="1:30" s="117" customFormat="1">
      <c r="A9" s="415" t="s">
        <v>2554</v>
      </c>
      <c r="B9" s="71" t="s">
        <v>2555</v>
      </c>
      <c r="C9" s="2701" t="s">
        <v>3063</v>
      </c>
      <c r="D9" s="135">
        <v>100</v>
      </c>
      <c r="E9" s="2701" t="s">
        <v>3544</v>
      </c>
      <c r="F9" s="135">
        <f>SUMIF(75:75,E9,76:76)-SUMIF(75:75,C9,76:76)+100</f>
        <v>105</v>
      </c>
      <c r="G9" s="2701" t="s">
        <v>3544</v>
      </c>
      <c r="H9" s="135">
        <f>SUMIF(75:75,G9,76:76)-SUMIF(75:75,C9,76:76)+100</f>
        <v>105</v>
      </c>
      <c r="I9" s="2701" t="s">
        <v>3544</v>
      </c>
      <c r="J9" s="135">
        <f>SUMIF(75:75,I9,76:76)-SUMIF(75:75,C9,76:76)+100</f>
        <v>105</v>
      </c>
      <c r="K9" s="611"/>
      <c r="L9" s="1132"/>
      <c r="M9" s="1133"/>
      <c r="N9" s="1133"/>
      <c r="O9" s="1134"/>
      <c r="P9" s="3258" t="s">
        <v>2556</v>
      </c>
      <c r="Q9" s="1795" t="str">
        <f t="shared" ref="Q9:Q15" si="6">B9</f>
        <v>用途</v>
      </c>
      <c r="R9" s="770" t="s">
        <v>17</v>
      </c>
      <c r="S9" s="771">
        <f t="shared" si="0"/>
        <v>105</v>
      </c>
      <c r="T9" s="770" t="s">
        <v>17</v>
      </c>
      <c r="U9" s="771">
        <f t="shared" si="1"/>
        <v>105</v>
      </c>
      <c r="V9" s="770" t="s">
        <v>17</v>
      </c>
      <c r="W9" s="771">
        <f t="shared" si="2"/>
        <v>105</v>
      </c>
      <c r="X9" s="772"/>
      <c r="Y9" s="3072" t="s">
        <v>2557</v>
      </c>
      <c r="Z9" s="55" t="str">
        <f t="shared" ref="Z9:Z15" si="7">Q9</f>
        <v>用途</v>
      </c>
      <c r="AA9" s="773">
        <f t="shared" si="3"/>
        <v>0.95238095238095233</v>
      </c>
      <c r="AB9" s="773">
        <f t="shared" si="4"/>
        <v>0.95238095238095233</v>
      </c>
      <c r="AC9" s="773">
        <f t="shared" si="5"/>
        <v>0.95238095238095233</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58"/>
      <c r="Q10" s="1795" t="str">
        <f t="shared" si="6"/>
        <v>土地使用年限（年）</v>
      </c>
      <c r="R10" s="770" t="s">
        <v>17</v>
      </c>
      <c r="S10" s="771">
        <f t="shared" si="0"/>
        <v>104</v>
      </c>
      <c r="T10" s="770" t="s">
        <v>17</v>
      </c>
      <c r="U10" s="771">
        <f t="shared" si="1"/>
        <v>104</v>
      </c>
      <c r="V10" s="770" t="s">
        <v>17</v>
      </c>
      <c r="W10" s="771">
        <f t="shared" si="2"/>
        <v>104</v>
      </c>
      <c r="X10" s="772"/>
      <c r="Y10" s="3072"/>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v>2.5</v>
      </c>
      <c r="D11" s="136">
        <v>100</v>
      </c>
      <c r="E11" s="429">
        <v>1.5</v>
      </c>
      <c r="F11" s="136">
        <f>LOOKUP(E11,80:80,81:81)-LOOKUP(C11,80:80,81:81)+100</f>
        <v>103</v>
      </c>
      <c r="G11" s="430">
        <v>1.5</v>
      </c>
      <c r="H11" s="136">
        <f>LOOKUP(G11,80:80,81:81)-LOOKUP(C11,80:80,81:81)+100</f>
        <v>103</v>
      </c>
      <c r="I11" s="429">
        <v>1.5</v>
      </c>
      <c r="J11" s="136">
        <f>LOOKUP(I11,80:80,81:81)-LOOKUP(C11,80:80,81:81)+100</f>
        <v>103</v>
      </c>
      <c r="K11" s="673">
        <v>3</v>
      </c>
      <c r="L11" s="1138"/>
      <c r="M11" s="1131"/>
      <c r="N11" s="1131"/>
      <c r="O11" s="1139"/>
      <c r="P11" s="3258"/>
      <c r="Q11" s="1795" t="str">
        <f t="shared" si="6"/>
        <v>容积率</v>
      </c>
      <c r="R11" s="770" t="s">
        <v>17</v>
      </c>
      <c r="S11" s="771">
        <f t="shared" si="0"/>
        <v>103</v>
      </c>
      <c r="T11" s="770" t="s">
        <v>17</v>
      </c>
      <c r="U11" s="771">
        <f t="shared" si="1"/>
        <v>103</v>
      </c>
      <c r="V11" s="770" t="s">
        <v>17</v>
      </c>
      <c r="W11" s="771">
        <f t="shared" si="2"/>
        <v>103</v>
      </c>
      <c r="X11" s="772"/>
      <c r="Y11" s="3072"/>
      <c r="Z11" s="55" t="str">
        <f t="shared" si="7"/>
        <v>容积率</v>
      </c>
      <c r="AA11" s="773">
        <f t="shared" si="3"/>
        <v>0.970873786407767</v>
      </c>
      <c r="AB11" s="773">
        <f t="shared" si="4"/>
        <v>0.970873786407767</v>
      </c>
      <c r="AC11" s="773">
        <f t="shared" si="5"/>
        <v>0.970873786407767</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8"/>
      <c r="Q12" s="1795" t="str">
        <f t="shared" si="6"/>
        <v>配建</v>
      </c>
      <c r="R12" s="770" t="s">
        <v>17</v>
      </c>
      <c r="S12" s="771">
        <f t="shared" si="0"/>
        <v>100</v>
      </c>
      <c r="T12" s="770" t="s">
        <v>17</v>
      </c>
      <c r="U12" s="771">
        <f t="shared" si="1"/>
        <v>100</v>
      </c>
      <c r="V12" s="770" t="s">
        <v>17</v>
      </c>
      <c r="W12" s="771">
        <f t="shared" si="2"/>
        <v>100</v>
      </c>
      <c r="X12" s="772"/>
      <c r="Y12" s="3072"/>
      <c r="Z12" s="55" t="str">
        <f t="shared" si="7"/>
        <v>配建</v>
      </c>
      <c r="AA12" s="773">
        <f>D12/F12</f>
        <v>1</v>
      </c>
      <c r="AB12" s="773">
        <f>D12/H12</f>
        <v>1</v>
      </c>
      <c r="AC12" s="773">
        <f>D12/J12</f>
        <v>1</v>
      </c>
    </row>
    <row r="13" spans="1:30" ht="15">
      <c r="A13" s="428"/>
      <c r="B13" s="3347" t="s">
        <v>3570</v>
      </c>
      <c r="C13" s="3350" t="s">
        <v>3573</v>
      </c>
      <c r="D13" s="435">
        <v>100</v>
      </c>
      <c r="E13" s="549" t="s">
        <v>3571</v>
      </c>
      <c r="F13" s="136">
        <f>SUMIF(84:84,E13,85:85)-SUMIF(84:84,C13,85:85)+100</f>
        <v>91</v>
      </c>
      <c r="G13" s="674" t="s">
        <v>3574</v>
      </c>
      <c r="H13" s="435">
        <f>SUMIF(84:84,G13,85:85)-SUMIF(84:84,C13,85:85)+100</f>
        <v>97</v>
      </c>
      <c r="I13" s="674" t="s">
        <v>3575</v>
      </c>
      <c r="J13" s="435">
        <f>SUMIF(84:84,I13,85:85)-SUMIF(84:84,C13,85:85)+100</f>
        <v>94</v>
      </c>
      <c r="K13" s="672"/>
      <c r="L13" s="1140"/>
      <c r="M13" s="1131"/>
      <c r="N13" s="1131"/>
      <c r="O13" s="1139"/>
      <c r="P13" s="3258"/>
      <c r="Q13" s="1795" t="str">
        <f t="shared" si="6"/>
        <v>自持比例</v>
      </c>
      <c r="R13" s="770" t="s">
        <v>17</v>
      </c>
      <c r="S13" s="771">
        <f t="shared" si="0"/>
        <v>91</v>
      </c>
      <c r="T13" s="770" t="s">
        <v>17</v>
      </c>
      <c r="U13" s="771">
        <f t="shared" si="1"/>
        <v>97</v>
      </c>
      <c r="V13" s="770" t="s">
        <v>17</v>
      </c>
      <c r="W13" s="771">
        <f t="shared" si="2"/>
        <v>94</v>
      </c>
      <c r="X13" s="772"/>
      <c r="Y13" s="3072"/>
      <c r="Z13" s="55" t="str">
        <f t="shared" si="7"/>
        <v>自持比例</v>
      </c>
      <c r="AA13" s="773">
        <f>D13/F13</f>
        <v>1.098901098901099</v>
      </c>
      <c r="AB13" s="773">
        <f>D13/H13</f>
        <v>1.0309278350515463</v>
      </c>
      <c r="AC13" s="773">
        <f>D13/J13</f>
        <v>1.0638297872340425</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8"/>
      <c r="Q14" s="1795">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97</v>
      </c>
      <c r="G15" s="442"/>
      <c r="H15" s="441">
        <f>SUMIF(88:88,G16,89:89)-SUMIF(88:88,C16,89:89)+100</f>
        <v>97</v>
      </c>
      <c r="I15" s="444"/>
      <c r="J15" s="441">
        <f>SUMIF(88:88,I16,89:89)-SUMIF(88:88,C16,89:89)+100</f>
        <v>97</v>
      </c>
      <c r="K15" s="673">
        <v>3</v>
      </c>
      <c r="L15" s="1140"/>
      <c r="M15" s="1131"/>
      <c r="N15" s="1131"/>
      <c r="O15" s="1139"/>
      <c r="P15" s="3260" t="s">
        <v>2561</v>
      </c>
      <c r="Q15" s="1810" t="str">
        <f t="shared" si="6"/>
        <v>居住社区成熟度</v>
      </c>
      <c r="R15" s="774" t="s">
        <v>17</v>
      </c>
      <c r="S15" s="775">
        <f t="shared" si="0"/>
        <v>97</v>
      </c>
      <c r="T15" s="774" t="s">
        <v>17</v>
      </c>
      <c r="U15" s="775">
        <f t="shared" si="1"/>
        <v>97</v>
      </c>
      <c r="V15" s="774" t="s">
        <v>17</v>
      </c>
      <c r="W15" s="775">
        <f t="shared" si="2"/>
        <v>97</v>
      </c>
      <c r="X15" s="1813"/>
      <c r="Y15" s="3260" t="s">
        <v>2561</v>
      </c>
      <c r="Z15" s="1814" t="str">
        <f t="shared" si="7"/>
        <v>居住社区成熟度</v>
      </c>
      <c r="AA15" s="1811">
        <f t="shared" si="3"/>
        <v>1.0309278350515463</v>
      </c>
      <c r="AB15" s="1811">
        <f t="shared" si="4"/>
        <v>1.0309278350515463</v>
      </c>
      <c r="AC15" s="1811">
        <f t="shared" si="5"/>
        <v>1.0309278350515463</v>
      </c>
    </row>
    <row r="16" spans="1:30" ht="15">
      <c r="A16" s="428"/>
      <c r="B16" s="446"/>
      <c r="C16" s="447" t="s">
        <v>3071</v>
      </c>
      <c r="D16" s="448"/>
      <c r="E16" s="2607" t="s">
        <v>3567</v>
      </c>
      <c r="F16" s="448"/>
      <c r="G16" s="2607" t="s">
        <v>3567</v>
      </c>
      <c r="H16" s="450"/>
      <c r="I16" s="2606" t="s">
        <v>3567</v>
      </c>
      <c r="J16" s="448"/>
      <c r="K16" s="672"/>
      <c r="L16" s="1140"/>
      <c r="M16" s="1131"/>
      <c r="N16" s="1131"/>
      <c r="O16" s="1139"/>
      <c r="P16" s="3261"/>
      <c r="Q16" s="1810"/>
      <c r="R16" s="774"/>
      <c r="S16" s="775"/>
      <c r="T16" s="774"/>
      <c r="U16" s="775"/>
      <c r="V16" s="774"/>
      <c r="W16" s="775"/>
      <c r="X16" s="1813"/>
      <c r="Y16" s="3261"/>
      <c r="Z16" s="1814"/>
      <c r="AA16" s="1811">
        <v>1</v>
      </c>
      <c r="AB16" s="1811">
        <v>1</v>
      </c>
      <c r="AC16" s="1811">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0"/>
      <c r="M17" s="1131"/>
      <c r="N17" s="1131"/>
      <c r="O17" s="1139"/>
      <c r="P17" s="3261"/>
      <c r="Q17" s="1810" t="str">
        <f>B17</f>
        <v>商业繁华度</v>
      </c>
      <c r="R17" s="774" t="s">
        <v>17</v>
      </c>
      <c r="S17" s="775">
        <f>F17</f>
        <v>98</v>
      </c>
      <c r="T17" s="774" t="s">
        <v>17</v>
      </c>
      <c r="U17" s="775">
        <f>H17</f>
        <v>98</v>
      </c>
      <c r="V17" s="774" t="s">
        <v>17</v>
      </c>
      <c r="W17" s="775">
        <f>J17</f>
        <v>98</v>
      </c>
      <c r="X17" s="1813"/>
      <c r="Y17" s="3261"/>
      <c r="Z17" s="1814" t="str">
        <f>Q17</f>
        <v>商业繁华度</v>
      </c>
      <c r="AA17" s="1811">
        <f t="shared" si="3"/>
        <v>1.0204081632653061</v>
      </c>
      <c r="AB17" s="1811">
        <f t="shared" si="4"/>
        <v>1.0204081632653061</v>
      </c>
      <c r="AC17" s="1811">
        <f t="shared" si="5"/>
        <v>1.0204081632653061</v>
      </c>
    </row>
    <row r="18" spans="1:29" ht="15">
      <c r="A18" s="428"/>
      <c r="B18" s="456"/>
      <c r="C18" s="2610" t="s">
        <v>3071</v>
      </c>
      <c r="D18" s="450"/>
      <c r="E18" s="2612" t="s">
        <v>3567</v>
      </c>
      <c r="F18" s="450"/>
      <c r="G18" s="2612" t="s">
        <v>3567</v>
      </c>
      <c r="H18" s="448"/>
      <c r="I18" s="2611" t="s">
        <v>3567</v>
      </c>
      <c r="J18" s="448"/>
      <c r="K18" s="672"/>
      <c r="L18" s="1140"/>
      <c r="M18" s="1131"/>
      <c r="N18" s="1131"/>
      <c r="O18" s="1139"/>
      <c r="P18" s="3261"/>
      <c r="Q18" s="1810"/>
      <c r="R18" s="774"/>
      <c r="S18" s="775"/>
      <c r="T18" s="774"/>
      <c r="U18" s="775"/>
      <c r="V18" s="774"/>
      <c r="W18" s="775"/>
      <c r="X18" s="1813"/>
      <c r="Y18" s="3261"/>
      <c r="Z18" s="1814"/>
      <c r="AA18" s="1811">
        <v>1</v>
      </c>
      <c r="AB18" s="1811">
        <v>1</v>
      </c>
      <c r="AC18" s="1811">
        <v>1</v>
      </c>
    </row>
    <row r="19" spans="1:29" ht="71.25" hidden="1">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1"/>
      <c r="Q19" s="1810" t="str">
        <f>B19</f>
        <v>办公集聚程度</v>
      </c>
      <c r="R19" s="774" t="s">
        <v>17</v>
      </c>
      <c r="S19" s="775">
        <f>F19</f>
        <v>100</v>
      </c>
      <c r="T19" s="774" t="s">
        <v>17</v>
      </c>
      <c r="U19" s="775">
        <f>H19</f>
        <v>100</v>
      </c>
      <c r="V19" s="774" t="s">
        <v>17</v>
      </c>
      <c r="W19" s="775">
        <f>J19</f>
        <v>100</v>
      </c>
      <c r="X19" s="1813"/>
      <c r="Y19" s="3261"/>
      <c r="Z19" s="1814" t="str">
        <f>Q19</f>
        <v>办公集聚程度</v>
      </c>
      <c r="AA19" s="1811">
        <f t="shared" si="3"/>
        <v>1</v>
      </c>
      <c r="AB19" s="1811">
        <f t="shared" si="4"/>
        <v>1</v>
      </c>
      <c r="AC19" s="1811">
        <f t="shared" si="5"/>
        <v>1</v>
      </c>
    </row>
    <row r="20" spans="1:29" ht="15" hidden="1">
      <c r="A20" s="428"/>
      <c r="B20" s="456"/>
      <c r="C20" s="447"/>
      <c r="D20" s="448"/>
      <c r="E20" s="2607"/>
      <c r="F20" s="448"/>
      <c r="G20" s="2607"/>
      <c r="H20" s="448"/>
      <c r="I20" s="2606"/>
      <c r="J20" s="448"/>
      <c r="K20" s="672"/>
      <c r="L20" s="1140"/>
      <c r="M20" s="1131"/>
      <c r="N20" s="1131"/>
      <c r="O20" s="1139"/>
      <c r="P20" s="3261"/>
      <c r="Q20" s="1810"/>
      <c r="R20" s="774"/>
      <c r="S20" s="775"/>
      <c r="T20" s="774"/>
      <c r="U20" s="775"/>
      <c r="V20" s="774"/>
      <c r="W20" s="775"/>
      <c r="X20" s="1813"/>
      <c r="Y20" s="3261"/>
      <c r="Z20" s="1814"/>
      <c r="AA20" s="1811">
        <v>1</v>
      </c>
      <c r="AB20" s="1811">
        <v>1</v>
      </c>
      <c r="AC20" s="1811">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40"/>
      <c r="M21" s="1131"/>
      <c r="N21" s="1131"/>
      <c r="O21" s="1139"/>
      <c r="P21" s="3261"/>
      <c r="Q21" s="1810" t="str">
        <f>B21</f>
        <v>交通便捷度</v>
      </c>
      <c r="R21" s="774" t="s">
        <v>17</v>
      </c>
      <c r="S21" s="775">
        <f>F21</f>
        <v>98</v>
      </c>
      <c r="T21" s="774" t="s">
        <v>17</v>
      </c>
      <c r="U21" s="775">
        <f>H21</f>
        <v>98</v>
      </c>
      <c r="V21" s="774" t="s">
        <v>17</v>
      </c>
      <c r="W21" s="775">
        <f>J21</f>
        <v>98</v>
      </c>
      <c r="X21" s="1813"/>
      <c r="Y21" s="3261"/>
      <c r="Z21" s="1814" t="str">
        <f>Q21</f>
        <v>交通便捷度</v>
      </c>
      <c r="AA21" s="1811">
        <f t="shared" si="3"/>
        <v>1.0204081632653061</v>
      </c>
      <c r="AB21" s="1811">
        <f t="shared" si="4"/>
        <v>1.0204081632653061</v>
      </c>
      <c r="AC21" s="1811">
        <f t="shared" si="5"/>
        <v>1.0204081632653061</v>
      </c>
    </row>
    <row r="22" spans="1:29" ht="15">
      <c r="A22" s="428"/>
      <c r="B22" s="1384"/>
      <c r="C22" s="447" t="s">
        <v>3071</v>
      </c>
      <c r="D22" s="450"/>
      <c r="E22" s="2607" t="s">
        <v>3567</v>
      </c>
      <c r="F22" s="448"/>
      <c r="G22" s="2607" t="s">
        <v>3567</v>
      </c>
      <c r="H22" s="448"/>
      <c r="I22" s="2606" t="s">
        <v>3567</v>
      </c>
      <c r="J22" s="448"/>
      <c r="K22" s="672"/>
      <c r="L22" s="1140"/>
      <c r="M22" s="1131"/>
      <c r="N22" s="1131"/>
      <c r="O22" s="1139"/>
      <c r="P22" s="3261"/>
      <c r="Q22" s="1810"/>
      <c r="R22" s="774"/>
      <c r="S22" s="775"/>
      <c r="T22" s="774"/>
      <c r="U22" s="775"/>
      <c r="V22" s="774"/>
      <c r="W22" s="775"/>
      <c r="X22" s="1813"/>
      <c r="Y22" s="3261"/>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1"/>
      <c r="Q23" s="1810" t="str">
        <f t="shared" ref="Q23:Q37" si="8">B23</f>
        <v>区域土地利用方向</v>
      </c>
      <c r="R23" s="774" t="s">
        <v>17</v>
      </c>
      <c r="S23" s="775">
        <f>F23</f>
        <v>100</v>
      </c>
      <c r="T23" s="774" t="s">
        <v>17</v>
      </c>
      <c r="U23" s="775">
        <f>H23</f>
        <v>100</v>
      </c>
      <c r="V23" s="774" t="s">
        <v>17</v>
      </c>
      <c r="W23" s="775">
        <f>J23</f>
        <v>100</v>
      </c>
      <c r="X23" s="1813"/>
      <c r="Y23" s="3261"/>
      <c r="Z23" s="1814" t="str">
        <f>Q23</f>
        <v>区域土地利用方向</v>
      </c>
      <c r="AA23" s="1811">
        <f t="shared" si="3"/>
        <v>1</v>
      </c>
      <c r="AB23" s="1811">
        <f t="shared" si="4"/>
        <v>1</v>
      </c>
      <c r="AC23" s="1811">
        <f t="shared" si="5"/>
        <v>1</v>
      </c>
    </row>
    <row r="24" spans="1:29" ht="15">
      <c r="A24" s="404"/>
      <c r="B24" s="456"/>
      <c r="C24" s="616" t="s">
        <v>3299</v>
      </c>
      <c r="D24" s="448"/>
      <c r="E24" s="2607" t="s">
        <v>3299</v>
      </c>
      <c r="F24" s="448"/>
      <c r="G24" s="2606" t="s">
        <v>3299</v>
      </c>
      <c r="H24" s="448"/>
      <c r="I24" s="2606" t="s">
        <v>3299</v>
      </c>
      <c r="J24" s="448"/>
      <c r="K24" s="812"/>
      <c r="L24" s="1140"/>
      <c r="M24" s="1131"/>
      <c r="N24" s="1131"/>
      <c r="O24" s="1139"/>
      <c r="P24" s="3261"/>
      <c r="Q24" s="1810"/>
      <c r="R24" s="774"/>
      <c r="S24" s="775"/>
      <c r="T24" s="774"/>
      <c r="U24" s="775"/>
      <c r="V24" s="774"/>
      <c r="W24" s="775"/>
      <c r="X24" s="1813"/>
      <c r="Y24" s="3261"/>
      <c r="Z24" s="1814"/>
      <c r="AA24" s="1811"/>
      <c r="AB24" s="1811"/>
      <c r="AC24" s="1811"/>
    </row>
    <row r="25" spans="1:29" ht="57">
      <c r="A25" s="404"/>
      <c r="B25" s="1384" t="s">
        <v>2750</v>
      </c>
      <c r="C25" s="2666" t="str">
        <f>估价对象房地状况!C20</f>
        <v>区域自然环境：；人文环境；综合评价环境状况一般</v>
      </c>
      <c r="D25" s="450">
        <v>100</v>
      </c>
      <c r="E25" s="452"/>
      <c r="F25" s="450">
        <f>SUMIF(98:98,E26,99:99)-SUMIF(98:98,C26,99:99)+100</f>
        <v>98</v>
      </c>
      <c r="G25" s="452"/>
      <c r="H25" s="450">
        <f>SUMIF(98:98,G26,99:99)-SUMIF(98:98,C26,99:99)+100</f>
        <v>98</v>
      </c>
      <c r="I25" s="454"/>
      <c r="J25" s="450">
        <f>SUMIF(98:98,I26,99:99)-SUMIF(98:98,C26,99:99)+100</f>
        <v>98</v>
      </c>
      <c r="K25" s="673">
        <v>2</v>
      </c>
      <c r="L25" s="1140"/>
      <c r="M25" s="1131"/>
      <c r="N25" s="1131"/>
      <c r="O25" s="1139"/>
      <c r="P25" s="3261"/>
      <c r="Q25" s="1810" t="str">
        <f t="shared" si="8"/>
        <v>自然及人文环境状况</v>
      </c>
      <c r="R25" s="774" t="s">
        <v>17</v>
      </c>
      <c r="S25" s="775">
        <f>F25</f>
        <v>98</v>
      </c>
      <c r="T25" s="774" t="s">
        <v>17</v>
      </c>
      <c r="U25" s="775">
        <f>H25</f>
        <v>98</v>
      </c>
      <c r="V25" s="774" t="s">
        <v>17</v>
      </c>
      <c r="W25" s="775">
        <f>J25</f>
        <v>98</v>
      </c>
      <c r="X25" s="1813"/>
      <c r="Y25" s="3261"/>
      <c r="Z25" s="1814" t="str">
        <f>Q25</f>
        <v>自然及人文环境状况</v>
      </c>
      <c r="AA25" s="1811">
        <f t="shared" si="3"/>
        <v>1.0204081632653061</v>
      </c>
      <c r="AB25" s="1811">
        <f t="shared" si="4"/>
        <v>1.0204081632653061</v>
      </c>
      <c r="AC25" s="1811">
        <f t="shared" si="5"/>
        <v>1.0204081632653061</v>
      </c>
    </row>
    <row r="26" spans="1:29" ht="15">
      <c r="A26" s="404"/>
      <c r="B26" s="456"/>
      <c r="C26" s="447" t="s">
        <v>3071</v>
      </c>
      <c r="D26" s="448"/>
      <c r="E26" s="2613" t="s">
        <v>3567</v>
      </c>
      <c r="F26" s="448"/>
      <c r="G26" s="2613" t="s">
        <v>3567</v>
      </c>
      <c r="H26" s="448"/>
      <c r="I26" s="447" t="s">
        <v>3567</v>
      </c>
      <c r="J26" s="448"/>
      <c r="K26" s="672"/>
      <c r="L26" s="1140"/>
      <c r="M26" s="1131"/>
      <c r="N26" s="1131"/>
      <c r="O26" s="1139"/>
      <c r="P26" s="3261"/>
      <c r="Q26" s="1810"/>
      <c r="R26" s="774"/>
      <c r="S26" s="775"/>
      <c r="T26" s="774"/>
      <c r="U26" s="775"/>
      <c r="V26" s="774"/>
      <c r="W26" s="775"/>
      <c r="X26" s="1813"/>
      <c r="Y26" s="3261"/>
      <c r="Z26" s="1814"/>
      <c r="AA26" s="1811">
        <v>1</v>
      </c>
      <c r="AB26" s="1811">
        <v>1</v>
      </c>
      <c r="AC26" s="1811">
        <v>1</v>
      </c>
    </row>
    <row r="27" spans="1:29" s="117" customFormat="1" ht="42.75">
      <c r="A27" s="649"/>
      <c r="B27" s="1384" t="s">
        <v>2655</v>
      </c>
      <c r="C27" s="2609" t="str">
        <f>估价对象房地状况!C21</f>
        <v>估价对象所在区域公共配套设施齐备情况</v>
      </c>
      <c r="D27" s="450">
        <v>100</v>
      </c>
      <c r="E27" s="452"/>
      <c r="F27" s="450">
        <f>SUMIF(100:100,E28,101:101)-SUMIF(100:100,C28,101:101)+100</f>
        <v>97</v>
      </c>
      <c r="G27" s="452"/>
      <c r="H27" s="450">
        <f>SUMIF(100:100,G28,101:101)-SUMIF(100:100,C28,101:101)+100</f>
        <v>97</v>
      </c>
      <c r="I27" s="454"/>
      <c r="J27" s="450">
        <f>SUMIF(100:100,I28,101:101)-SUMIF(100:100,C28,101:101)+100</f>
        <v>97</v>
      </c>
      <c r="K27" s="673">
        <v>3</v>
      </c>
      <c r="L27" s="1132"/>
      <c r="M27" s="1133"/>
      <c r="N27" s="1133"/>
      <c r="O27" s="1134"/>
      <c r="P27" s="3261"/>
      <c r="Q27" s="1795" t="str">
        <f t="shared" si="8"/>
        <v>公共配套设施</v>
      </c>
      <c r="R27" s="770" t="s">
        <v>17</v>
      </c>
      <c r="S27" s="771">
        <f>F27</f>
        <v>97</v>
      </c>
      <c r="T27" s="770" t="s">
        <v>17</v>
      </c>
      <c r="U27" s="771">
        <f>H27</f>
        <v>97</v>
      </c>
      <c r="V27" s="770" t="s">
        <v>17</v>
      </c>
      <c r="W27" s="771">
        <f>J27</f>
        <v>97</v>
      </c>
      <c r="X27" s="772"/>
      <c r="Y27" s="3261"/>
      <c r="Z27" s="55" t="str">
        <f>Q27</f>
        <v>公共配套设施</v>
      </c>
      <c r="AA27" s="1811">
        <f>D27/F27</f>
        <v>1.0309278350515463</v>
      </c>
      <c r="AB27" s="1811">
        <f>D27/H27</f>
        <v>1.0309278350515463</v>
      </c>
      <c r="AC27" s="1811">
        <f>D27/J27</f>
        <v>1.0309278350515463</v>
      </c>
    </row>
    <row r="28" spans="1:29" s="117" customFormat="1" ht="15">
      <c r="A28" s="649"/>
      <c r="B28" s="456"/>
      <c r="C28" s="2702" t="s">
        <v>3071</v>
      </c>
      <c r="D28" s="448"/>
      <c r="E28" s="2613" t="s">
        <v>3567</v>
      </c>
      <c r="F28" s="448"/>
      <c r="G28" s="2613" t="s">
        <v>3567</v>
      </c>
      <c r="H28" s="448"/>
      <c r="I28" s="447" t="s">
        <v>3567</v>
      </c>
      <c r="J28" s="448"/>
      <c r="K28" s="672"/>
      <c r="L28" s="1132"/>
      <c r="M28" s="1133"/>
      <c r="N28" s="1133"/>
      <c r="O28" s="1134"/>
      <c r="P28" s="3261"/>
      <c r="Q28" s="1795"/>
      <c r="R28" s="770"/>
      <c r="S28" s="771"/>
      <c r="T28" s="770"/>
      <c r="U28" s="771"/>
      <c r="V28" s="770"/>
      <c r="W28" s="771"/>
      <c r="X28" s="772"/>
      <c r="Y28" s="3261"/>
      <c r="Z28" s="55"/>
      <c r="AA28" s="1811">
        <v>1</v>
      </c>
      <c r="AB28" s="1811">
        <v>1</v>
      </c>
      <c r="AC28" s="1811">
        <v>1</v>
      </c>
    </row>
    <row r="29" spans="1:29" s="117" customFormat="1" ht="28.5">
      <c r="A29" s="649"/>
      <c r="B29" s="1384"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1"/>
      <c r="Q29" s="1795" t="str">
        <f t="shared" ref="Q29" si="9">B29</f>
        <v>基础设施水平</v>
      </c>
      <c r="R29" s="770" t="s">
        <v>17</v>
      </c>
      <c r="S29" s="771">
        <f>F29</f>
        <v>100</v>
      </c>
      <c r="T29" s="770" t="s">
        <v>17</v>
      </c>
      <c r="U29" s="771">
        <f>H29</f>
        <v>100</v>
      </c>
      <c r="V29" s="770" t="s">
        <v>17</v>
      </c>
      <c r="W29" s="771">
        <f>J29</f>
        <v>100</v>
      </c>
      <c r="X29" s="772"/>
      <c r="Y29" s="3261"/>
      <c r="Z29" s="55" t="str">
        <f>Q29</f>
        <v>基础设施水平</v>
      </c>
      <c r="AA29" s="1811">
        <f>D29/F29</f>
        <v>1</v>
      </c>
      <c r="AB29" s="1811">
        <f>D29/H29</f>
        <v>1</v>
      </c>
      <c r="AC29" s="1811">
        <f>D29/J29</f>
        <v>1</v>
      </c>
    </row>
    <row r="30" spans="1:29" s="117" customFormat="1" ht="15.75" thickBot="1">
      <c r="A30" s="649"/>
      <c r="B30" s="456"/>
      <c r="C30" s="2702" t="s">
        <v>3300</v>
      </c>
      <c r="D30" s="448"/>
      <c r="E30" s="2703" t="s">
        <v>3300</v>
      </c>
      <c r="F30" s="448"/>
      <c r="G30" s="2703" t="s">
        <v>3300</v>
      </c>
      <c r="H30" s="448"/>
      <c r="I30" s="2703" t="s">
        <v>3300</v>
      </c>
      <c r="J30" s="448"/>
      <c r="K30" s="672"/>
      <c r="L30" s="1132"/>
      <c r="M30" s="1133"/>
      <c r="N30" s="1133"/>
      <c r="O30" s="1134"/>
      <c r="P30" s="3261"/>
      <c r="Q30" s="1795"/>
      <c r="R30" s="770"/>
      <c r="S30" s="771"/>
      <c r="T30" s="770"/>
      <c r="U30" s="771"/>
      <c r="V30" s="770"/>
      <c r="W30" s="771"/>
      <c r="X30" s="772"/>
      <c r="Y30" s="3261"/>
      <c r="Z30" s="55"/>
      <c r="AA30" s="1811">
        <v>1</v>
      </c>
      <c r="AB30" s="1811">
        <v>1</v>
      </c>
      <c r="AC30" s="1811">
        <v>1</v>
      </c>
    </row>
    <row r="31" spans="1:29" ht="15" hidden="1">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61"/>
      <c r="Z31" s="1814" t="str">
        <f t="shared" ref="Z31:Z45" si="13">Q31</f>
        <v>临街状况</v>
      </c>
      <c r="AA31" s="1811">
        <f t="shared" si="3"/>
        <v>1</v>
      </c>
      <c r="AB31" s="1811">
        <f t="shared" si="4"/>
        <v>1</v>
      </c>
      <c r="AC31" s="1811">
        <f t="shared" si="5"/>
        <v>1</v>
      </c>
    </row>
    <row r="32" spans="1:29" ht="27" hidden="1">
      <c r="A32" s="428"/>
      <c r="B32" s="1384" t="s">
        <v>2692</v>
      </c>
      <c r="C32" s="2998"/>
      <c r="D32" s="450">
        <v>100</v>
      </c>
      <c r="E32" s="452"/>
      <c r="F32" s="450">
        <f>SUMIF(106:106,E33,107:107)-SUMIF(106:106,C33,107:107)+100</f>
        <v>100</v>
      </c>
      <c r="G32" s="452"/>
      <c r="H32" s="450">
        <f>SUMIF(106:106,G33,107:107)-SUMIF(106:106,C33,107:107)+100</f>
        <v>100</v>
      </c>
      <c r="I32" s="2998"/>
      <c r="J32" s="450">
        <f>SUMIF(106:106,I33,107:107)-SUMIF(106:106,C33,107:107)+100</f>
        <v>100</v>
      </c>
      <c r="K32" s="673"/>
      <c r="L32" s="1140"/>
      <c r="M32" s="1131"/>
      <c r="N32" s="1131"/>
      <c r="O32" s="1139"/>
      <c r="P32" s="3261"/>
      <c r="Q32" s="1810" t="str">
        <f t="shared" si="8"/>
        <v>毗邻道路的类型与等级</v>
      </c>
      <c r="R32" s="774" t="s">
        <v>17</v>
      </c>
      <c r="S32" s="775">
        <f t="shared" si="10"/>
        <v>100</v>
      </c>
      <c r="T32" s="774" t="s">
        <v>17</v>
      </c>
      <c r="U32" s="775">
        <f t="shared" si="11"/>
        <v>100</v>
      </c>
      <c r="V32" s="774" t="s">
        <v>17</v>
      </c>
      <c r="W32" s="775">
        <f t="shared" si="12"/>
        <v>100</v>
      </c>
      <c r="X32" s="1813"/>
      <c r="Y32" s="3261"/>
      <c r="Z32" s="1814" t="str">
        <f t="shared" si="13"/>
        <v>毗邻道路的类型与等级</v>
      </c>
      <c r="AA32" s="1811">
        <f t="shared" si="3"/>
        <v>1</v>
      </c>
      <c r="AB32" s="1811">
        <f t="shared" si="4"/>
        <v>1</v>
      </c>
      <c r="AC32" s="1811">
        <f t="shared" si="5"/>
        <v>1</v>
      </c>
    </row>
    <row r="33" spans="1:29" ht="15" hidden="1">
      <c r="A33" s="428"/>
      <c r="B33" s="456"/>
      <c r="C33" s="447" t="s">
        <v>3557</v>
      </c>
      <c r="D33" s="448"/>
      <c r="E33" s="2613" t="s">
        <v>3557</v>
      </c>
      <c r="F33" s="448"/>
      <c r="G33" s="2613" t="s">
        <v>3557</v>
      </c>
      <c r="H33" s="448"/>
      <c r="I33" s="447" t="s">
        <v>3554</v>
      </c>
      <c r="J33" s="448"/>
      <c r="K33" s="613"/>
      <c r="L33" s="1140"/>
      <c r="M33" s="1131"/>
      <c r="N33" s="1131"/>
      <c r="O33" s="1139"/>
      <c r="P33" s="3261"/>
      <c r="Q33" s="1810"/>
      <c r="R33" s="774"/>
      <c r="S33" s="775"/>
      <c r="T33" s="774"/>
      <c r="U33" s="775"/>
      <c r="V33" s="774"/>
      <c r="W33" s="775"/>
      <c r="X33" s="1813"/>
      <c r="Y33" s="3261"/>
      <c r="Z33" s="1814"/>
      <c r="AA33" s="1811">
        <v>1</v>
      </c>
      <c r="AB33" s="1811">
        <v>1</v>
      </c>
      <c r="AC33" s="1811">
        <v>1</v>
      </c>
    </row>
    <row r="34" spans="1:29" ht="15" hidden="1">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1"/>
      <c r="Q34" s="1810" t="str">
        <f t="shared" si="8"/>
        <v>土地级别</v>
      </c>
      <c r="R34" s="774" t="s">
        <v>17</v>
      </c>
      <c r="S34" s="775">
        <f t="shared" si="10"/>
        <v>100</v>
      </c>
      <c r="T34" s="774" t="s">
        <v>17</v>
      </c>
      <c r="U34" s="775">
        <f t="shared" si="11"/>
        <v>100</v>
      </c>
      <c r="V34" s="774" t="s">
        <v>17</v>
      </c>
      <c r="W34" s="775">
        <f t="shared" si="12"/>
        <v>100</v>
      </c>
      <c r="X34" s="1813"/>
      <c r="Y34" s="3261"/>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1"/>
      <c r="Q35" s="1810">
        <f t="shared" si="8"/>
        <v>111</v>
      </c>
      <c r="R35" s="774" t="s">
        <v>17</v>
      </c>
      <c r="S35" s="775">
        <f t="shared" si="10"/>
        <v>100</v>
      </c>
      <c r="T35" s="774" t="s">
        <v>17</v>
      </c>
      <c r="U35" s="775">
        <f t="shared" si="11"/>
        <v>100</v>
      </c>
      <c r="V35" s="774" t="s">
        <v>17</v>
      </c>
      <c r="W35" s="775">
        <f t="shared" si="12"/>
        <v>100</v>
      </c>
      <c r="X35" s="1813"/>
      <c r="Y35" s="3261"/>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5" t="s">
        <v>2566</v>
      </c>
      <c r="Q36" s="1810">
        <f t="shared" si="8"/>
        <v>111</v>
      </c>
      <c r="R36" s="774" t="s">
        <v>17</v>
      </c>
      <c r="S36" s="775">
        <f t="shared" si="10"/>
        <v>100</v>
      </c>
      <c r="T36" s="774" t="s">
        <v>17</v>
      </c>
      <c r="U36" s="775">
        <f t="shared" si="11"/>
        <v>100</v>
      </c>
      <c r="V36" s="774" t="s">
        <v>17</v>
      </c>
      <c r="W36" s="775">
        <f t="shared" si="12"/>
        <v>100</v>
      </c>
      <c r="X36" s="1813"/>
      <c r="Y36" s="3265" t="s">
        <v>2566</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5"/>
      <c r="Q37" s="1810">
        <f t="shared" si="8"/>
        <v>111</v>
      </c>
      <c r="R37" s="777" t="s">
        <v>17</v>
      </c>
      <c r="S37" s="778">
        <f t="shared" si="10"/>
        <v>100</v>
      </c>
      <c r="T37" s="777" t="s">
        <v>17</v>
      </c>
      <c r="U37" s="778">
        <f t="shared" si="11"/>
        <v>100</v>
      </c>
      <c r="V37" s="777" t="s">
        <v>17</v>
      </c>
      <c r="W37" s="778">
        <f t="shared" si="12"/>
        <v>100</v>
      </c>
      <c r="X37" s="779"/>
      <c r="Y37" s="3265"/>
      <c r="Z37" s="780">
        <f t="shared" si="13"/>
        <v>111</v>
      </c>
      <c r="AA37" s="1811">
        <f t="shared" si="3"/>
        <v>1</v>
      </c>
      <c r="AB37" s="1811">
        <f t="shared" si="4"/>
        <v>1</v>
      </c>
      <c r="AC37" s="1811">
        <f t="shared" si="5"/>
        <v>1</v>
      </c>
    </row>
    <row r="38" spans="1:29" ht="15">
      <c r="A38" s="472" t="s">
        <v>2564</v>
      </c>
      <c r="B38" s="456" t="s">
        <v>2752</v>
      </c>
      <c r="C38" s="679">
        <f>'数据-基础表'!A3</f>
        <v>82214</v>
      </c>
      <c r="D38" s="467">
        <v>100</v>
      </c>
      <c r="E38" s="679">
        <f>土地案例!D51</f>
        <v>30410.6</v>
      </c>
      <c r="F38" s="467">
        <f>LOOKUP(E38,117:117,118:118)-LOOKUP(C38,117:117,118:118)+100</f>
        <v>96</v>
      </c>
      <c r="G38" s="679">
        <f>土地案例!D63</f>
        <v>44125.2</v>
      </c>
      <c r="H38" s="467">
        <f>LOOKUP(G38,117:117,118:118)-LOOKUP(C38,117:117,118:118)+100</f>
        <v>96</v>
      </c>
      <c r="I38" s="530">
        <f>土地案例!D61</f>
        <v>43033.2</v>
      </c>
      <c r="J38" s="467">
        <f>LOOKUP(I38,117:117,118:118)-LOOKUP(C38,117:117,118:118)+100</f>
        <v>96</v>
      </c>
      <c r="K38" s="613"/>
      <c r="L38" s="1140"/>
      <c r="M38" s="1131"/>
      <c r="N38" s="1131"/>
      <c r="O38" s="1139"/>
      <c r="P38" s="3265"/>
      <c r="Q38" s="1810" t="str">
        <f>B38</f>
        <v>宗地面积</v>
      </c>
      <c r="R38" s="774" t="s">
        <v>17</v>
      </c>
      <c r="S38" s="775">
        <f t="shared" si="10"/>
        <v>96</v>
      </c>
      <c r="T38" s="774" t="s">
        <v>17</v>
      </c>
      <c r="U38" s="775">
        <f t="shared" si="11"/>
        <v>96</v>
      </c>
      <c r="V38" s="774" t="s">
        <v>17</v>
      </c>
      <c r="W38" s="775">
        <f t="shared" si="12"/>
        <v>96</v>
      </c>
      <c r="X38" s="1813"/>
      <c r="Y38" s="3265"/>
      <c r="Z38" s="1814" t="str">
        <f t="shared" si="13"/>
        <v>宗地面积</v>
      </c>
      <c r="AA38" s="1811">
        <f t="shared" si="3"/>
        <v>1.0416666666666667</v>
      </c>
      <c r="AB38" s="1811">
        <f t="shared" si="4"/>
        <v>1.0416666666666667</v>
      </c>
      <c r="AC38" s="1811">
        <f t="shared" si="5"/>
        <v>1.0416666666666667</v>
      </c>
    </row>
    <row r="39" spans="1:29" ht="15">
      <c r="A39" s="472"/>
      <c r="B39" s="422" t="s">
        <v>2753</v>
      </c>
      <c r="C39" s="2615" t="s">
        <v>3538</v>
      </c>
      <c r="D39" s="435">
        <v>100</v>
      </c>
      <c r="E39" s="2615" t="s">
        <v>3538</v>
      </c>
      <c r="F39" s="435">
        <f>SUMIF(119:119,E39,120:120)-SUMIF(119:119,C39,120:120)+100</f>
        <v>100</v>
      </c>
      <c r="G39" s="2615" t="s">
        <v>3538</v>
      </c>
      <c r="H39" s="435">
        <f>SUMIF(119:119,G39,120:120)-SUMIF(119:119,C39,120:120)+100</f>
        <v>100</v>
      </c>
      <c r="I39" s="2615" t="s">
        <v>3538</v>
      </c>
      <c r="J39" s="435">
        <f>SUMIF(119:119,I39,120:120)-SUMIF(119:119,C39,120:120)+100</f>
        <v>100</v>
      </c>
      <c r="K39" s="612">
        <v>2</v>
      </c>
      <c r="L39" s="1140"/>
      <c r="M39" s="1131"/>
      <c r="N39" s="1131"/>
      <c r="O39" s="1139"/>
      <c r="P39" s="3265"/>
      <c r="Q39" s="1810" t="str">
        <f t="shared" ref="Q39:Q45" si="14">B39</f>
        <v>宗地形状</v>
      </c>
      <c r="R39" s="774" t="s">
        <v>17</v>
      </c>
      <c r="S39" s="775">
        <f t="shared" si="10"/>
        <v>100</v>
      </c>
      <c r="T39" s="774" t="s">
        <v>17</v>
      </c>
      <c r="U39" s="775">
        <f t="shared" si="11"/>
        <v>100</v>
      </c>
      <c r="V39" s="774" t="s">
        <v>17</v>
      </c>
      <c r="W39" s="775">
        <f t="shared" si="12"/>
        <v>100</v>
      </c>
      <c r="X39" s="1813"/>
      <c r="Y39" s="3265"/>
      <c r="Z39" s="1814" t="str">
        <f t="shared" si="13"/>
        <v>宗地形状</v>
      </c>
      <c r="AA39" s="1811">
        <f t="shared" si="3"/>
        <v>1</v>
      </c>
      <c r="AB39" s="1811">
        <f t="shared" si="4"/>
        <v>1</v>
      </c>
      <c r="AC39" s="1811">
        <f t="shared" si="5"/>
        <v>1</v>
      </c>
    </row>
    <row r="40" spans="1:29" ht="15">
      <c r="A40" s="472"/>
      <c r="B40" s="422" t="s">
        <v>2754</v>
      </c>
      <c r="C40" s="2615" t="s">
        <v>3542</v>
      </c>
      <c r="D40" s="435">
        <v>100</v>
      </c>
      <c r="E40" s="2615" t="s">
        <v>3542</v>
      </c>
      <c r="F40" s="435">
        <f>SUMIF(121:121,E40,122:122)-SUMIF(121:121,C40,122:122)+100</f>
        <v>100</v>
      </c>
      <c r="G40" s="2615" t="s">
        <v>3542</v>
      </c>
      <c r="H40" s="435">
        <f>SUMIF(121:121,G40,122:122)-SUMIF(121:121,C40,122:122)+100</f>
        <v>100</v>
      </c>
      <c r="I40" s="2615" t="s">
        <v>3542</v>
      </c>
      <c r="J40" s="435">
        <f>SUMIF(121:121,I40,122:122)-SUMIF(121:121,C40,122:122)+100</f>
        <v>100</v>
      </c>
      <c r="K40" s="612">
        <v>2</v>
      </c>
      <c r="L40" s="1140"/>
      <c r="M40" s="1131"/>
      <c r="N40" s="1131"/>
      <c r="O40" s="1139"/>
      <c r="P40" s="3265"/>
      <c r="Q40" s="1810" t="str">
        <f t="shared" si="14"/>
        <v>临街宽度及深度</v>
      </c>
      <c r="R40" s="774" t="s">
        <v>17</v>
      </c>
      <c r="S40" s="775">
        <f t="shared" si="10"/>
        <v>100</v>
      </c>
      <c r="T40" s="774" t="s">
        <v>17</v>
      </c>
      <c r="U40" s="775">
        <f t="shared" si="11"/>
        <v>100</v>
      </c>
      <c r="V40" s="774" t="s">
        <v>17</v>
      </c>
      <c r="W40" s="775">
        <f t="shared" si="12"/>
        <v>100</v>
      </c>
      <c r="X40" s="1813"/>
      <c r="Y40" s="3265"/>
      <c r="Z40" s="1814" t="str">
        <f t="shared" si="13"/>
        <v>临街宽度及深度</v>
      </c>
      <c r="AA40" s="1811">
        <f t="shared" si="3"/>
        <v>1</v>
      </c>
      <c r="AB40" s="1811">
        <f t="shared" si="4"/>
        <v>1</v>
      </c>
      <c r="AC40" s="1811">
        <f t="shared" si="5"/>
        <v>1</v>
      </c>
    </row>
    <row r="41" spans="1:29" s="117" customFormat="1" ht="15">
      <c r="A41" s="473"/>
      <c r="B41" s="422" t="s">
        <v>2755</v>
      </c>
      <c r="C41" s="2704" t="s">
        <v>3300</v>
      </c>
      <c r="D41" s="136">
        <v>100</v>
      </c>
      <c r="E41" s="2704" t="s">
        <v>3550</v>
      </c>
      <c r="F41" s="435">
        <f>SUMIF(123:123,E41,124:124)-SUMIF(123:123,C41,124:124)+100</f>
        <v>96</v>
      </c>
      <c r="G41" s="2704" t="s">
        <v>3550</v>
      </c>
      <c r="H41" s="435">
        <f>SUMIF(123:123,G41,124:124)-SUMIF(123:123,C41,124:124)+100</f>
        <v>96</v>
      </c>
      <c r="I41" s="2704" t="s">
        <v>3550</v>
      </c>
      <c r="J41" s="435">
        <f>SUMIF(123:123,I41,124:124)-SUMIF(123:123,C41,124:124)+100</f>
        <v>96</v>
      </c>
      <c r="K41" s="612">
        <v>1</v>
      </c>
      <c r="L41" s="1132"/>
      <c r="M41" s="1133"/>
      <c r="N41" s="1133"/>
      <c r="O41" s="1134"/>
      <c r="P41" s="3265"/>
      <c r="Q41" s="1810" t="str">
        <f t="shared" si="14"/>
        <v>宗地开发程度</v>
      </c>
      <c r="R41" s="770" t="s">
        <v>17</v>
      </c>
      <c r="S41" s="771">
        <f t="shared" si="10"/>
        <v>96</v>
      </c>
      <c r="T41" s="770" t="s">
        <v>17</v>
      </c>
      <c r="U41" s="771">
        <f t="shared" si="11"/>
        <v>96</v>
      </c>
      <c r="V41" s="770" t="s">
        <v>17</v>
      </c>
      <c r="W41" s="771">
        <f t="shared" si="12"/>
        <v>96</v>
      </c>
      <c r="X41" s="772"/>
      <c r="Y41" s="3265"/>
      <c r="Z41" s="55" t="str">
        <f t="shared" si="13"/>
        <v>宗地开发程度</v>
      </c>
      <c r="AA41" s="773">
        <f t="shared" si="3"/>
        <v>1.0416666666666667</v>
      </c>
      <c r="AB41" s="773">
        <f t="shared" si="4"/>
        <v>1.0416666666666667</v>
      </c>
      <c r="AC41" s="773">
        <f t="shared" si="5"/>
        <v>1.0416666666666667</v>
      </c>
    </row>
    <row r="42" spans="1:29" ht="15">
      <c r="A42" s="472"/>
      <c r="B42" s="422" t="s">
        <v>2756</v>
      </c>
      <c r="C42" s="2615" t="s">
        <v>3299</v>
      </c>
      <c r="D42" s="435">
        <v>100</v>
      </c>
      <c r="E42" s="2615" t="s">
        <v>3299</v>
      </c>
      <c r="F42" s="435">
        <f>SUMIF(125:125,E42,126:126)-SUMIF(125:125,C42,126:126)+100</f>
        <v>100</v>
      </c>
      <c r="G42" s="2615" t="s">
        <v>3299</v>
      </c>
      <c r="H42" s="435">
        <f>SUMIF(125:125,G42,126:126)-SUMIF(125:125,C42,126:126)+100</f>
        <v>100</v>
      </c>
      <c r="I42" s="2615" t="s">
        <v>3299</v>
      </c>
      <c r="J42" s="435">
        <f>SUMIF(125:125,I42,126:126)-SUMIF(125:125,C42,126:126)+100</f>
        <v>100</v>
      </c>
      <c r="K42" s="612">
        <v>2</v>
      </c>
      <c r="L42" s="1140"/>
      <c r="M42" s="1131"/>
      <c r="N42" s="1131"/>
      <c r="O42" s="1139"/>
      <c r="P42" s="3265" t="s">
        <v>2566</v>
      </c>
      <c r="Q42" s="1810" t="str">
        <f t="shared" si="14"/>
        <v>工程地质条件</v>
      </c>
      <c r="R42" s="774" t="s">
        <v>17</v>
      </c>
      <c r="S42" s="775">
        <f t="shared" si="10"/>
        <v>100</v>
      </c>
      <c r="T42" s="774" t="s">
        <v>17</v>
      </c>
      <c r="U42" s="775">
        <f t="shared" si="11"/>
        <v>100</v>
      </c>
      <c r="V42" s="774" t="s">
        <v>17</v>
      </c>
      <c r="W42" s="775">
        <f t="shared" si="12"/>
        <v>100</v>
      </c>
      <c r="X42" s="1813"/>
      <c r="Y42" s="3265"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5"/>
      <c r="Q43" s="1810">
        <f t="shared" si="14"/>
        <v>111</v>
      </c>
      <c r="R43" s="774" t="s">
        <v>17</v>
      </c>
      <c r="S43" s="775">
        <f t="shared" si="10"/>
        <v>100</v>
      </c>
      <c r="T43" s="774" t="s">
        <v>17</v>
      </c>
      <c r="U43" s="775">
        <f t="shared" si="11"/>
        <v>100</v>
      </c>
      <c r="V43" s="774" t="s">
        <v>17</v>
      </c>
      <c r="W43" s="775">
        <f t="shared" si="12"/>
        <v>100</v>
      </c>
      <c r="X43" s="1813"/>
      <c r="Y43" s="326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5"/>
      <c r="Q44" s="1810">
        <f t="shared" si="14"/>
        <v>111</v>
      </c>
      <c r="R44" s="774" t="s">
        <v>17</v>
      </c>
      <c r="S44" s="775">
        <f t="shared" si="10"/>
        <v>100</v>
      </c>
      <c r="T44" s="774" t="s">
        <v>17</v>
      </c>
      <c r="U44" s="775">
        <f t="shared" si="11"/>
        <v>100</v>
      </c>
      <c r="V44" s="774" t="s">
        <v>17</v>
      </c>
      <c r="W44" s="775">
        <f t="shared" si="12"/>
        <v>100</v>
      </c>
      <c r="X44" s="1813"/>
      <c r="Y44" s="3265"/>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5"/>
      <c r="Q45" s="1810">
        <f t="shared" si="14"/>
        <v>111</v>
      </c>
      <c r="R45" s="777" t="s">
        <v>17</v>
      </c>
      <c r="S45" s="778">
        <f t="shared" si="10"/>
        <v>100</v>
      </c>
      <c r="T45" s="777" t="s">
        <v>17</v>
      </c>
      <c r="U45" s="778">
        <f t="shared" si="11"/>
        <v>100</v>
      </c>
      <c r="V45" s="777" t="s">
        <v>17</v>
      </c>
      <c r="W45" s="778">
        <f t="shared" si="12"/>
        <v>100</v>
      </c>
      <c r="X45" s="779"/>
      <c r="Y45" s="3265"/>
      <c r="Z45" s="780">
        <f t="shared" si="13"/>
        <v>111</v>
      </c>
      <c r="AA45" s="1811">
        <f t="shared" si="3"/>
        <v>1</v>
      </c>
      <c r="AB45" s="1811">
        <f t="shared" si="4"/>
        <v>1</v>
      </c>
      <c r="AC45" s="1811">
        <f t="shared" si="5"/>
        <v>1</v>
      </c>
    </row>
    <row r="46" spans="1:29" ht="15">
      <c r="A46" s="479" t="s">
        <v>2721</v>
      </c>
      <c r="B46" s="2706" t="s">
        <v>2757</v>
      </c>
      <c r="C46" s="682" t="s">
        <v>1</v>
      </c>
      <c r="D46" s="481"/>
      <c r="E46" s="482">
        <f>土地案例!K51</f>
        <v>7254.05</v>
      </c>
      <c r="F46" s="483"/>
      <c r="G46" s="484">
        <f>土地案例!K63</f>
        <v>7243.02</v>
      </c>
      <c r="H46" s="485"/>
      <c r="I46" s="482">
        <f>土地案例!K61</f>
        <v>7113.1</v>
      </c>
      <c r="J46" s="485"/>
      <c r="K46" s="783"/>
      <c r="L46" s="1143"/>
      <c r="M46" s="1144"/>
      <c r="N46" s="1131"/>
      <c r="O46" s="1144"/>
      <c r="P46" s="3258" t="str">
        <f>A46</f>
        <v>成交单价</v>
      </c>
      <c r="Q46" s="3258"/>
      <c r="R46" s="3253">
        <f>E46</f>
        <v>7254.05</v>
      </c>
      <c r="S46" s="3253"/>
      <c r="T46" s="3253">
        <f>G46</f>
        <v>7243.02</v>
      </c>
      <c r="U46" s="3253"/>
      <c r="V46" s="3253">
        <f>I46</f>
        <v>7113.1</v>
      </c>
      <c r="W46" s="3253"/>
      <c r="X46" s="759"/>
      <c r="Y46" s="781"/>
      <c r="Z46" s="759"/>
      <c r="AA46" s="759"/>
      <c r="AB46" s="759"/>
      <c r="AC46" s="759"/>
    </row>
    <row r="47" spans="1:29" ht="15.75" thickBot="1">
      <c r="A47" s="486" t="s">
        <v>2670</v>
      </c>
      <c r="B47" s="683"/>
      <c r="C47" s="490">
        <f>R48</f>
        <v>8641</v>
      </c>
      <c r="D47" s="489"/>
      <c r="E47" s="490">
        <f>R47</f>
        <v>8952</v>
      </c>
      <c r="F47" s="491"/>
      <c r="G47" s="488">
        <f>T47</f>
        <v>8429</v>
      </c>
      <c r="H47" s="489"/>
      <c r="I47" s="490">
        <f>V47</f>
        <v>8542</v>
      </c>
      <c r="J47" s="489"/>
      <c r="K47" s="784"/>
      <c r="L47" s="1143"/>
      <c r="M47" s="1144"/>
      <c r="N47" s="1144"/>
      <c r="O47" s="1144"/>
      <c r="P47" s="3258" t="str">
        <f>A47</f>
        <v>比较价值（元/平方米）</v>
      </c>
      <c r="Q47" s="3258"/>
      <c r="R47" s="3286">
        <f>ROUND(PRODUCT(R46,AA7:AA45),0)</f>
        <v>8952</v>
      </c>
      <c r="S47" s="3286"/>
      <c r="T47" s="3286">
        <f>ROUND(PRODUCT(T46,AB7:AB45),0)</f>
        <v>8429</v>
      </c>
      <c r="U47" s="3286"/>
      <c r="V47" s="3286">
        <f>ROUND(PRODUCT(V46,AC7:AC45),0)</f>
        <v>8542</v>
      </c>
      <c r="W47" s="3286"/>
      <c r="X47" s="759"/>
      <c r="Y47" s="759"/>
      <c r="Z47" s="759"/>
      <c r="AA47" s="759"/>
      <c r="AB47" s="759"/>
      <c r="AC47" s="759"/>
    </row>
    <row r="48" spans="1:29" ht="15.75" thickBot="1">
      <c r="A48" s="492" t="s">
        <v>2758</v>
      </c>
      <c r="B48" s="493"/>
      <c r="C48" s="494">
        <f>R48</f>
        <v>8641</v>
      </c>
      <c r="D48" s="494"/>
      <c r="E48" s="494"/>
      <c r="F48" s="494"/>
      <c r="G48" s="494"/>
      <c r="H48" s="494"/>
      <c r="I48" s="494"/>
      <c r="J48" s="494"/>
      <c r="K48" s="785"/>
      <c r="L48" s="1143"/>
      <c r="M48" s="1144"/>
      <c r="N48" s="1144"/>
      <c r="O48" s="1144"/>
      <c r="P48" s="3255" t="str">
        <f>A48</f>
        <v>估价对象XX用房的比较价值（楼面单价，元/平方米）</v>
      </c>
      <c r="Q48" s="3256"/>
      <c r="R48" s="3287">
        <f>ROUND(AVERAGE(R47:V47),0)</f>
        <v>8641</v>
      </c>
      <c r="S48" s="3287"/>
      <c r="T48" s="3287"/>
      <c r="U48" s="3287"/>
      <c r="V48" s="3287"/>
      <c r="W48" s="328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0.23406924407744634</v>
      </c>
      <c r="F51" s="500" t="str">
        <f>IF(OR(E51&gt;=0.3,E51&lt;=-0.3),"超过30%","")</f>
        <v/>
      </c>
      <c r="G51" s="499">
        <f>IF(G46&lt;G47,G47/G46-1,G46/G47-1)</f>
        <v>0.16374109142319071</v>
      </c>
      <c r="H51" s="500" t="str">
        <f>IF(OR(G51&gt;=0.3,G51&lt;=-0.3),"超过30%","")</f>
        <v/>
      </c>
      <c r="I51" s="499">
        <f>IF(I46&lt;I47,I47/I46-1,I46/I47-1)</f>
        <v>0.20088287807003979</v>
      </c>
      <c r="J51" s="500" t="str">
        <f>IF(OR(I51&gt;=0.3,I51&lt;=-0.3),"超过30%","")</f>
        <v/>
      </c>
      <c r="K51" s="1105"/>
      <c r="L51" s="1106"/>
      <c r="M51" s="1144"/>
      <c r="N51" s="1144"/>
      <c r="O51" s="1144"/>
    </row>
    <row r="52" spans="1:15" ht="13.5" customHeight="1">
      <c r="A52" s="1144"/>
      <c r="B52" s="1144"/>
      <c r="C52" s="497" t="s">
        <v>2673</v>
      </c>
      <c r="D52" s="501"/>
      <c r="E52" s="499">
        <f>IF(E47&lt;G47,G47/E47-1,E47/G47-1)</f>
        <v>6.2047692490212469E-2</v>
      </c>
      <c r="F52" s="500" t="str">
        <f>IF(OR(E52&gt;=0.2,E52&lt;=-0.2),"超过20%","")</f>
        <v/>
      </c>
      <c r="G52" s="499">
        <f>IF(G47&lt;I47,I47/G47-1,G47/I47-1)</f>
        <v>1.3406097995017241E-2</v>
      </c>
      <c r="H52" s="500" t="str">
        <f>IF(OR(G52&gt;=0.2,G52&lt;=-0.2),"超过20%","")</f>
        <v/>
      </c>
      <c r="I52" s="499">
        <f>IF(I47&lt;E47,E47/I47-1,I47/E47-1)</f>
        <v>4.7998126902364824E-2</v>
      </c>
      <c r="J52" s="500" t="str">
        <f>IF(OR(I52&gt;=0.2,I52&lt;=-0.2),"超过20%","")</f>
        <v/>
      </c>
      <c r="K52" s="1105"/>
      <c r="L52" s="1106"/>
      <c r="M52" s="1144"/>
      <c r="N52" s="1144"/>
      <c r="O52" s="1144"/>
    </row>
    <row r="53" spans="1:15" s="502" customFormat="1" ht="13.5" customHeight="1">
      <c r="A53" s="1145"/>
      <c r="B53" s="1145"/>
      <c r="C53" s="497" t="s">
        <v>2674</v>
      </c>
      <c r="D53" s="501"/>
      <c r="E53" s="499">
        <f>IF(E46&lt;G46,G46/E46-1,E46/G46-1)</f>
        <v>1.5228454429230265E-3</v>
      </c>
      <c r="F53" s="500" t="str">
        <f>IF(OR(E53&gt;=0.3,E53&lt;=-0.3),"超过30%","")</f>
        <v/>
      </c>
      <c r="G53" s="499">
        <f>IF(G46&lt;I46,I46/G46-1,G46/I46-1)</f>
        <v>1.8264891538148031E-2</v>
      </c>
      <c r="H53" s="500" t="str">
        <f>IF(OR(G53&gt;=0.3,G53&lt;=-0.3),"超过30%","")</f>
        <v/>
      </c>
      <c r="I53" s="499">
        <f>IF(I46&lt;E46,E46/I46-1,I46/E46-1)</f>
        <v>1.9815551587915259E-2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7" t="s">
        <v>2761</v>
      </c>
      <c r="D55" s="2708" t="s">
        <v>2762</v>
      </c>
      <c r="E55" s="686" t="s">
        <v>2763</v>
      </c>
      <c r="F55" s="1107" t="s">
        <v>2764</v>
      </c>
      <c r="G55" s="3241" t="s">
        <v>2765</v>
      </c>
      <c r="H55" s="3288"/>
      <c r="I55" s="144" t="s">
        <v>2766</v>
      </c>
      <c r="J55" s="2709">
        <f>项目基本情况!F35</f>
        <v>0</v>
      </c>
      <c r="K55" s="2710" t="s">
        <v>2767</v>
      </c>
      <c r="L55" s="1106"/>
      <c r="M55" s="1144"/>
      <c r="N55" s="1144"/>
      <c r="O55" s="1144"/>
    </row>
    <row r="56" spans="1:15" s="692" customFormat="1">
      <c r="A56" s="688" t="s">
        <v>2768</v>
      </c>
      <c r="B56" s="689">
        <f>C48</f>
        <v>8641</v>
      </c>
      <c r="C56" s="690">
        <v>1</v>
      </c>
      <c r="D56" s="1163">
        <v>1</v>
      </c>
      <c r="E56" s="690">
        <f>'数据-汇总表'!E8+'数据-汇总表'!E9</f>
        <v>155417.20000000115</v>
      </c>
      <c r="F56" s="1103">
        <f t="shared" ref="F56:F65" si="15">ROUND(B56*E56/10000,0)</f>
        <v>134296</v>
      </c>
      <c r="G56" s="3240"/>
      <c r="H56" s="3258"/>
      <c r="I56" s="1108">
        <v>1</v>
      </c>
      <c r="J56" s="1111">
        <v>1</v>
      </c>
      <c r="K56" s="1145"/>
      <c r="L56" s="941"/>
      <c r="M56" s="941"/>
      <c r="N56" s="941"/>
      <c r="O56" s="941"/>
    </row>
    <row r="57" spans="1:15" s="692" customFormat="1">
      <c r="A57" s="693" t="s">
        <v>2769</v>
      </c>
      <c r="B57" s="262">
        <f>ROUND($C$48*C57*D57,0)</f>
        <v>0</v>
      </c>
      <c r="C57" s="200">
        <f t="shared" ref="C57:C65" si="16">IF($C$55="北京市系数",I57,J57)</f>
        <v>0</v>
      </c>
      <c r="D57" s="1164">
        <v>0.25</v>
      </c>
      <c r="E57" s="694"/>
      <c r="F57" s="1103">
        <f t="shared" si="15"/>
        <v>0</v>
      </c>
      <c r="G57" s="3289" t="s">
        <v>2770</v>
      </c>
      <c r="H57" s="1104">
        <f>项目基本情况!B37</f>
        <v>0</v>
      </c>
      <c r="I57" s="1108">
        <f>SUMIF(修正!A45:A56,H57,修正!B45:B56)</f>
        <v>0</v>
      </c>
      <c r="J57" s="1112"/>
      <c r="K57" s="1144"/>
      <c r="L57" s="941"/>
      <c r="M57" s="941"/>
      <c r="N57" s="941"/>
      <c r="O57" s="941"/>
    </row>
    <row r="58" spans="1:15" s="692" customFormat="1">
      <c r="A58" s="693" t="s">
        <v>2771</v>
      </c>
      <c r="B58" s="262">
        <f t="shared" ref="B58:B65" si="17">ROUND($C$48*C58*D58,0)</f>
        <v>0</v>
      </c>
      <c r="C58" s="200">
        <f t="shared" si="16"/>
        <v>0</v>
      </c>
      <c r="D58" s="1164">
        <v>0.25</v>
      </c>
      <c r="E58" s="694"/>
      <c r="F58" s="1103">
        <f t="shared" si="15"/>
        <v>0</v>
      </c>
      <c r="G58" s="3289"/>
      <c r="H58" s="1104">
        <f>项目基本情况!B37</f>
        <v>0</v>
      </c>
      <c r="I58" s="1108">
        <f>SUMIF(修正!A45:A56,H58,修正!C45:C56)</f>
        <v>0</v>
      </c>
      <c r="J58" s="1112"/>
      <c r="K58" s="1145"/>
      <c r="L58" s="941"/>
      <c r="M58" s="941"/>
      <c r="N58" s="941"/>
      <c r="O58" s="941"/>
    </row>
    <row r="59" spans="1:15" s="692" customFormat="1">
      <c r="A59" s="693" t="s">
        <v>2772</v>
      </c>
      <c r="B59" s="262">
        <f t="shared" si="17"/>
        <v>0</v>
      </c>
      <c r="C59" s="200">
        <f t="shared" si="16"/>
        <v>0</v>
      </c>
      <c r="D59" s="1164">
        <v>0.25</v>
      </c>
      <c r="E59" s="694"/>
      <c r="F59" s="1103">
        <f t="shared" si="15"/>
        <v>0</v>
      </c>
      <c r="G59" s="3289"/>
      <c r="H59" s="1104">
        <f>项目基本情况!B37</f>
        <v>0</v>
      </c>
      <c r="I59" s="1108">
        <f>SUMIF(修正!A45:A56,H59,修正!D45:D56)</f>
        <v>0</v>
      </c>
      <c r="J59" s="1112"/>
      <c r="K59" s="1144"/>
      <c r="L59" s="941"/>
      <c r="M59" s="941"/>
      <c r="N59" s="941"/>
      <c r="O59" s="941"/>
    </row>
    <row r="60" spans="1:15" s="692" customFormat="1">
      <c r="A60" s="693" t="s">
        <v>2773</v>
      </c>
      <c r="B60" s="262">
        <f t="shared" si="17"/>
        <v>0</v>
      </c>
      <c r="C60" s="200">
        <f t="shared" si="16"/>
        <v>0</v>
      </c>
      <c r="D60" s="1164">
        <v>0.25</v>
      </c>
      <c r="E60" s="694"/>
      <c r="F60" s="1103">
        <f t="shared" si="15"/>
        <v>0</v>
      </c>
      <c r="G60" s="3289"/>
      <c r="H60" s="1104">
        <f>项目基本情况!B37</f>
        <v>0</v>
      </c>
      <c r="I60" s="1108">
        <f>SUMIF(修正!A45:A56,H60,修正!E45:E56)</f>
        <v>0</v>
      </c>
      <c r="J60" s="1112"/>
      <c r="K60" s="1145"/>
      <c r="L60" s="941"/>
      <c r="M60" s="941"/>
      <c r="N60" s="941"/>
      <c r="O60" s="941"/>
    </row>
    <row r="61" spans="1:15" s="692" customFormat="1">
      <c r="A61" s="693" t="s">
        <v>2774</v>
      </c>
      <c r="B61" s="262">
        <f t="shared" si="17"/>
        <v>0</v>
      </c>
      <c r="C61" s="200">
        <f t="shared" si="16"/>
        <v>0</v>
      </c>
      <c r="D61" s="1164">
        <v>0.25</v>
      </c>
      <c r="E61" s="261">
        <f>'数据-汇总表'!E11</f>
        <v>0</v>
      </c>
      <c r="F61" s="1103">
        <f t="shared" si="15"/>
        <v>0</v>
      </c>
      <c r="G61" s="2711" t="s">
        <v>2775</v>
      </c>
      <c r="H61" s="1104">
        <f>项目基本情况!C37</f>
        <v>0</v>
      </c>
      <c r="I61" s="1108">
        <f>SUMIF(修正!A45:A56,H61,修正!F45:F56)</f>
        <v>0</v>
      </c>
      <c r="J61" s="1112"/>
      <c r="K61" s="1144"/>
      <c r="L61" s="941"/>
      <c r="M61" s="941"/>
      <c r="N61" s="941"/>
      <c r="O61" s="941"/>
    </row>
    <row r="62" spans="1:15" s="692" customFormat="1">
      <c r="A62" s="693" t="s">
        <v>2776</v>
      </c>
      <c r="B62" s="262">
        <f t="shared" si="17"/>
        <v>0</v>
      </c>
      <c r="C62" s="200">
        <f t="shared" si="16"/>
        <v>0</v>
      </c>
      <c r="D62" s="1164">
        <v>0.25</v>
      </c>
      <c r="E62" s="261">
        <f>'数据-汇总表'!E12</f>
        <v>0</v>
      </c>
      <c r="F62" s="1103">
        <f t="shared" si="15"/>
        <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f t="shared" si="17"/>
        <v>0</v>
      </c>
      <c r="C63" s="200">
        <f t="shared" si="16"/>
        <v>0</v>
      </c>
      <c r="D63" s="1164">
        <v>0.25</v>
      </c>
      <c r="E63" s="261">
        <f>'数据-汇总表'!E13</f>
        <v>0</v>
      </c>
      <c r="F63" s="1103">
        <f t="shared" si="15"/>
        <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f t="shared" si="17"/>
        <v>0</v>
      </c>
      <c r="C64" s="200">
        <f t="shared" si="16"/>
        <v>0</v>
      </c>
      <c r="D64" s="1164">
        <v>0.25</v>
      </c>
      <c r="E64" s="261">
        <f>'数据-汇总表'!E14</f>
        <v>0</v>
      </c>
      <c r="F64" s="1103">
        <f t="shared" si="15"/>
        <v>0</v>
      </c>
      <c r="G64" s="2711" t="s">
        <v>2770</v>
      </c>
      <c r="H64" s="1104">
        <f>项目基本情况!B37</f>
        <v>0</v>
      </c>
      <c r="I64" s="1108">
        <f>SUMIF(修正!A45:A56,H64,修正!H45:H56)</f>
        <v>0</v>
      </c>
      <c r="J64" s="1112"/>
      <c r="K64" s="1145"/>
      <c r="L64" s="941"/>
      <c r="M64" s="941"/>
      <c r="N64" s="941"/>
      <c r="O64" s="941"/>
    </row>
    <row r="65" spans="1:17" s="692" customFormat="1" ht="15" thickBot="1">
      <c r="A65" s="693" t="s">
        <v>2781</v>
      </c>
      <c r="B65" s="262">
        <f t="shared" si="17"/>
        <v>0</v>
      </c>
      <c r="C65" s="200">
        <f t="shared" si="16"/>
        <v>0</v>
      </c>
      <c r="D65" s="1164">
        <v>0.25</v>
      </c>
      <c r="E65" s="261">
        <f>'数据-汇总表'!E15</f>
        <v>0</v>
      </c>
      <c r="F65" s="1103">
        <f t="shared" si="15"/>
        <v>0</v>
      </c>
      <c r="G65" s="2712"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155417.20000000115</v>
      </c>
      <c r="F66" s="697">
        <f>IF(B46="楼面地价",SUM(F56:F65),ROUND(C48*E66/10000,0))</f>
        <v>134296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2783</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4" t="s">
        <v>2784</v>
      </c>
      <c r="B71" s="332" t="str">
        <f>"北京市平均增长率"&amp;TEXT(SUMIF(基准地价修正!N21:N25,A71,基准地价修正!P21:P25),"0.00%")</f>
        <v>北京市平均增长率2.23%</v>
      </c>
      <c r="C71" s="603">
        <v>100</v>
      </c>
      <c r="D71" s="595">
        <v>99.5</v>
      </c>
      <c r="E71" s="595">
        <v>99</v>
      </c>
      <c r="F71" s="595">
        <v>98.5</v>
      </c>
      <c r="G71" s="595">
        <v>98</v>
      </c>
      <c r="H71" s="2999">
        <v>97.5</v>
      </c>
      <c r="I71" s="595">
        <v>97</v>
      </c>
      <c r="J71" s="595">
        <v>96.5</v>
      </c>
      <c r="K71" s="595">
        <v>96</v>
      </c>
      <c r="L71" s="595">
        <v>95.5</v>
      </c>
      <c r="M71" s="2999">
        <v>95</v>
      </c>
      <c r="N71" s="595">
        <v>94.5</v>
      </c>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93" t="s">
        <v>3545</v>
      </c>
      <c r="D75" s="2993" t="s">
        <v>3546</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t="str">
        <f>B13</f>
        <v>自持比例</v>
      </c>
      <c r="C84" s="2994" t="s">
        <v>3572</v>
      </c>
      <c r="D84" s="554" t="s">
        <v>3574</v>
      </c>
      <c r="E84" s="554" t="s">
        <v>3575</v>
      </c>
      <c r="F84" s="554" t="s">
        <v>3571</v>
      </c>
      <c r="G84" s="554"/>
      <c r="H84" s="555"/>
      <c r="I84" s="555"/>
      <c r="J84" s="555"/>
      <c r="K84" s="555"/>
      <c r="L84" s="556"/>
      <c r="M84" s="557"/>
      <c r="N84" s="1154"/>
      <c r="O84" s="1154"/>
      <c r="P84" s="470"/>
      <c r="Q84" s="561"/>
    </row>
    <row r="85" spans="1:17" s="471" customFormat="1" ht="15.75" thickBot="1">
      <c r="A85" s="553"/>
      <c r="B85" s="543"/>
      <c r="C85" s="560">
        <v>100</v>
      </c>
      <c r="D85" s="560">
        <v>97</v>
      </c>
      <c r="E85" s="560">
        <v>94</v>
      </c>
      <c r="F85" s="560">
        <v>91</v>
      </c>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2994" t="s">
        <v>3552</v>
      </c>
      <c r="D106" s="2994" t="s">
        <v>3553</v>
      </c>
      <c r="E106" s="2994" t="s">
        <v>3555</v>
      </c>
      <c r="F106" s="2994" t="s">
        <v>3556</v>
      </c>
      <c r="G106" s="2994" t="s">
        <v>3558</v>
      </c>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2564</v>
      </c>
      <c r="B116" s="528" t="s">
        <v>2792</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80000(含)-100000</v>
      </c>
      <c r="H116" s="529" t="str">
        <f t="shared" si="25"/>
        <v>100000(含)-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50000</v>
      </c>
      <c r="G117" s="595">
        <v>80000</v>
      </c>
      <c r="H117" s="595">
        <v>100000</v>
      </c>
      <c r="I117" s="595"/>
      <c r="J117" s="596"/>
      <c r="K117" s="596"/>
      <c r="L117" s="597"/>
      <c r="M117" s="598"/>
      <c r="N117" s="1152"/>
      <c r="O117" s="1152"/>
      <c r="P117" s="45"/>
      <c r="Q117" s="504"/>
    </row>
    <row r="118" spans="1:17" ht="15.75" thickBot="1">
      <c r="A118" s="534"/>
      <c r="B118" s="543"/>
      <c r="C118" s="570">
        <v>90</v>
      </c>
      <c r="D118" s="591">
        <v>92</v>
      </c>
      <c r="E118" s="591">
        <v>94</v>
      </c>
      <c r="F118" s="591">
        <v>96</v>
      </c>
      <c r="G118" s="591">
        <v>98</v>
      </c>
      <c r="H118" s="591">
        <v>100</v>
      </c>
      <c r="I118" s="591"/>
      <c r="J118" s="591"/>
      <c r="K118" s="591"/>
      <c r="L118" s="591"/>
      <c r="M118" s="592"/>
      <c r="N118" s="1153"/>
      <c r="O118" s="1153"/>
      <c r="P118" s="45"/>
      <c r="Q118" s="504"/>
    </row>
    <row r="119" spans="1:17" ht="15" thickTop="1">
      <c r="A119" s="599"/>
      <c r="B119" s="538" t="s">
        <v>2793</v>
      </c>
      <c r="C119" s="2995" t="s">
        <v>3539</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2794</v>
      </c>
      <c r="C121" s="2994" t="s">
        <v>3543</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2795</v>
      </c>
      <c r="C123" s="2994" t="s">
        <v>3540</v>
      </c>
      <c r="D123" s="2994" t="s">
        <v>3547</v>
      </c>
      <c r="E123" s="2994" t="s">
        <v>3548</v>
      </c>
      <c r="F123" s="2994" t="s">
        <v>3549</v>
      </c>
      <c r="G123" s="2994" t="s">
        <v>3551</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2796</v>
      </c>
      <c r="C125" s="2994" t="s">
        <v>3541</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41" t="s">
        <v>2647</v>
      </c>
      <c r="D4" s="3242"/>
      <c r="E4" s="3243" t="s">
        <v>2648</v>
      </c>
      <c r="F4" s="3244"/>
      <c r="G4" s="3241" t="s">
        <v>2649</v>
      </c>
      <c r="H4" s="3242"/>
      <c r="I4" s="3241" t="s">
        <v>2650</v>
      </c>
      <c r="J4" s="3242"/>
      <c r="K4" s="610" t="s">
        <v>2651</v>
      </c>
      <c r="L4" s="1130"/>
      <c r="M4" s="1131"/>
      <c r="N4" s="1131"/>
      <c r="O4" s="1131"/>
      <c r="P4" s="3245" t="s">
        <v>2652</v>
      </c>
      <c r="Q4" s="3246"/>
      <c r="R4" s="3227" t="s">
        <v>2648</v>
      </c>
      <c r="S4" s="3228"/>
      <c r="T4" s="3227" t="s">
        <v>2649</v>
      </c>
      <c r="U4" s="3228"/>
      <c r="V4" s="3253" t="s">
        <v>2650</v>
      </c>
      <c r="W4" s="3253"/>
      <c r="X4" s="1813"/>
      <c r="Y4" s="3227" t="s">
        <v>2652</v>
      </c>
      <c r="Z4" s="3228"/>
      <c r="AA4" s="3222" t="s">
        <v>2648</v>
      </c>
      <c r="AB4" s="3223" t="s">
        <v>2649</v>
      </c>
      <c r="AC4" s="3222" t="s">
        <v>2650</v>
      </c>
    </row>
    <row r="5" spans="1:29" ht="15">
      <c r="A5" s="404"/>
      <c r="B5" s="405"/>
      <c r="C5" s="3233" t="s">
        <v>2543</v>
      </c>
      <c r="D5" s="3234"/>
      <c r="E5" s="3269" t="s">
        <v>2544</v>
      </c>
      <c r="F5" s="3232"/>
      <c r="G5" s="3233" t="s">
        <v>2545</v>
      </c>
      <c r="H5" s="3234"/>
      <c r="I5" s="3233" t="s">
        <v>2546</v>
      </c>
      <c r="J5" s="3234"/>
      <c r="K5" s="610"/>
      <c r="L5" s="1130"/>
      <c r="M5" s="1131"/>
      <c r="N5" s="1131"/>
      <c r="O5" s="1131"/>
      <c r="P5" s="3247"/>
      <c r="Q5" s="3248"/>
      <c r="R5" s="3229"/>
      <c r="S5" s="3230"/>
      <c r="T5" s="3229"/>
      <c r="U5" s="3230"/>
      <c r="V5" s="3253"/>
      <c r="W5" s="3253"/>
      <c r="X5" s="1813"/>
      <c r="Y5" s="3229"/>
      <c r="Z5" s="3230"/>
      <c r="AA5" s="3223"/>
      <c r="AB5" s="3223"/>
      <c r="AC5" s="3223"/>
    </row>
    <row r="6" spans="1:29" ht="15.75" thickBot="1">
      <c r="A6" s="406"/>
      <c r="B6" s="407"/>
      <c r="C6" s="3290" t="s">
        <v>2798</v>
      </c>
      <c r="D6" s="3291"/>
      <c r="E6" s="3292" t="s">
        <v>2798</v>
      </c>
      <c r="F6" s="3293"/>
      <c r="G6" s="3290" t="s">
        <v>2798</v>
      </c>
      <c r="H6" s="3291"/>
      <c r="I6" s="3290" t="s">
        <v>2798</v>
      </c>
      <c r="J6" s="3291"/>
      <c r="K6" s="610" t="s">
        <v>2548</v>
      </c>
      <c r="L6" s="1130"/>
      <c r="M6" s="1131"/>
      <c r="N6" s="1131"/>
      <c r="O6" s="1131"/>
      <c r="P6" s="3249"/>
      <c r="Q6" s="3250"/>
      <c r="R6" s="3229"/>
      <c r="S6" s="3230"/>
      <c r="T6" s="3251"/>
      <c r="U6" s="3252"/>
      <c r="V6" s="3253"/>
      <c r="W6" s="3253"/>
      <c r="X6" s="1813"/>
      <c r="Y6" s="3251"/>
      <c r="Z6" s="3252"/>
      <c r="AA6" s="3224"/>
      <c r="AB6" s="3224"/>
      <c r="AC6" s="3224"/>
    </row>
    <row r="7" spans="1:29" s="117" customFormat="1" ht="15.75" thickBot="1">
      <c r="A7" s="408" t="s">
        <v>2549</v>
      </c>
      <c r="B7" s="409"/>
      <c r="C7" s="410">
        <f>'数据-取费表'!B2</f>
        <v>43668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25" t="s">
        <v>2550</v>
      </c>
      <c r="Q7" s="3254"/>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5" t="s">
        <v>2553</v>
      </c>
      <c r="Q8" s="3226"/>
      <c r="R8" s="770" t="s">
        <v>17</v>
      </c>
      <c r="S8" s="771">
        <f t="shared" si="0"/>
        <v>0</v>
      </c>
      <c r="T8" s="770" t="s">
        <v>17</v>
      </c>
      <c r="U8" s="771">
        <f t="shared" si="1"/>
        <v>0</v>
      </c>
      <c r="V8" s="770" t="s">
        <v>17</v>
      </c>
      <c r="W8" s="771">
        <f t="shared" si="2"/>
        <v>0</v>
      </c>
      <c r="X8" s="772"/>
      <c r="Y8" s="3225" t="s">
        <v>2553</v>
      </c>
      <c r="Z8" s="3226"/>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58" t="s">
        <v>2556</v>
      </c>
      <c r="Q9" s="1795" t="str">
        <f t="shared" ref="Q9:Q15" si="6">B9</f>
        <v>用途</v>
      </c>
      <c r="R9" s="770" t="s">
        <v>17</v>
      </c>
      <c r="S9" s="771">
        <f t="shared" si="0"/>
        <v>100</v>
      </c>
      <c r="T9" s="770" t="s">
        <v>17</v>
      </c>
      <c r="U9" s="771">
        <f t="shared" si="1"/>
        <v>100</v>
      </c>
      <c r="V9" s="770" t="s">
        <v>17</v>
      </c>
      <c r="W9" s="771">
        <f t="shared" si="2"/>
        <v>100</v>
      </c>
      <c r="X9" s="772"/>
      <c r="Y9" s="307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58"/>
      <c r="Q10" s="1795" t="str">
        <f t="shared" si="6"/>
        <v>土地使用年限（年）</v>
      </c>
      <c r="R10" s="770" t="s">
        <v>17</v>
      </c>
      <c r="S10" s="771">
        <f t="shared" si="0"/>
        <v>104</v>
      </c>
      <c r="T10" s="770" t="s">
        <v>17</v>
      </c>
      <c r="U10" s="771">
        <f t="shared" si="1"/>
        <v>104</v>
      </c>
      <c r="V10" s="770" t="s">
        <v>17</v>
      </c>
      <c r="W10" s="771">
        <f t="shared" si="2"/>
        <v>104</v>
      </c>
      <c r="X10" s="772"/>
      <c r="Y10" s="3072"/>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8"/>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8"/>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8"/>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8"/>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0" t="s">
        <v>2561</v>
      </c>
      <c r="Q15" s="1810" t="str">
        <f t="shared" si="6"/>
        <v>产业集聚程度</v>
      </c>
      <c r="R15" s="774" t="s">
        <v>17</v>
      </c>
      <c r="S15" s="775">
        <f t="shared" si="0"/>
        <v>100</v>
      </c>
      <c r="T15" s="774" t="s">
        <v>17</v>
      </c>
      <c r="U15" s="775">
        <f t="shared" si="1"/>
        <v>100</v>
      </c>
      <c r="V15" s="774" t="s">
        <v>17</v>
      </c>
      <c r="W15" s="775">
        <f t="shared" si="2"/>
        <v>100</v>
      </c>
      <c r="X15" s="1813"/>
      <c r="Y15" s="3260" t="s">
        <v>2561</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61"/>
      <c r="Q16" s="1810"/>
      <c r="R16" s="774"/>
      <c r="S16" s="775"/>
      <c r="T16" s="774"/>
      <c r="U16" s="775"/>
      <c r="V16" s="774"/>
      <c r="W16" s="775"/>
      <c r="X16" s="1813"/>
      <c r="Y16" s="3261"/>
      <c r="Z16" s="1814"/>
      <c r="AA16" s="1811">
        <v>1</v>
      </c>
      <c r="AB16" s="1811">
        <v>1</v>
      </c>
      <c r="AC16" s="1811">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1"/>
      <c r="Q17" s="1810" t="str">
        <f>B17</f>
        <v>交通便捷度</v>
      </c>
      <c r="R17" s="774" t="s">
        <v>17</v>
      </c>
      <c r="S17" s="775">
        <f>F17</f>
        <v>100</v>
      </c>
      <c r="T17" s="774" t="s">
        <v>17</v>
      </c>
      <c r="U17" s="775">
        <f>H17</f>
        <v>100</v>
      </c>
      <c r="V17" s="774" t="s">
        <v>17</v>
      </c>
      <c r="W17" s="775">
        <f>J17</f>
        <v>100</v>
      </c>
      <c r="X17" s="1813"/>
      <c r="Y17" s="3261"/>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61"/>
      <c r="Q18" s="1810"/>
      <c r="R18" s="774"/>
      <c r="S18" s="775"/>
      <c r="T18" s="774"/>
      <c r="U18" s="775"/>
      <c r="V18" s="774"/>
      <c r="W18" s="775"/>
      <c r="X18" s="1813"/>
      <c r="Y18" s="3261"/>
      <c r="Z18" s="1814"/>
      <c r="AA18" s="1811">
        <v>1</v>
      </c>
      <c r="AB18" s="1811">
        <v>1</v>
      </c>
      <c r="AC18" s="1811">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1"/>
      <c r="Q19" s="1810" t="str">
        <f t="shared" ref="Q19:Q33" si="8">B19</f>
        <v>区域土地利用方向</v>
      </c>
      <c r="R19" s="774" t="s">
        <v>17</v>
      </c>
      <c r="S19" s="775">
        <f>F19</f>
        <v>100</v>
      </c>
      <c r="T19" s="774" t="s">
        <v>17</v>
      </c>
      <c r="U19" s="775">
        <f>H19</f>
        <v>100</v>
      </c>
      <c r="V19" s="774" t="s">
        <v>17</v>
      </c>
      <c r="W19" s="775">
        <f>J19</f>
        <v>100</v>
      </c>
      <c r="X19" s="1813"/>
      <c r="Y19" s="3261"/>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61"/>
      <c r="Q20" s="1810"/>
      <c r="R20" s="774"/>
      <c r="S20" s="775"/>
      <c r="T20" s="774"/>
      <c r="U20" s="775"/>
      <c r="V20" s="774"/>
      <c r="W20" s="775"/>
      <c r="X20" s="1813"/>
      <c r="Y20" s="3261"/>
      <c r="Z20" s="1814"/>
      <c r="AA20" s="1811"/>
      <c r="AB20" s="1811"/>
      <c r="AC20" s="1811"/>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1"/>
      <c r="Q21" s="1810" t="str">
        <f t="shared" si="8"/>
        <v>环境状况</v>
      </c>
      <c r="R21" s="774" t="s">
        <v>17</v>
      </c>
      <c r="S21" s="775">
        <f>F21</f>
        <v>100</v>
      </c>
      <c r="T21" s="774" t="s">
        <v>17</v>
      </c>
      <c r="U21" s="775">
        <f>H21</f>
        <v>100</v>
      </c>
      <c r="V21" s="774" t="s">
        <v>17</v>
      </c>
      <c r="W21" s="775">
        <f>J21</f>
        <v>100</v>
      </c>
      <c r="X21" s="1813"/>
      <c r="Y21" s="3261"/>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61"/>
      <c r="Q22" s="1810"/>
      <c r="R22" s="774"/>
      <c r="S22" s="775"/>
      <c r="T22" s="774"/>
      <c r="U22" s="775"/>
      <c r="V22" s="774"/>
      <c r="W22" s="775"/>
      <c r="X22" s="1813"/>
      <c r="Y22" s="3261"/>
      <c r="Z22" s="1814"/>
      <c r="AA22" s="1811">
        <v>1</v>
      </c>
      <c r="AB22" s="1811">
        <v>1</v>
      </c>
      <c r="AC22" s="1811">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1"/>
      <c r="Q23" s="1795" t="str">
        <f t="shared" si="8"/>
        <v>公共配套设施</v>
      </c>
      <c r="R23" s="770" t="s">
        <v>17</v>
      </c>
      <c r="S23" s="771">
        <f>F23</f>
        <v>100</v>
      </c>
      <c r="T23" s="770" t="s">
        <v>17</v>
      </c>
      <c r="U23" s="771">
        <f>H23</f>
        <v>100</v>
      </c>
      <c r="V23" s="770" t="s">
        <v>17</v>
      </c>
      <c r="W23" s="771">
        <f>J23</f>
        <v>100</v>
      </c>
      <c r="X23" s="772"/>
      <c r="Y23" s="3261"/>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61"/>
      <c r="Q24" s="1795"/>
      <c r="R24" s="770"/>
      <c r="S24" s="771"/>
      <c r="T24" s="770"/>
      <c r="U24" s="771"/>
      <c r="V24" s="770"/>
      <c r="W24" s="771"/>
      <c r="X24" s="772"/>
      <c r="Y24" s="3261"/>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1"/>
      <c r="Q25" s="1795" t="str">
        <f t="shared" ref="Q25" si="9">B25</f>
        <v>基础设施水平</v>
      </c>
      <c r="R25" s="770" t="s">
        <v>17</v>
      </c>
      <c r="S25" s="771">
        <f>F25</f>
        <v>100</v>
      </c>
      <c r="T25" s="770" t="s">
        <v>17</v>
      </c>
      <c r="U25" s="771">
        <f>H25</f>
        <v>100</v>
      </c>
      <c r="V25" s="770" t="s">
        <v>17</v>
      </c>
      <c r="W25" s="771">
        <f>J25</f>
        <v>100</v>
      </c>
      <c r="X25" s="772"/>
      <c r="Y25" s="3261"/>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61"/>
      <c r="Q26" s="1795"/>
      <c r="R26" s="770"/>
      <c r="S26" s="771"/>
      <c r="T26" s="770"/>
      <c r="U26" s="771"/>
      <c r="V26" s="770"/>
      <c r="W26" s="771"/>
      <c r="X26" s="772"/>
      <c r="Y26" s="326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61"/>
      <c r="Z27" s="1814" t="str">
        <f t="shared" ref="Z27:Z40" si="13">Q27</f>
        <v>临街状况</v>
      </c>
      <c r="AA27" s="1811">
        <f t="shared" si="3"/>
        <v>1</v>
      </c>
      <c r="AB27" s="1811">
        <f t="shared" si="4"/>
        <v>1</v>
      </c>
      <c r="AC27" s="1811">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1"/>
      <c r="Q28" s="1810" t="str">
        <f t="shared" si="8"/>
        <v>毗邻道路的类型与等级</v>
      </c>
      <c r="R28" s="774" t="s">
        <v>17</v>
      </c>
      <c r="S28" s="775">
        <f t="shared" si="10"/>
        <v>100</v>
      </c>
      <c r="T28" s="774" t="s">
        <v>17</v>
      </c>
      <c r="U28" s="775">
        <f t="shared" si="11"/>
        <v>100</v>
      </c>
      <c r="V28" s="774" t="s">
        <v>17</v>
      </c>
      <c r="W28" s="775">
        <f t="shared" si="12"/>
        <v>100</v>
      </c>
      <c r="X28" s="1813"/>
      <c r="Y28" s="3261"/>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61"/>
      <c r="Q29" s="1810"/>
      <c r="R29" s="774"/>
      <c r="S29" s="775"/>
      <c r="T29" s="774"/>
      <c r="U29" s="775"/>
      <c r="V29" s="774"/>
      <c r="W29" s="775"/>
      <c r="X29" s="1813"/>
      <c r="Y29" s="3261"/>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1"/>
      <c r="Q30" s="1810" t="str">
        <f t="shared" si="8"/>
        <v>土地级别</v>
      </c>
      <c r="R30" s="774" t="s">
        <v>17</v>
      </c>
      <c r="S30" s="775">
        <f t="shared" si="10"/>
        <v>100</v>
      </c>
      <c r="T30" s="774" t="s">
        <v>17</v>
      </c>
      <c r="U30" s="775">
        <f t="shared" si="11"/>
        <v>100</v>
      </c>
      <c r="V30" s="774" t="s">
        <v>17</v>
      </c>
      <c r="W30" s="775">
        <f t="shared" si="12"/>
        <v>100</v>
      </c>
      <c r="X30" s="1813"/>
      <c r="Y30" s="3261"/>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1"/>
      <c r="Q31" s="1810">
        <f t="shared" si="8"/>
        <v>111</v>
      </c>
      <c r="R31" s="774" t="s">
        <v>17</v>
      </c>
      <c r="S31" s="775">
        <f t="shared" si="10"/>
        <v>100</v>
      </c>
      <c r="T31" s="774" t="s">
        <v>17</v>
      </c>
      <c r="U31" s="775">
        <f t="shared" si="11"/>
        <v>100</v>
      </c>
      <c r="V31" s="774" t="s">
        <v>17</v>
      </c>
      <c r="W31" s="775">
        <f t="shared" si="12"/>
        <v>100</v>
      </c>
      <c r="X31" s="1813"/>
      <c r="Y31" s="3261"/>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5" t="s">
        <v>2566</v>
      </c>
      <c r="Q32" s="1810">
        <f t="shared" si="8"/>
        <v>111</v>
      </c>
      <c r="R32" s="774" t="s">
        <v>17</v>
      </c>
      <c r="S32" s="775">
        <f t="shared" si="10"/>
        <v>100</v>
      </c>
      <c r="T32" s="774" t="s">
        <v>17</v>
      </c>
      <c r="U32" s="775">
        <f t="shared" si="11"/>
        <v>100</v>
      </c>
      <c r="V32" s="774" t="s">
        <v>17</v>
      </c>
      <c r="W32" s="775">
        <f t="shared" si="12"/>
        <v>100</v>
      </c>
      <c r="X32" s="1813"/>
      <c r="Y32" s="3265" t="s">
        <v>2566</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5"/>
      <c r="Q33" s="1810">
        <f t="shared" si="8"/>
        <v>111</v>
      </c>
      <c r="R33" s="777" t="s">
        <v>17</v>
      </c>
      <c r="S33" s="778">
        <f t="shared" si="10"/>
        <v>100</v>
      </c>
      <c r="T33" s="777" t="s">
        <v>17</v>
      </c>
      <c r="U33" s="778">
        <f t="shared" si="11"/>
        <v>100</v>
      </c>
      <c r="V33" s="777" t="s">
        <v>17</v>
      </c>
      <c r="W33" s="778">
        <f t="shared" si="12"/>
        <v>100</v>
      </c>
      <c r="X33" s="779"/>
      <c r="Y33" s="3265"/>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5"/>
      <c r="Q34" s="1810" t="str">
        <f>B34</f>
        <v>宗地面积</v>
      </c>
      <c r="R34" s="774" t="s">
        <v>17</v>
      </c>
      <c r="S34" s="775" t="e">
        <f t="shared" si="10"/>
        <v>#N/A</v>
      </c>
      <c r="T34" s="774" t="s">
        <v>17</v>
      </c>
      <c r="U34" s="775" t="e">
        <f t="shared" si="11"/>
        <v>#N/A</v>
      </c>
      <c r="V34" s="774" t="s">
        <v>17</v>
      </c>
      <c r="W34" s="775" t="e">
        <f t="shared" si="12"/>
        <v>#N/A</v>
      </c>
      <c r="X34" s="1813"/>
      <c r="Y34" s="3265"/>
      <c r="Z34" s="1814" t="str">
        <f t="shared" si="13"/>
        <v>宗地面积</v>
      </c>
      <c r="AA34" s="1811" t="e">
        <f t="shared" si="3"/>
        <v>#N/A</v>
      </c>
      <c r="AB34" s="1811" t="e">
        <f t="shared" si="4"/>
        <v>#N/A</v>
      </c>
      <c r="AC34" s="1811"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65"/>
      <c r="Q35" s="1810" t="str">
        <f t="shared" ref="Q35:Q40" si="14">B35</f>
        <v>宗地形状</v>
      </c>
      <c r="R35" s="774" t="s">
        <v>17</v>
      </c>
      <c r="S35" s="775">
        <f t="shared" si="10"/>
        <v>100</v>
      </c>
      <c r="T35" s="774" t="s">
        <v>17</v>
      </c>
      <c r="U35" s="775">
        <f t="shared" si="11"/>
        <v>100</v>
      </c>
      <c r="V35" s="774" t="s">
        <v>17</v>
      </c>
      <c r="W35" s="775">
        <f t="shared" si="12"/>
        <v>100</v>
      </c>
      <c r="X35" s="1813"/>
      <c r="Y35" s="3265"/>
      <c r="Z35" s="1814" t="str">
        <f t="shared" si="13"/>
        <v>宗地形状</v>
      </c>
      <c r="AA35" s="1811">
        <f t="shared" si="3"/>
        <v>1</v>
      </c>
      <c r="AB35" s="1811">
        <f t="shared" si="4"/>
        <v>1</v>
      </c>
      <c r="AC35" s="1811">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65"/>
      <c r="Q36" s="1810" t="str">
        <f t="shared" si="14"/>
        <v>宗地开发程度</v>
      </c>
      <c r="R36" s="770" t="s">
        <v>17</v>
      </c>
      <c r="S36" s="771">
        <f t="shared" si="10"/>
        <v>100</v>
      </c>
      <c r="T36" s="770" t="s">
        <v>17</v>
      </c>
      <c r="U36" s="771">
        <f t="shared" si="11"/>
        <v>100</v>
      </c>
      <c r="V36" s="770" t="s">
        <v>17</v>
      </c>
      <c r="W36" s="771">
        <f t="shared" si="12"/>
        <v>100</v>
      </c>
      <c r="X36" s="772"/>
      <c r="Y36" s="3265"/>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65" t="s">
        <v>2566</v>
      </c>
      <c r="Q37" s="1810" t="str">
        <f t="shared" si="14"/>
        <v>工程地质条件</v>
      </c>
      <c r="R37" s="774" t="s">
        <v>17</v>
      </c>
      <c r="S37" s="775">
        <f t="shared" si="10"/>
        <v>100</v>
      </c>
      <c r="T37" s="774" t="s">
        <v>17</v>
      </c>
      <c r="U37" s="775">
        <f t="shared" si="11"/>
        <v>100</v>
      </c>
      <c r="V37" s="774" t="s">
        <v>17</v>
      </c>
      <c r="W37" s="775">
        <f t="shared" si="12"/>
        <v>100</v>
      </c>
      <c r="X37" s="1813"/>
      <c r="Y37" s="3265"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5"/>
      <c r="Q38" s="1810">
        <f t="shared" si="14"/>
        <v>111</v>
      </c>
      <c r="R38" s="774" t="s">
        <v>17</v>
      </c>
      <c r="S38" s="775">
        <f t="shared" si="10"/>
        <v>100</v>
      </c>
      <c r="T38" s="774" t="s">
        <v>17</v>
      </c>
      <c r="U38" s="775">
        <f t="shared" si="11"/>
        <v>100</v>
      </c>
      <c r="V38" s="774" t="s">
        <v>17</v>
      </c>
      <c r="W38" s="775">
        <f t="shared" si="12"/>
        <v>100</v>
      </c>
      <c r="X38" s="1813"/>
      <c r="Y38" s="326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5"/>
      <c r="Q39" s="1810">
        <f t="shared" si="14"/>
        <v>111</v>
      </c>
      <c r="R39" s="774" t="s">
        <v>17</v>
      </c>
      <c r="S39" s="775">
        <f t="shared" si="10"/>
        <v>100</v>
      </c>
      <c r="T39" s="774" t="s">
        <v>17</v>
      </c>
      <c r="U39" s="775">
        <f t="shared" si="11"/>
        <v>100</v>
      </c>
      <c r="V39" s="774" t="s">
        <v>17</v>
      </c>
      <c r="W39" s="775">
        <f t="shared" si="12"/>
        <v>100</v>
      </c>
      <c r="X39" s="1813"/>
      <c r="Y39" s="3265"/>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5"/>
      <c r="Q40" s="1810">
        <f t="shared" si="14"/>
        <v>111</v>
      </c>
      <c r="R40" s="777" t="s">
        <v>17</v>
      </c>
      <c r="S40" s="778">
        <f t="shared" si="10"/>
        <v>100</v>
      </c>
      <c r="T40" s="777" t="s">
        <v>17</v>
      </c>
      <c r="U40" s="778">
        <f t="shared" si="11"/>
        <v>100</v>
      </c>
      <c r="V40" s="777" t="s">
        <v>17</v>
      </c>
      <c r="W40" s="778">
        <f t="shared" si="12"/>
        <v>100</v>
      </c>
      <c r="X40" s="779"/>
      <c r="Y40" s="3265"/>
      <c r="Z40" s="780">
        <f t="shared" si="13"/>
        <v>111</v>
      </c>
      <c r="AA40" s="1811">
        <f t="shared" si="3"/>
        <v>1</v>
      </c>
      <c r="AB40" s="1811">
        <f t="shared" si="4"/>
        <v>1</v>
      </c>
      <c r="AC40" s="1811">
        <f t="shared" si="5"/>
        <v>1</v>
      </c>
    </row>
    <row r="41" spans="1:29" ht="15">
      <c r="A41" s="479" t="s">
        <v>2721</v>
      </c>
      <c r="B41" s="2706" t="s">
        <v>2801</v>
      </c>
      <c r="C41" s="682" t="s">
        <v>1</v>
      </c>
      <c r="D41" s="481"/>
      <c r="E41" s="482"/>
      <c r="F41" s="483"/>
      <c r="G41" s="484"/>
      <c r="H41" s="485"/>
      <c r="I41" s="482"/>
      <c r="J41" s="485"/>
      <c r="K41" s="783"/>
      <c r="L41" s="1143"/>
      <c r="M41" s="1131"/>
      <c r="N41" s="1131"/>
      <c r="O41" s="1144"/>
      <c r="P41" s="3258" t="str">
        <f>A41</f>
        <v>成交单价</v>
      </c>
      <c r="Q41" s="3258"/>
      <c r="R41" s="3253">
        <f>E41</f>
        <v>0</v>
      </c>
      <c r="S41" s="3253"/>
      <c r="T41" s="3253">
        <f>G41</f>
        <v>0</v>
      </c>
      <c r="U41" s="3253"/>
      <c r="V41" s="3253">
        <f>I41</f>
        <v>0</v>
      </c>
      <c r="W41" s="325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58" t="str">
        <f>A42</f>
        <v>比较价值（元/平方米）</v>
      </c>
      <c r="Q42" s="3258"/>
      <c r="R42" s="3286" t="e">
        <f>ROUND(PRODUCT(R41,AA7:AA40),0)</f>
        <v>#DIV/0!</v>
      </c>
      <c r="S42" s="3286"/>
      <c r="T42" s="3286" t="e">
        <f>ROUND(PRODUCT(T41,AB7:AB40),0)</f>
        <v>#DIV/0!</v>
      </c>
      <c r="U42" s="3286"/>
      <c r="V42" s="3286" t="e">
        <f>ROUND(PRODUCT(V41,AC7:AC40),0)</f>
        <v>#DIV/0!</v>
      </c>
      <c r="W42" s="3286"/>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55" t="str">
        <f>A43</f>
        <v>估价对象XX用房的比较价值（楼面单价，元/平方米）</v>
      </c>
      <c r="Q43" s="3256"/>
      <c r="R43" s="3287" t="e">
        <f>ROUND(AVERAGE(R42:V42),0)</f>
        <v>#DIV/0!</v>
      </c>
      <c r="S43" s="3287"/>
      <c r="T43" s="3287"/>
      <c r="U43" s="3287"/>
      <c r="V43" s="3287"/>
      <c r="W43" s="328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7" t="s">
        <v>2761</v>
      </c>
      <c r="D50" s="2708" t="s">
        <v>2762</v>
      </c>
      <c r="E50" s="686" t="s">
        <v>2763</v>
      </c>
      <c r="F50" s="687" t="s">
        <v>2764</v>
      </c>
      <c r="G50" s="3241" t="s">
        <v>2765</v>
      </c>
      <c r="H50" s="3288"/>
      <c r="I50" s="1814" t="s">
        <v>2802</v>
      </c>
      <c r="J50" s="1814">
        <f>项目基本情况!F35</f>
        <v>0</v>
      </c>
      <c r="K50" s="2710" t="s">
        <v>2767</v>
      </c>
      <c r="L50" s="1106"/>
      <c r="M50" s="1144"/>
      <c r="N50" s="1144"/>
      <c r="O50" s="1144"/>
    </row>
    <row r="51" spans="1:17" s="692" customFormat="1">
      <c r="A51" s="688" t="s">
        <v>2768</v>
      </c>
      <c r="B51" s="689" t="e">
        <f>C43</f>
        <v>#DIV/0!</v>
      </c>
      <c r="C51" s="690">
        <v>1</v>
      </c>
      <c r="D51" s="1163">
        <v>1</v>
      </c>
      <c r="E51" s="690">
        <f>'数据-汇总表'!E8+'数据-汇总表'!E9</f>
        <v>155417.20000000115</v>
      </c>
      <c r="F51" s="691" t="e">
        <f t="shared" ref="F51:F60" si="15">ROUND(B51*E51/10000,0)</f>
        <v>#DIV/0!</v>
      </c>
      <c r="G51" s="3240"/>
      <c r="H51" s="3258"/>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89"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89"/>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89"/>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89"/>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1"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1"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2"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58913.09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2783</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2805</v>
      </c>
      <c r="B1" s="241"/>
      <c r="C1" s="245" t="s">
        <v>2806</v>
      </c>
      <c r="D1" s="388">
        <f>SUM(D29:D30,D33:D39)</f>
        <v>0</v>
      </c>
      <c r="E1" s="2719"/>
      <c r="F1" s="2719"/>
      <c r="G1" s="2719"/>
      <c r="H1" s="2719"/>
      <c r="I1" s="2719"/>
      <c r="J1" s="2719"/>
      <c r="K1" s="1370"/>
      <c r="L1" s="2720" t="s">
        <v>2807</v>
      </c>
      <c r="M1" s="1080">
        <f>SUMPRODUCT((区片价!B5:B9=I2)*(区片价!C3:F3=E2)*(区片价!C5:F9))</f>
        <v>0</v>
      </c>
      <c r="N1" s="1083">
        <f>SUMPRODUCT((因素修正幅度!B5:B9=I2)*(因素修正幅度!C3:F3=E2)*(因素修正幅度!C5:F9))</f>
        <v>0</v>
      </c>
      <c r="O1" s="2721"/>
      <c r="P1" s="2721"/>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t="e">
        <f>C26</f>
        <v>#DIV/0!</v>
      </c>
      <c r="C2" s="2723" t="s">
        <v>2814</v>
      </c>
      <c r="D2" s="2724" t="s">
        <v>2815</v>
      </c>
      <c r="E2" s="2725"/>
      <c r="F2" s="2724" t="s">
        <v>2816</v>
      </c>
      <c r="G2" s="2726">
        <f>IF(E2="商业",项目基本情况!B37,IF(E2="办公",项目基本情况!C37,IF(E2="住宅",项目基本情况!D37,项目基本情况!E37)))</f>
        <v>0</v>
      </c>
      <c r="H2" s="2724" t="s">
        <v>2817</v>
      </c>
      <c r="I2" s="2726">
        <f>IF(E2="商业",项目基本情况!B38,IF(E2="办公",项目基本情况!C38,IF(E2="住宅",项目基本情况!D38,项目基本情况!E38)))</f>
        <v>0</v>
      </c>
      <c r="J2" s="2727"/>
      <c r="K2" s="1370"/>
      <c r="L2" s="2728"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2819</v>
      </c>
      <c r="B3" s="248" t="e">
        <f>ROUND(B2*10000/D1,0)</f>
        <v>#DIV/0!</v>
      </c>
      <c r="C3" s="2723" t="s">
        <v>2820</v>
      </c>
      <c r="D3" s="2724" t="s">
        <v>2821</v>
      </c>
      <c r="E3" s="2729"/>
      <c r="F3" s="2730" t="s">
        <v>2822</v>
      </c>
      <c r="G3" s="916">
        <f>IF(F3="宗地容积率",'数据-汇总表'!I4,IF(F3="估价对象容积率",'数据-汇总表'!I6,'数据-汇总表'!I7))</f>
        <v>2.64</v>
      </c>
      <c r="H3" s="198" t="s">
        <v>2823</v>
      </c>
      <c r="I3" s="944"/>
      <c r="J3" s="2727" t="s">
        <v>2824</v>
      </c>
      <c r="K3" s="1370"/>
      <c r="L3" s="2728"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0"/>
      <c r="B4" s="3311"/>
      <c r="C4" s="3311"/>
      <c r="D4" s="3312"/>
      <c r="E4" s="3312"/>
      <c r="F4" s="3312"/>
      <c r="G4" s="3312"/>
      <c r="H4" s="3312"/>
      <c r="I4" s="3312"/>
      <c r="J4" s="3313"/>
      <c r="K4" s="1370"/>
      <c r="L4" s="2728"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2827</v>
      </c>
      <c r="C5" s="917" t="e">
        <f>ROUND(IF(E2="商业",C6*C7+C16,(IF(E2="住宅",C6*C12+C16,C6+C16))),0)</f>
        <v>#DIV/0!</v>
      </c>
      <c r="D5" s="1787" t="e">
        <f>ROUND(C6+C16,0)</f>
        <v>#DIV/0!</v>
      </c>
      <c r="E5" s="1787"/>
      <c r="F5" s="2733"/>
      <c r="G5" s="2734"/>
      <c r="H5" s="2734"/>
      <c r="I5" s="2734"/>
      <c r="J5" s="2735"/>
      <c r="K5" s="2736"/>
      <c r="L5" s="2728"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2829</v>
      </c>
      <c r="B6" s="2742" t="s">
        <v>2830</v>
      </c>
      <c r="C6" s="918">
        <f>SUMIF(L1:L12,G2,M1:M12)</f>
        <v>0</v>
      </c>
      <c r="D6" s="2743" t="s">
        <v>2831</v>
      </c>
      <c r="E6" s="2744"/>
      <c r="F6" s="2744"/>
      <c r="G6" s="2745"/>
      <c r="H6" s="2745"/>
      <c r="I6" s="2745"/>
      <c r="J6" s="2746"/>
      <c r="K6" s="1842"/>
      <c r="L6" s="2728"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94" t="str">
        <f>IF(E2="商业",IF(C8="不临58条商业街","",2),"")</f>
        <v/>
      </c>
      <c r="B7" s="2747" t="s">
        <v>2833</v>
      </c>
      <c r="C7" s="919" t="e">
        <f>IF(C8="不临58条商业街",1,ROUND(1+(1.6*E8+1.2*E9+0.8*E10+0.4*E11)*C9,4))</f>
        <v>#DIV/0!</v>
      </c>
      <c r="D7" s="2748" t="s">
        <v>2834</v>
      </c>
      <c r="E7" s="945"/>
      <c r="F7" s="2749"/>
      <c r="G7" s="2750"/>
      <c r="H7" s="2750"/>
      <c r="I7" s="2750"/>
      <c r="J7" s="2751"/>
      <c r="K7" s="1842"/>
      <c r="L7" s="2728"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2836</v>
      </c>
      <c r="X7" s="1604">
        <f>G2</f>
        <v>0</v>
      </c>
      <c r="Y7" s="1604" t="s">
        <v>2837</v>
      </c>
      <c r="Z7" s="1605">
        <f>G3</f>
        <v>2.64</v>
      </c>
      <c r="AA7" s="1606"/>
      <c r="AB7" s="1606"/>
      <c r="AC7" s="1607"/>
      <c r="AD7" s="1608"/>
      <c r="AE7" s="1608"/>
      <c r="AF7" s="1608"/>
      <c r="AG7" s="1608"/>
      <c r="AH7" s="1608"/>
      <c r="AI7" s="1608"/>
      <c r="AJ7" s="1609"/>
    </row>
    <row r="8" spans="1:36" ht="15">
      <c r="A8" s="3314"/>
      <c r="B8" s="198" t="s">
        <v>2838</v>
      </c>
      <c r="C8" s="2752"/>
      <c r="D8" s="920" t="s">
        <v>139</v>
      </c>
      <c r="E8" s="921" t="e">
        <f>ROUND(C11/E7,4)</f>
        <v>#DIV/0!</v>
      </c>
      <c r="F8" s="2753" t="s">
        <v>2839</v>
      </c>
      <c r="G8" s="2754"/>
      <c r="H8" s="2754"/>
      <c r="I8" s="2754"/>
      <c r="J8" s="2755"/>
      <c r="K8" s="1370"/>
      <c r="L8" s="2728"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07" t="s">
        <v>2841</v>
      </c>
      <c r="X8" s="3308"/>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314"/>
      <c r="B9" s="198" t="s">
        <v>2854</v>
      </c>
      <c r="C9" s="922">
        <f>SUMIF(修正!C59:C119,C8,修正!E59:E119)</f>
        <v>0</v>
      </c>
      <c r="D9" s="200" t="s">
        <v>140</v>
      </c>
      <c r="E9" s="200" t="e">
        <f>ROUND(C11/E7,4)</f>
        <v>#DIV/0!</v>
      </c>
      <c r="F9" s="2753" t="s">
        <v>2855</v>
      </c>
      <c r="G9" s="2754"/>
      <c r="H9" s="2754"/>
      <c r="I9" s="2754"/>
      <c r="J9" s="2755"/>
      <c r="K9" s="1370"/>
      <c r="L9" s="2728"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9"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4"/>
      <c r="B10" s="198" t="s">
        <v>2859</v>
      </c>
      <c r="C10" s="200">
        <f>SUMIF(修正!C59:C119,C8,修正!F59:F119)</f>
        <v>0</v>
      </c>
      <c r="D10" s="200" t="s">
        <v>141</v>
      </c>
      <c r="E10" s="200" t="e">
        <f>ROUND(C11/E7,4)</f>
        <v>#DIV/0!</v>
      </c>
      <c r="F10" s="2753" t="s">
        <v>2860</v>
      </c>
      <c r="G10" s="2754"/>
      <c r="H10" s="2754"/>
      <c r="I10" s="2754"/>
      <c r="J10" s="2755"/>
      <c r="K10" s="1370"/>
      <c r="L10" s="2728"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4"/>
      <c r="B11" s="2756" t="s">
        <v>2862</v>
      </c>
      <c r="C11" s="923">
        <f>C10/4</f>
        <v>0</v>
      </c>
      <c r="D11" s="923" t="s">
        <v>142</v>
      </c>
      <c r="E11" s="923" t="e">
        <f>ROUND(C11/E7,4)</f>
        <v>#DIV/0!</v>
      </c>
      <c r="F11" s="2757" t="s">
        <v>2863</v>
      </c>
      <c r="G11" s="2758"/>
      <c r="H11" s="2758"/>
      <c r="I11" s="2758"/>
      <c r="J11" s="2759"/>
      <c r="K11" s="1370"/>
      <c r="L11" s="2728"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9" t="s">
        <v>2865</v>
      </c>
      <c r="X11" s="1614" t="s">
        <v>2866</v>
      </c>
      <c r="Y11" s="1615">
        <f>$G$3</f>
        <v>2.64</v>
      </c>
      <c r="Z11" s="1615">
        <f t="shared" ref="Z11:AJ11" si="3">$G$3</f>
        <v>2.64</v>
      </c>
      <c r="AA11" s="1615">
        <f t="shared" si="3"/>
        <v>2.64</v>
      </c>
      <c r="AB11" s="1615">
        <f t="shared" si="3"/>
        <v>2.64</v>
      </c>
      <c r="AC11" s="1615">
        <f t="shared" si="3"/>
        <v>2.64</v>
      </c>
      <c r="AD11" s="1615">
        <f t="shared" si="3"/>
        <v>2.64</v>
      </c>
      <c r="AE11" s="1615">
        <f t="shared" si="3"/>
        <v>2.64</v>
      </c>
      <c r="AF11" s="1615">
        <f t="shared" si="3"/>
        <v>2.64</v>
      </c>
      <c r="AG11" s="1615">
        <f t="shared" si="3"/>
        <v>2.64</v>
      </c>
      <c r="AH11" s="1615">
        <f t="shared" si="3"/>
        <v>2.64</v>
      </c>
      <c r="AI11" s="1615">
        <f t="shared" si="3"/>
        <v>2.64</v>
      </c>
      <c r="AJ11" s="1615">
        <f t="shared" si="3"/>
        <v>2.64</v>
      </c>
    </row>
    <row r="12" spans="1:36" ht="25.5" thickBot="1">
      <c r="A12" s="3294" t="s">
        <v>2867</v>
      </c>
      <c r="B12" s="2760" t="s">
        <v>2868</v>
      </c>
      <c r="C12" s="919">
        <f>ROUND(C15*D15*E15*F15*G15*H15*I15*J15,4)</f>
        <v>1</v>
      </c>
      <c r="D12" s="2761" t="s">
        <v>2869</v>
      </c>
      <c r="E12" s="2762"/>
      <c r="F12" s="2762"/>
      <c r="G12" s="2763"/>
      <c r="H12" s="2763"/>
      <c r="I12" s="2763"/>
      <c r="J12" s="2764"/>
      <c r="K12" s="1370"/>
      <c r="L12" s="2765"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9"/>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5"/>
      <c r="B13" s="2766" t="s">
        <v>2872</v>
      </c>
      <c r="C13" s="2767" t="s">
        <v>2873</v>
      </c>
      <c r="D13" s="1808" t="s">
        <v>2874</v>
      </c>
      <c r="E13" s="1808" t="s">
        <v>2875</v>
      </c>
      <c r="F13" s="30" t="s">
        <v>2876</v>
      </c>
      <c r="G13" s="2768" t="s">
        <v>2877</v>
      </c>
      <c r="H13" s="2768" t="s">
        <v>2877</v>
      </c>
      <c r="I13" s="2768" t="s">
        <v>2877</v>
      </c>
      <c r="J13" s="2769" t="s">
        <v>2877</v>
      </c>
      <c r="K13" s="1370"/>
      <c r="L13" s="1370"/>
      <c r="M13" s="1370"/>
      <c r="N13" s="1370"/>
      <c r="O13" s="1370"/>
      <c r="P13" s="1370"/>
      <c r="Q13" s="1370"/>
      <c r="R13" s="1602">
        <v>12</v>
      </c>
      <c r="S13" s="1603"/>
      <c r="T13" s="1602" t="e">
        <f t="shared" si="0"/>
        <v>#DIV/0!</v>
      </c>
      <c r="U13" s="1603"/>
      <c r="V13" s="1602" t="e">
        <f t="shared" si="1"/>
        <v>#DIV/0!</v>
      </c>
      <c r="W13" s="3309"/>
      <c r="X13" s="1616"/>
      <c r="Y13" s="1613">
        <f>(-0.163*(Y12^2)-0.59*Y12+7617)*(10^(-4))/Y11</f>
        <v>0.28852272727272726</v>
      </c>
      <c r="Z13" s="1613">
        <f t="shared" ref="Z13:AJ13" si="5">(-0.163*(Z12^2)-0.59*Z12+7617)*(10^(-4))/Z11</f>
        <v>0.28852272727272726</v>
      </c>
      <c r="AA13" s="1613">
        <f t="shared" si="5"/>
        <v>0.28852272727272726</v>
      </c>
      <c r="AB13" s="1613">
        <f t="shared" si="5"/>
        <v>0.28852272727272726</v>
      </c>
      <c r="AC13" s="1613">
        <f t="shared" si="5"/>
        <v>0.28852272727272726</v>
      </c>
      <c r="AD13" s="1613">
        <f t="shared" si="5"/>
        <v>0.28852272727272726</v>
      </c>
      <c r="AE13" s="1613">
        <f t="shared" si="5"/>
        <v>0.28852272727272726</v>
      </c>
      <c r="AF13" s="1613">
        <f t="shared" si="5"/>
        <v>0.28852272727272726</v>
      </c>
      <c r="AG13" s="1613">
        <f t="shared" si="5"/>
        <v>0.28852272727272726</v>
      </c>
      <c r="AH13" s="1613">
        <f t="shared" si="5"/>
        <v>0.28852272727272726</v>
      </c>
      <c r="AI13" s="1613">
        <f t="shared" si="5"/>
        <v>0.28852272727272726</v>
      </c>
      <c r="AJ13" s="1613">
        <f t="shared" si="5"/>
        <v>0.28852272727272726</v>
      </c>
    </row>
    <row r="14" spans="1:36" ht="15">
      <c r="A14" s="3315"/>
      <c r="B14" s="2770"/>
      <c r="C14" s="2771"/>
      <c r="D14" s="2772"/>
      <c r="E14" s="2772"/>
      <c r="F14" s="2773"/>
      <c r="G14" s="2774" t="s">
        <v>2878</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16"/>
      <c r="B15" s="2778"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94" t="s">
        <v>2884</v>
      </c>
      <c r="B16" s="2747" t="s">
        <v>2885</v>
      </c>
      <c r="C16" s="2934" t="e">
        <f>ROUND(IF(F17="与级别开发程度一致",0,(G17-E17)/C17),0)</f>
        <v>#DIV/0!</v>
      </c>
      <c r="D16" s="3305" t="s">
        <v>2889</v>
      </c>
      <c r="E16" s="3306"/>
      <c r="F16" s="3305" t="s">
        <v>2886</v>
      </c>
      <c r="G16" s="3306"/>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5"/>
      <c r="B17" s="2945" t="s">
        <v>2888</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2891</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2892</v>
      </c>
      <c r="C19" s="924" t="e">
        <f>ROUND(IF(H19="按公示增长率计算",SUMPRODUCT((地价!A3:A27=YEAR(G19)&amp;"-"&amp;ROUNDUP(MONTH(G19)/3,0))*(地价!X2:AB2=E2)*(地价!X3:AB27)),IF(H19="地价指数",M20/M19,(1+I19)^O19)),4)</f>
        <v>#VALUE!</v>
      </c>
      <c r="D19" s="2791" t="s">
        <v>2893</v>
      </c>
      <c r="E19" s="925">
        <v>41640</v>
      </c>
      <c r="F19" s="2791" t="s">
        <v>2894</v>
      </c>
      <c r="G19" s="926">
        <f>'数据-取费表'!B2</f>
        <v>43668</v>
      </c>
      <c r="H19" s="2792"/>
      <c r="I19" s="927" t="str">
        <f>IF(H19="季度增幅（自定义）",SUMIF(N21:N24,E2,O21:O24),"")</f>
        <v/>
      </c>
      <c r="J19" s="2789"/>
      <c r="K19" s="1377"/>
      <c r="L19" s="2793" t="s">
        <v>2895</v>
      </c>
      <c r="M19" s="1734">
        <f>ROUND(SUMIF(地价!B2:F2,E2,地价!B27:F27),0)</f>
        <v>0</v>
      </c>
      <c r="N19" s="2794" t="s">
        <v>2896</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2897</v>
      </c>
      <c r="C20" s="929" t="e">
        <f>ROUND(POWER(1+G20,J20-I20)*(POWER(1+G20,I20)-1)/(POWER(1+G20,J20)-1),4)</f>
        <v>#DIV/0!</v>
      </c>
      <c r="D20" s="2800" t="s">
        <v>2898</v>
      </c>
      <c r="E20" s="1768">
        <f ca="1">存贷款利率!D4/100</f>
        <v>4.3499999999999997E-2</v>
      </c>
      <c r="F20" s="2800" t="s">
        <v>2890</v>
      </c>
      <c r="G20" s="934">
        <f>SUMIF(M26:P26,E2,M28:P28)</f>
        <v>0</v>
      </c>
      <c r="H20" s="2800" t="s">
        <v>2899</v>
      </c>
      <c r="I20" s="935" t="e">
        <f>SUMIF('数据-取费表'!C6:C15,E2,'数据-取费表'!F6:F15)/COUNTIF('数据-取费表'!C6:C15,E2)</f>
        <v>#DIV/0!</v>
      </c>
      <c r="J20" s="936">
        <f>IF(E2="住宅",70,IF(E2="商业",40,50))</f>
        <v>50</v>
      </c>
      <c r="K20" s="1377"/>
      <c r="L20" s="2801" t="s">
        <v>2900</v>
      </c>
      <c r="M20" s="1735">
        <f>ROUND(SUMPRODUCT((地价!A4:A27=YEAR(G19)&amp;"-"&amp;ROUNDUP(MONTH(G19)/3,0))*(地价!B2:F2=E2)*(地价!B4:F27)),0)</f>
        <v>0</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2904</v>
      </c>
      <c r="C21" s="937">
        <f>IF(B21="容积率修正",IF(G3&lt;=10,D22,J22),C23)</f>
        <v>0</v>
      </c>
      <c r="D21" s="2807"/>
      <c r="E21" s="2807"/>
      <c r="F21" s="2807"/>
      <c r="G21" s="2807"/>
      <c r="H21" s="2807"/>
      <c r="I21" s="2807"/>
      <c r="J21" s="2808"/>
      <c r="K21" s="1377"/>
      <c r="N21" s="2809" t="s">
        <v>2905</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0" t="s">
        <v>2907</v>
      </c>
      <c r="C22" s="1810" t="s">
        <v>2908</v>
      </c>
      <c r="D22" s="1810">
        <f>IF(E22=G22,F22,IF(G3&lt;=10,ROUND(F22+(H22-F22)*(G3-E22)/(G22-E22),4),"——"))</f>
        <v>0</v>
      </c>
      <c r="E22" s="916">
        <f>ROUNDDOWN(G3,1)</f>
        <v>2.6</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2909</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2912</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2913</v>
      </c>
      <c r="C24" s="924">
        <f>SUMIF(A45:A88,E2,B45:B88)</f>
        <v>0</v>
      </c>
      <c r="D24" s="2788"/>
      <c r="E24" s="2817"/>
      <c r="F24" s="2817"/>
      <c r="G24" s="2817"/>
      <c r="H24" s="2817"/>
      <c r="I24" s="2817"/>
      <c r="J24" s="2818"/>
      <c r="K24" s="1377"/>
      <c r="N24" s="2819" t="s">
        <v>2914</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2915</v>
      </c>
      <c r="C25" s="930"/>
      <c r="D25" s="2750"/>
      <c r="E25" s="2750"/>
      <c r="F25" s="2821"/>
      <c r="G25" s="2750"/>
      <c r="H25" s="2750"/>
      <c r="I25" s="2750"/>
      <c r="J25" s="2751"/>
      <c r="K25" s="1370"/>
      <c r="N25" s="2822" t="s">
        <v>2916</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3"/>
      <c r="B26" s="2810" t="s">
        <v>2917</v>
      </c>
      <c r="C26" s="206" t="e">
        <f>E29+SUM(E33:E39)</f>
        <v>#DIV/0!</v>
      </c>
      <c r="D26" s="2824"/>
      <c r="E26" s="2775"/>
      <c r="F26" s="2825"/>
      <c r="G26" s="2775"/>
      <c r="H26" s="2775"/>
      <c r="I26" s="2775"/>
      <c r="J26" s="2826"/>
      <c r="K26" s="1370"/>
      <c r="L26" s="2779" t="s">
        <v>2815</v>
      </c>
      <c r="M26" s="920" t="s">
        <v>2880</v>
      </c>
      <c r="N26" s="920" t="s">
        <v>2881</v>
      </c>
      <c r="O26" s="920" t="s">
        <v>2882</v>
      </c>
      <c r="P26" s="2780" t="s">
        <v>2883</v>
      </c>
      <c r="R26" s="1376"/>
      <c r="S26" s="1376"/>
      <c r="T26" s="1371"/>
      <c r="U26" s="1371"/>
      <c r="V26" s="1371"/>
      <c r="W26" s="1370"/>
      <c r="X26" s="1370"/>
      <c r="Y26" s="1370"/>
      <c r="Z26" s="1377"/>
      <c r="AA26" s="1378"/>
      <c r="AB26" s="1378"/>
      <c r="AC26" s="1378"/>
      <c r="AD26" s="1378"/>
    </row>
    <row r="27" spans="1:37" ht="15.75" thickBot="1">
      <c r="A27" s="2823"/>
      <c r="B27" s="2827" t="s">
        <v>2918</v>
      </c>
      <c r="C27" s="931" t="e">
        <f>E30+SUM(I33:I39)</f>
        <v>#DIV/0!</v>
      </c>
      <c r="D27" s="2828"/>
      <c r="E27" s="2829"/>
      <c r="F27" s="2830"/>
      <c r="G27" s="2829"/>
      <c r="H27" s="2829"/>
      <c r="I27" s="2829"/>
      <c r="J27" s="2831"/>
      <c r="K27" s="1370"/>
      <c r="L27" s="2783"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2919</v>
      </c>
      <c r="C28" s="2834" t="s">
        <v>2920</v>
      </c>
      <c r="D28" s="2834" t="s">
        <v>2921</v>
      </c>
      <c r="E28" s="2835" t="s">
        <v>2922</v>
      </c>
      <c r="F28" s="2836"/>
      <c r="G28" s="2763"/>
      <c r="H28" s="2763"/>
      <c r="I28" s="2763"/>
      <c r="J28" s="2764"/>
      <c r="K28" s="1370"/>
      <c r="L28" s="2784"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2923</v>
      </c>
      <c r="C29" s="206" t="e">
        <f>ROUND(C5*C18*C19*C20*C21*C24,0)</f>
        <v>#DIV/0!</v>
      </c>
      <c r="D29" s="2839"/>
      <c r="E29" s="942" t="e">
        <f>ROUND(C29*D29/10000,0)</f>
        <v>#DIV/0!</v>
      </c>
      <c r="F29" s="2840" t="s">
        <v>2924</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2925</v>
      </c>
      <c r="C30" s="229" t="e">
        <f>ROUND(IF(E2="工业",C29*M39,C29*M38),0)</f>
        <v>#DIV/0!</v>
      </c>
      <c r="D30" s="2845"/>
      <c r="E30" s="942" t="e">
        <f>ROUND(C30*D30/10000,0)</f>
        <v>#DIV/0!</v>
      </c>
      <c r="F30" s="2846" t="s">
        <v>2926</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02"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3"/>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3"/>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04"/>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2937</v>
      </c>
      <c r="M37" s="2859"/>
      <c r="N37" s="1370"/>
      <c r="O37" s="1370"/>
      <c r="P37" s="1370"/>
      <c r="Q37" s="1370"/>
      <c r="R37" s="1370"/>
      <c r="S37" s="1370"/>
      <c r="T37" s="1370"/>
      <c r="U37" s="1370"/>
      <c r="V37" s="1370"/>
      <c r="W37" s="1370"/>
      <c r="X37" s="1370"/>
      <c r="Y37" s="1370"/>
      <c r="Z37" s="1371"/>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2939</v>
      </c>
      <c r="M38" s="2860">
        <v>0.25</v>
      </c>
      <c r="N38" s="1370"/>
      <c r="O38" s="1370"/>
      <c r="P38" s="1370"/>
      <c r="Q38" s="1370"/>
      <c r="R38" s="1370"/>
      <c r="S38" s="1370"/>
      <c r="T38" s="1370"/>
      <c r="U38" s="1370"/>
      <c r="V38" s="1370"/>
      <c r="W38" s="1370"/>
      <c r="X38" s="1370"/>
      <c r="Y38" s="1370"/>
      <c r="Z38" s="1371"/>
    </row>
    <row r="39" spans="1:37" ht="13.5"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3051</v>
      </c>
      <c r="C41" s="388" t="e">
        <f>ROUND(POWER(1+E41,H41-G41)*(POWER(1+E41,G41)-1)/(POWER(1+E41,H41)-1),4)</f>
        <v>#DIV/0!</v>
      </c>
      <c r="D41" s="200" t="s">
        <v>2890</v>
      </c>
      <c r="E41" s="2931">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2941</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2942</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2943</v>
      </c>
      <c r="B47" s="1809" t="s">
        <v>2944</v>
      </c>
      <c r="C47" s="1809" t="s">
        <v>2945</v>
      </c>
      <c r="D47" s="1809" t="s">
        <v>2946</v>
      </c>
      <c r="E47" s="819" t="s">
        <v>2947</v>
      </c>
      <c r="F47" s="2873" t="s">
        <v>2948</v>
      </c>
      <c r="G47" s="1809" t="s">
        <v>754</v>
      </c>
      <c r="H47" s="2874" t="s">
        <v>2949</v>
      </c>
      <c r="I47" s="1809"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2" t="s">
        <v>2951</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2952</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2953</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2954</v>
      </c>
      <c r="B51" s="2877" t="s">
        <v>2955</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2956</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2957</v>
      </c>
      <c r="B53" s="2878" t="s">
        <v>2958</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2959</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2960</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2961</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2962</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2943</v>
      </c>
      <c r="B58" s="1809"/>
      <c r="C58" s="1809" t="s">
        <v>2945</v>
      </c>
      <c r="D58" s="1809" t="s">
        <v>2946</v>
      </c>
      <c r="E58" s="819" t="s">
        <v>2947</v>
      </c>
      <c r="F58" s="2873" t="s">
        <v>2963</v>
      </c>
      <c r="G58" s="1809" t="s">
        <v>754</v>
      </c>
      <c r="H58" s="2874" t="s">
        <v>2949</v>
      </c>
      <c r="I58" s="1809"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2" t="s">
        <v>2964</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2952</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2953</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2954</v>
      </c>
      <c r="B62" s="2877" t="s">
        <v>2955</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2956</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2957</v>
      </c>
      <c r="B64" s="2878" t="s">
        <v>2958</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2959</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2960</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2961</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2965</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2943</v>
      </c>
      <c r="B69" s="1809"/>
      <c r="C69" s="1809" t="s">
        <v>2945</v>
      </c>
      <c r="D69" s="1809" t="s">
        <v>2946</v>
      </c>
      <c r="E69" s="819" t="s">
        <v>2947</v>
      </c>
      <c r="F69" s="2873" t="s">
        <v>2963</v>
      </c>
      <c r="G69" s="1809" t="s">
        <v>754</v>
      </c>
      <c r="H69" s="2874" t="s">
        <v>2949</v>
      </c>
      <c r="I69" s="1809"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2" t="s">
        <v>2966</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2952</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2953</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2967</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2959</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2960</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2957</v>
      </c>
      <c r="B76" s="2878" t="s">
        <v>2958</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2961</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2968</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2969</v>
      </c>
      <c r="B79" s="2869">
        <f>1+E81</f>
        <v>1</v>
      </c>
      <c r="C79" s="814"/>
      <c r="D79" s="814"/>
      <c r="E79" s="815"/>
      <c r="F79" s="2871"/>
      <c r="G79" s="6"/>
      <c r="H79" s="6"/>
      <c r="I79" s="6"/>
      <c r="J79" s="7"/>
      <c r="K79" s="7"/>
      <c r="L79" s="7"/>
      <c r="M79" s="7"/>
      <c r="N79" s="7"/>
      <c r="Z79" s="2722"/>
      <c r="AA79" s="2790"/>
      <c r="AG79" s="1372"/>
      <c r="AK79" s="2790"/>
    </row>
    <row r="80" spans="1:37" ht="24.75">
      <c r="A80" s="2872" t="s">
        <v>2943</v>
      </c>
      <c r="B80" s="1809"/>
      <c r="C80" s="1809" t="s">
        <v>2945</v>
      </c>
      <c r="D80" s="1809" t="s">
        <v>2946</v>
      </c>
      <c r="E80" s="819" t="s">
        <v>2947</v>
      </c>
      <c r="F80" s="2873" t="s">
        <v>2963</v>
      </c>
      <c r="G80" s="1809" t="s">
        <v>754</v>
      </c>
      <c r="H80" s="2874" t="s">
        <v>2949</v>
      </c>
      <c r="I80" s="1809" t="s">
        <v>2950</v>
      </c>
      <c r="J80" s="603" t="s">
        <v>2598</v>
      </c>
      <c r="K80" s="603" t="s">
        <v>2599</v>
      </c>
      <c r="L80" s="603" t="s">
        <v>2600</v>
      </c>
      <c r="M80" s="603" t="s">
        <v>2601</v>
      </c>
      <c r="N80" s="603" t="s">
        <v>2602</v>
      </c>
      <c r="Z80" s="2722"/>
      <c r="AA80" s="2790"/>
      <c r="AG80" s="1372"/>
      <c r="AK80" s="2790"/>
    </row>
    <row r="81" spans="1:37" ht="38.25">
      <c r="A81" s="2872" t="s">
        <v>2970</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2952</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2953</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2967</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2959</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2960</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2957</v>
      </c>
      <c r="B87" s="2878" t="s">
        <v>2971</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2972</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96" t="s">
        <v>2973</v>
      </c>
      <c r="B90" s="3296"/>
      <c r="C90" s="3296"/>
      <c r="D90" s="3296"/>
      <c r="E90" s="3296"/>
      <c r="F90" s="3296"/>
      <c r="G90" s="3296"/>
      <c r="H90" s="3296"/>
      <c r="I90" s="3296"/>
      <c r="J90" s="3296"/>
      <c r="K90" s="2886"/>
      <c r="L90" s="2886"/>
      <c r="M90" s="2886"/>
      <c r="N90" s="2886"/>
    </row>
    <row r="91" spans="1:37">
      <c r="A91" s="3298" t="s">
        <v>2974</v>
      </c>
      <c r="B91" s="3298" t="s">
        <v>2975</v>
      </c>
      <c r="C91" s="2840" t="s">
        <v>2976</v>
      </c>
      <c r="D91" s="2841"/>
      <c r="E91" s="2841"/>
      <c r="F91" s="2841"/>
      <c r="G91" s="2841"/>
      <c r="H91" s="2841"/>
      <c r="I91" s="2841"/>
      <c r="J91" s="2887"/>
      <c r="K91" s="2888"/>
      <c r="L91" s="2888"/>
      <c r="M91" s="2888"/>
      <c r="N91" s="2888"/>
    </row>
    <row r="92" spans="1:37">
      <c r="A92" s="3298"/>
      <c r="B92" s="3298"/>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99"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0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0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0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0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0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00"/>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01"/>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99" t="s">
        <v>2978</v>
      </c>
      <c r="B101" s="2893" t="s">
        <v>2979</v>
      </c>
      <c r="C101" s="2894">
        <f>$G$3</f>
        <v>2.64</v>
      </c>
      <c r="D101" s="2894">
        <f t="shared" ref="D101:N101" si="31">$G$3</f>
        <v>2.64</v>
      </c>
      <c r="E101" s="2894">
        <f t="shared" si="31"/>
        <v>2.64</v>
      </c>
      <c r="F101" s="2894">
        <f t="shared" si="31"/>
        <v>2.64</v>
      </c>
      <c r="G101" s="2894">
        <f t="shared" si="31"/>
        <v>2.64</v>
      </c>
      <c r="H101" s="2894">
        <f t="shared" si="31"/>
        <v>2.64</v>
      </c>
      <c r="I101" s="2894">
        <f t="shared" si="31"/>
        <v>2.64</v>
      </c>
      <c r="J101" s="2894">
        <f t="shared" si="31"/>
        <v>2.64</v>
      </c>
      <c r="K101" s="2894">
        <f t="shared" si="31"/>
        <v>2.64</v>
      </c>
      <c r="L101" s="2894">
        <f t="shared" si="31"/>
        <v>2.64</v>
      </c>
      <c r="M101" s="2894">
        <f t="shared" si="31"/>
        <v>2.64</v>
      </c>
      <c r="N101" s="2894">
        <f t="shared" si="31"/>
        <v>2.64</v>
      </c>
    </row>
    <row r="102" spans="1:14">
      <c r="A102" s="3300"/>
      <c r="B102" s="2889">
        <v>1</v>
      </c>
      <c r="C102" s="2890">
        <f>1.9362/C101</f>
        <v>0.7334090909090909</v>
      </c>
      <c r="D102" s="2890">
        <f>1.9362/D101</f>
        <v>0.7334090909090909</v>
      </c>
      <c r="E102" s="2890">
        <f>1.8629/E101</f>
        <v>0.70564393939393932</v>
      </c>
      <c r="F102" s="2890">
        <f>1.8629/F101</f>
        <v>0.70564393939393932</v>
      </c>
      <c r="G102" s="2890">
        <f>1.8629/G101</f>
        <v>0.70564393939393932</v>
      </c>
      <c r="H102" s="2890">
        <f>1.8629/H101</f>
        <v>0.70564393939393932</v>
      </c>
      <c r="I102" s="2890">
        <f>1.8629/I101</f>
        <v>0.70564393939393932</v>
      </c>
      <c r="J102" s="2890">
        <f>1.942/J101</f>
        <v>0.7356060606060606</v>
      </c>
      <c r="K102" s="2890">
        <f>1.942/K101</f>
        <v>0.7356060606060606</v>
      </c>
      <c r="L102" s="2890">
        <f>1.942/L101</f>
        <v>0.7356060606060606</v>
      </c>
      <c r="M102" s="2890">
        <f>1.942/M101</f>
        <v>0.7356060606060606</v>
      </c>
      <c r="N102" s="2890">
        <f>1.942/N101</f>
        <v>0.7356060606060606</v>
      </c>
    </row>
    <row r="103" spans="1:14">
      <c r="A103" s="3300"/>
      <c r="B103" s="2889">
        <v>2</v>
      </c>
      <c r="C103" s="2890">
        <f>1.4198/C101</f>
        <v>0.53780303030303023</v>
      </c>
      <c r="D103" s="2890">
        <f>1.4198/D101</f>
        <v>0.53780303030303023</v>
      </c>
      <c r="E103" s="2890">
        <f>1.3372/E101</f>
        <v>0.50651515151515147</v>
      </c>
      <c r="F103" s="2890">
        <f>1.3372/F101</f>
        <v>0.50651515151515147</v>
      </c>
      <c r="G103" s="2890">
        <f>1.3372/G101</f>
        <v>0.50651515151515147</v>
      </c>
      <c r="H103" s="2890">
        <f>1.3372/H101</f>
        <v>0.50651515151515147</v>
      </c>
      <c r="I103" s="2890">
        <f>1.3372/I101</f>
        <v>0.50651515151515147</v>
      </c>
      <c r="J103" s="2890">
        <f>1.2799/J101</f>
        <v>0.48481060606060605</v>
      </c>
      <c r="K103" s="2890">
        <f>1.2799/K101</f>
        <v>0.48481060606060605</v>
      </c>
      <c r="L103" s="2890">
        <f>1.2799/L101</f>
        <v>0.48481060606060605</v>
      </c>
      <c r="M103" s="2890">
        <f>1.2799/M101</f>
        <v>0.48481060606060605</v>
      </c>
      <c r="N103" s="2890">
        <f>1.2799/N101</f>
        <v>0.48481060606060605</v>
      </c>
    </row>
    <row r="104" spans="1:14">
      <c r="A104" s="3300"/>
      <c r="B104" s="2889">
        <v>3</v>
      </c>
      <c r="C104" s="2890">
        <f>1.1594/C101</f>
        <v>0.43916666666666665</v>
      </c>
      <c r="D104" s="2890">
        <f>1.1594/D101</f>
        <v>0.43916666666666665</v>
      </c>
      <c r="E104" s="2890">
        <f>1.0788/E101</f>
        <v>0.40863636363636363</v>
      </c>
      <c r="F104" s="2890">
        <f>1.0788/F101</f>
        <v>0.40863636363636363</v>
      </c>
      <c r="G104" s="2890">
        <f>1.0788/G101</f>
        <v>0.40863636363636363</v>
      </c>
      <c r="H104" s="2890">
        <f>1.0788/H101</f>
        <v>0.40863636363636363</v>
      </c>
      <c r="I104" s="2890">
        <f>1.0788/I101</f>
        <v>0.40863636363636363</v>
      </c>
      <c r="J104" s="2890">
        <f>1.0072/J101</f>
        <v>0.38151515151515153</v>
      </c>
      <c r="K104" s="2890">
        <f>1.0072/K101</f>
        <v>0.38151515151515153</v>
      </c>
      <c r="L104" s="2890">
        <f>1.0072/L101</f>
        <v>0.38151515151515153</v>
      </c>
      <c r="M104" s="2890">
        <f>1.0072/M101</f>
        <v>0.38151515151515153</v>
      </c>
      <c r="N104" s="2890">
        <f>1.0072/N101</f>
        <v>0.38151515151515153</v>
      </c>
    </row>
    <row r="105" spans="1:14">
      <c r="A105" s="3300"/>
      <c r="B105" s="2889">
        <v>4</v>
      </c>
      <c r="C105" s="2890">
        <f>0.9622/C101</f>
        <v>0.364469696969697</v>
      </c>
      <c r="D105" s="2890">
        <f>0.9622/D101</f>
        <v>0.364469696969697</v>
      </c>
      <c r="E105" s="2890">
        <f>0.8656/E101</f>
        <v>0.32787878787878788</v>
      </c>
      <c r="F105" s="2890">
        <f>0.8656/F101</f>
        <v>0.32787878787878788</v>
      </c>
      <c r="G105" s="2890">
        <f>0.8656/G101</f>
        <v>0.32787878787878788</v>
      </c>
      <c r="H105" s="2890">
        <f>0.8656/H101</f>
        <v>0.32787878787878788</v>
      </c>
      <c r="I105" s="2890">
        <f>0.8656/I101</f>
        <v>0.32787878787878788</v>
      </c>
      <c r="J105" s="2890">
        <f>0.7525/J101</f>
        <v>0.28503787878787873</v>
      </c>
      <c r="K105" s="2890">
        <f>0.7525/K101</f>
        <v>0.28503787878787873</v>
      </c>
      <c r="L105" s="2890">
        <f>0.7525/L101</f>
        <v>0.28503787878787873</v>
      </c>
      <c r="M105" s="2890">
        <f>0.7525/M101</f>
        <v>0.28503787878787873</v>
      </c>
      <c r="N105" s="2890">
        <f>0.7525/N101</f>
        <v>0.28503787878787873</v>
      </c>
    </row>
    <row r="106" spans="1:14">
      <c r="A106" s="3300"/>
      <c r="B106" s="2889">
        <v>5</v>
      </c>
      <c r="C106" s="2890">
        <f>0.8417/C101</f>
        <v>0.31882575757575754</v>
      </c>
      <c r="D106" s="2890">
        <f>0.8417/D101</f>
        <v>0.31882575757575754</v>
      </c>
      <c r="E106" s="2890">
        <f>0.7371/E101</f>
        <v>0.27920454545454543</v>
      </c>
      <c r="F106" s="2890">
        <f>0.7371/F101</f>
        <v>0.27920454545454543</v>
      </c>
      <c r="G106" s="2890">
        <f>0.7371/G101</f>
        <v>0.27920454545454543</v>
      </c>
      <c r="H106" s="2890">
        <f>0.7371/H101</f>
        <v>0.27920454545454543</v>
      </c>
      <c r="I106" s="2890">
        <f>0.7371/I101</f>
        <v>0.27920454545454543</v>
      </c>
      <c r="J106" s="2890">
        <f>0.5659/J101</f>
        <v>0.21435606060606058</v>
      </c>
      <c r="K106" s="2890">
        <f>0.5659/K101</f>
        <v>0.21435606060606058</v>
      </c>
      <c r="L106" s="2890">
        <f>0.5659/L101</f>
        <v>0.21435606060606058</v>
      </c>
      <c r="M106" s="2890">
        <f>0.5659/M101</f>
        <v>0.21435606060606058</v>
      </c>
      <c r="N106" s="2890">
        <f>0.5659/N101</f>
        <v>0.21435606060606058</v>
      </c>
    </row>
    <row r="107" spans="1:14">
      <c r="A107" s="3300"/>
      <c r="B107" s="2889">
        <v>6</v>
      </c>
      <c r="C107" s="2890">
        <f>0.7608/C101</f>
        <v>0.28818181818181821</v>
      </c>
      <c r="D107" s="2890">
        <f>0.7608/D101</f>
        <v>0.28818181818181821</v>
      </c>
      <c r="E107" s="2890">
        <f>0.6482/E101</f>
        <v>0.24553030303030302</v>
      </c>
      <c r="F107" s="2890">
        <f>0.6482/F101</f>
        <v>0.24553030303030302</v>
      </c>
      <c r="G107" s="2890">
        <f>0.6482/G101</f>
        <v>0.24553030303030302</v>
      </c>
      <c r="H107" s="2890">
        <f>0.6482/H101</f>
        <v>0.24553030303030302</v>
      </c>
      <c r="I107" s="2890">
        <f>0.6482/I101</f>
        <v>0.24553030303030302</v>
      </c>
      <c r="J107" s="2890">
        <f>0.4525/J101</f>
        <v>0.17140151515151514</v>
      </c>
      <c r="K107" s="2890">
        <f>0.4525/K101</f>
        <v>0.17140151515151514</v>
      </c>
      <c r="L107" s="2890">
        <f>0.4525/L101</f>
        <v>0.17140151515151514</v>
      </c>
      <c r="M107" s="2890">
        <f>0.4525/M101</f>
        <v>0.17140151515151514</v>
      </c>
      <c r="N107" s="2890">
        <f>0.4525/N101</f>
        <v>0.17140151515151514</v>
      </c>
    </row>
    <row r="108" spans="1:14">
      <c r="A108" s="3300"/>
      <c r="B108" s="3126"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01"/>
      <c r="B109" s="3127"/>
      <c r="C109" s="2892">
        <f>(-0.163*(C108^2)-0.59*C108+7617)*(10^(-4))/C101</f>
        <v>0.28852272727272726</v>
      </c>
      <c r="D109" s="2892">
        <f>(-0.163*(D108^2)-0.59*D108+7617)*(10^(-4))/D101</f>
        <v>0.28852272727272726</v>
      </c>
      <c r="E109" s="2892">
        <f>(-0.161*(E108^2)-7.509*E108+6533)*(10^(-4))/E101</f>
        <v>0.24746212121212119</v>
      </c>
      <c r="F109" s="2892">
        <f>(-0.161*(F108^2)-7.509*F108+6533)*(10^(-4))/F101</f>
        <v>0.24746212121212119</v>
      </c>
      <c r="G109" s="2892">
        <f>(-0.161*(G108^2)-7.509*G108+6533)*(10^(-4))/G101</f>
        <v>0.24746212121212119</v>
      </c>
      <c r="H109" s="2892">
        <f>(-0.161*(H108^2)-7.509*H108+6533)*(10^(-4))/H101</f>
        <v>0.24746212121212119</v>
      </c>
      <c r="I109" s="2892">
        <f>(-0.161*(I108^2)-7.509*I108+6533)*(10^(-4))/I101</f>
        <v>0.24746212121212119</v>
      </c>
      <c r="J109" s="2892">
        <f>(-0.214*(J108^2)-21.991*J108+4665)*(10^(-4))/J101</f>
        <v>0.17670454545454545</v>
      </c>
      <c r="K109" s="2892">
        <f>(-0.214*(K108^2)-21.991*K108+4665)*(10^(-4))/K101</f>
        <v>0.17670454545454545</v>
      </c>
      <c r="L109" s="2892">
        <f>(-0.214*(L108^2)-21.991*L108+4665)*(10^(-4))/L101</f>
        <v>0.17670454545454545</v>
      </c>
      <c r="M109" s="2892">
        <f>(-0.214*(M108^2)-21.991*M108+4665)*(10^(-4))/M101</f>
        <v>0.17670454545454545</v>
      </c>
      <c r="N109" s="2892">
        <f>(-0.214*(N108^2)-21.991*N108+4665)*(10^(-4))/N101</f>
        <v>0.17670454545454545</v>
      </c>
    </row>
    <row r="110" spans="1:14">
      <c r="A110" s="3297" t="s">
        <v>2981</v>
      </c>
      <c r="B110" s="3297"/>
      <c r="C110" s="3297"/>
      <c r="D110" s="3297"/>
      <c r="E110" s="3297"/>
      <c r="F110" s="3297"/>
      <c r="G110" s="3297"/>
      <c r="H110" s="3297"/>
      <c r="I110" s="3297"/>
      <c r="J110" s="3297"/>
      <c r="K110" s="2895"/>
      <c r="L110" s="2895"/>
      <c r="M110" s="2895"/>
      <c r="N110" s="2895"/>
    </row>
    <row r="112" spans="1:14" ht="13.5" thickBot="1"/>
    <row r="113" spans="1:13" ht="25.5" thickBot="1">
      <c r="A113" s="903" t="s">
        <v>2982</v>
      </c>
      <c r="B113" s="1287">
        <f>G3</f>
        <v>2.64</v>
      </c>
      <c r="C113" s="904" t="s">
        <v>2983</v>
      </c>
      <c r="D113" s="905">
        <f>SUMPRODUCT((A115:A118=F113)*(B114:M114=H113)*B115:M118)</f>
        <v>0</v>
      </c>
      <c r="E113" s="2726" t="s">
        <v>2815</v>
      </c>
      <c r="F113" s="2897">
        <f>E2</f>
        <v>0</v>
      </c>
      <c r="G113" s="2726" t="s">
        <v>2816</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2880</v>
      </c>
      <c r="B115" s="910">
        <f>ROUND(0.9335-0.0094*B113,4)</f>
        <v>0.90869999999999995</v>
      </c>
      <c r="C115" s="910">
        <f>B115</f>
        <v>0.90869999999999995</v>
      </c>
      <c r="D115" s="910">
        <f>ROUND(0.8331-0.0109*B113,4)</f>
        <v>0.80430000000000001</v>
      </c>
      <c r="E115" s="910">
        <f>D115</f>
        <v>0.80430000000000001</v>
      </c>
      <c r="F115" s="910">
        <f>E115</f>
        <v>0.80430000000000001</v>
      </c>
      <c r="G115" s="910">
        <f>F115</f>
        <v>0.80430000000000001</v>
      </c>
      <c r="H115" s="910">
        <f>G115</f>
        <v>0.80430000000000001</v>
      </c>
      <c r="I115" s="910">
        <f>ROUND(0.689-0.0155*B113,4)</f>
        <v>0.64810000000000001</v>
      </c>
      <c r="J115" s="910">
        <f t="shared" ref="J115:M118" si="33">I115</f>
        <v>0.64810000000000001</v>
      </c>
      <c r="K115" s="910">
        <f t="shared" si="33"/>
        <v>0.64810000000000001</v>
      </c>
      <c r="L115" s="910">
        <f t="shared" si="33"/>
        <v>0.64810000000000001</v>
      </c>
      <c r="M115" s="911">
        <f t="shared" si="33"/>
        <v>0.64810000000000001</v>
      </c>
    </row>
    <row r="116" spans="1:13">
      <c r="A116" s="909" t="s">
        <v>2881</v>
      </c>
      <c r="B116" s="910">
        <f>ROUND(0.949-0.012*B113,4)</f>
        <v>0.9173</v>
      </c>
      <c r="C116" s="910">
        <f>B116</f>
        <v>0.9173</v>
      </c>
      <c r="D116" s="910">
        <f>ROUND(0.8567-0.013*B113,4)</f>
        <v>0.82240000000000002</v>
      </c>
      <c r="E116" s="910">
        <f t="shared" ref="E116:H117" si="34">D116</f>
        <v>0.82240000000000002</v>
      </c>
      <c r="F116" s="910">
        <f t="shared" si="34"/>
        <v>0.82240000000000002</v>
      </c>
      <c r="G116" s="910">
        <f t="shared" si="34"/>
        <v>0.82240000000000002</v>
      </c>
      <c r="H116" s="910">
        <f t="shared" si="34"/>
        <v>0.82240000000000002</v>
      </c>
      <c r="I116" s="910">
        <f>ROUND(0.7694-0.014*B113,4)</f>
        <v>0.73240000000000005</v>
      </c>
      <c r="J116" s="910">
        <f t="shared" si="33"/>
        <v>0.73240000000000005</v>
      </c>
      <c r="K116" s="910">
        <f t="shared" si="33"/>
        <v>0.73240000000000005</v>
      </c>
      <c r="L116" s="910">
        <f t="shared" si="33"/>
        <v>0.73240000000000005</v>
      </c>
      <c r="M116" s="911">
        <f t="shared" si="33"/>
        <v>0.73240000000000005</v>
      </c>
    </row>
    <row r="117" spans="1:13">
      <c r="A117" s="909" t="s">
        <v>2882</v>
      </c>
      <c r="B117" s="910">
        <f>ROUND(0.8808-0.006*B113,4)</f>
        <v>0.86499999999999999</v>
      </c>
      <c r="C117" s="910">
        <f>B117</f>
        <v>0.86499999999999999</v>
      </c>
      <c r="D117" s="910">
        <f>ROUND(0.8748-0.008*B113,4)</f>
        <v>0.85370000000000001</v>
      </c>
      <c r="E117" s="910">
        <f t="shared" si="34"/>
        <v>0.85370000000000001</v>
      </c>
      <c r="F117" s="910">
        <f t="shared" si="34"/>
        <v>0.85370000000000001</v>
      </c>
      <c r="G117" s="910">
        <f t="shared" si="34"/>
        <v>0.85370000000000001</v>
      </c>
      <c r="H117" s="910">
        <f t="shared" si="34"/>
        <v>0.85370000000000001</v>
      </c>
      <c r="I117" s="910">
        <f>ROUND(0.7412-0.0095*B113,4)</f>
        <v>0.71609999999999996</v>
      </c>
      <c r="J117" s="910">
        <f t="shared" si="33"/>
        <v>0.71609999999999996</v>
      </c>
      <c r="K117" s="910">
        <f t="shared" si="33"/>
        <v>0.71609999999999996</v>
      </c>
      <c r="L117" s="910">
        <f t="shared" si="33"/>
        <v>0.71609999999999996</v>
      </c>
      <c r="M117" s="911">
        <f t="shared" si="33"/>
        <v>0.71609999999999996</v>
      </c>
    </row>
    <row r="118" spans="1:13" ht="13.5" thickBot="1">
      <c r="A118" s="714" t="s">
        <v>2883</v>
      </c>
      <c r="B118" s="912">
        <f>ROUND(0.7275-0.01*B113,4)</f>
        <v>0.70109999999999995</v>
      </c>
      <c r="C118" s="912">
        <f>B118</f>
        <v>0.70109999999999995</v>
      </c>
      <c r="D118" s="912">
        <f>ROUND(0.7043-0.012*B113,4)</f>
        <v>0.67259999999999998</v>
      </c>
      <c r="E118" s="912">
        <f>D118</f>
        <v>0.67259999999999998</v>
      </c>
      <c r="F118" s="912">
        <f>E118</f>
        <v>0.67259999999999998</v>
      </c>
      <c r="G118" s="912">
        <f>ROUND(0.6299-0.0122*B113,4)</f>
        <v>0.59770000000000001</v>
      </c>
      <c r="H118" s="912">
        <f>G118</f>
        <v>0.59770000000000001</v>
      </c>
      <c r="I118" s="912">
        <f>ROUND(0.5667-0.0136*B113,4)</f>
        <v>0.53080000000000005</v>
      </c>
      <c r="J118" s="912">
        <f t="shared" si="33"/>
        <v>0.53080000000000005</v>
      </c>
      <c r="K118" s="912">
        <f t="shared" si="33"/>
        <v>0.53080000000000005</v>
      </c>
      <c r="L118" s="912">
        <f t="shared" si="33"/>
        <v>0.53080000000000005</v>
      </c>
      <c r="M118" s="913">
        <f t="shared" si="33"/>
        <v>0.53080000000000005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7" t="s">
        <v>183</v>
      </c>
      <c r="B18" s="882" t="s">
        <v>560</v>
      </c>
      <c r="C18" s="883" t="s">
        <v>561</v>
      </c>
      <c r="D18" s="884"/>
      <c r="E18" s="882">
        <v>1</v>
      </c>
      <c r="F18" s="885" t="s">
        <v>562</v>
      </c>
      <c r="G18" s="886"/>
      <c r="H18" s="878"/>
      <c r="I18" s="878"/>
    </row>
    <row r="19" spans="1:9" s="887" customFormat="1" ht="19.5" customHeight="1">
      <c r="A19" s="3317"/>
      <c r="B19" s="3317" t="s">
        <v>563</v>
      </c>
      <c r="C19" s="883" t="s">
        <v>564</v>
      </c>
      <c r="D19" s="884"/>
      <c r="E19" s="882">
        <v>0.9</v>
      </c>
      <c r="F19" s="885" t="s">
        <v>565</v>
      </c>
      <c r="G19" s="886"/>
      <c r="H19" s="878"/>
      <c r="I19" s="878"/>
    </row>
    <row r="20" spans="1:9" s="887" customFormat="1" ht="19.5" customHeight="1">
      <c r="A20" s="3317"/>
      <c r="B20" s="3317"/>
      <c r="C20" s="883" t="s">
        <v>566</v>
      </c>
      <c r="D20" s="884"/>
      <c r="E20" s="882">
        <v>1.1000000000000001</v>
      </c>
      <c r="F20" s="885" t="s">
        <v>567</v>
      </c>
      <c r="G20" s="886"/>
      <c r="H20" s="878"/>
      <c r="I20" s="878"/>
    </row>
    <row r="21" spans="1:9" s="887" customFormat="1" ht="19.5" customHeight="1">
      <c r="A21" s="3317"/>
      <c r="B21" s="3317"/>
      <c r="C21" s="883" t="s">
        <v>568</v>
      </c>
      <c r="D21" s="884"/>
      <c r="E21" s="882">
        <v>0.8</v>
      </c>
      <c r="F21" s="885" t="s">
        <v>569</v>
      </c>
      <c r="G21" s="886"/>
      <c r="H21" s="878"/>
      <c r="I21" s="878"/>
    </row>
    <row r="22" spans="1:9" s="887" customFormat="1" ht="19.5" customHeight="1">
      <c r="A22" s="3317"/>
      <c r="B22" s="3317"/>
      <c r="C22" s="883" t="s">
        <v>570</v>
      </c>
      <c r="D22" s="884"/>
      <c r="E22" s="882">
        <v>0.5</v>
      </c>
      <c r="F22" s="885"/>
      <c r="G22" s="886"/>
      <c r="H22" s="878"/>
      <c r="I22" s="878"/>
    </row>
    <row r="23" spans="1:9" s="887" customFormat="1" ht="19.5" customHeight="1">
      <c r="A23" s="3317" t="s">
        <v>184</v>
      </c>
      <c r="B23" s="882" t="s">
        <v>560</v>
      </c>
      <c r="C23" s="883" t="s">
        <v>571</v>
      </c>
      <c r="D23" s="884"/>
      <c r="E23" s="882">
        <v>1</v>
      </c>
      <c r="F23" s="885" t="s">
        <v>572</v>
      </c>
      <c r="G23" s="886"/>
      <c r="H23" s="878"/>
      <c r="I23" s="878"/>
    </row>
    <row r="24" spans="1:9" s="887" customFormat="1" ht="19.5" customHeight="1">
      <c r="A24" s="3317"/>
      <c r="B24" s="3317" t="s">
        <v>563</v>
      </c>
      <c r="C24" s="883" t="s">
        <v>573</v>
      </c>
      <c r="D24" s="884"/>
      <c r="E24" s="882">
        <v>0.5</v>
      </c>
      <c r="F24" s="885"/>
      <c r="G24" s="886"/>
      <c r="H24" s="878"/>
      <c r="I24" s="878"/>
    </row>
    <row r="25" spans="1:9" s="887" customFormat="1" ht="19.5" customHeight="1">
      <c r="A25" s="3317"/>
      <c r="B25" s="3317"/>
      <c r="C25" s="883" t="s">
        <v>574</v>
      </c>
      <c r="D25" s="884"/>
      <c r="E25" s="882">
        <v>1.1000000000000001</v>
      </c>
      <c r="F25" s="885"/>
      <c r="G25" s="886"/>
      <c r="H25" s="878"/>
      <c r="I25" s="878"/>
    </row>
    <row r="26" spans="1:9" s="887" customFormat="1" ht="19.5" customHeight="1">
      <c r="A26" s="3317"/>
      <c r="B26" s="3317"/>
      <c r="C26" s="883" t="s">
        <v>575</v>
      </c>
      <c r="D26" s="884"/>
      <c r="E26" s="882">
        <v>1.1000000000000001</v>
      </c>
      <c r="F26" s="885"/>
      <c r="G26" s="886"/>
      <c r="H26" s="878"/>
      <c r="I26" s="878"/>
    </row>
    <row r="27" spans="1:9" s="887" customFormat="1" ht="19.5" customHeight="1">
      <c r="A27" s="3317"/>
      <c r="B27" s="3317"/>
      <c r="C27" s="883" t="s">
        <v>576</v>
      </c>
      <c r="D27" s="884"/>
      <c r="E27" s="882">
        <v>0.9</v>
      </c>
      <c r="F27" s="885" t="s">
        <v>577</v>
      </c>
      <c r="G27" s="886"/>
      <c r="H27" s="878"/>
      <c r="I27" s="878"/>
    </row>
    <row r="28" spans="1:9" s="887" customFormat="1" ht="19.5" customHeight="1">
      <c r="A28" s="3317"/>
      <c r="B28" s="3317"/>
      <c r="C28" s="883" t="s">
        <v>578</v>
      </c>
      <c r="D28" s="884"/>
      <c r="E28" s="882">
        <v>0.9</v>
      </c>
      <c r="F28" s="885" t="s">
        <v>579</v>
      </c>
      <c r="G28" s="886"/>
      <c r="H28" s="878"/>
      <c r="I28" s="878"/>
    </row>
    <row r="29" spans="1:9" s="887" customFormat="1" ht="19.5" customHeight="1">
      <c r="A29" s="3317"/>
      <c r="B29" s="3317"/>
      <c r="C29" s="883" t="s">
        <v>580</v>
      </c>
      <c r="D29" s="884"/>
      <c r="E29" s="882">
        <v>0.9</v>
      </c>
      <c r="F29" s="885" t="s">
        <v>581</v>
      </c>
      <c r="G29" s="886"/>
      <c r="H29" s="878"/>
      <c r="I29" s="878"/>
    </row>
    <row r="30" spans="1:9" s="887" customFormat="1" ht="19.5" customHeight="1">
      <c r="A30" s="3317"/>
      <c r="B30" s="3317"/>
      <c r="C30" s="883" t="s">
        <v>582</v>
      </c>
      <c r="D30" s="884"/>
      <c r="E30" s="882">
        <v>0.9</v>
      </c>
      <c r="F30" s="885" t="s">
        <v>583</v>
      </c>
      <c r="G30" s="886"/>
      <c r="H30" s="878"/>
      <c r="I30" s="878"/>
    </row>
    <row r="31" spans="1:9" s="887" customFormat="1" ht="19.5" customHeight="1">
      <c r="A31" s="3317"/>
      <c r="B31" s="3317"/>
      <c r="C31" s="883" t="s">
        <v>584</v>
      </c>
      <c r="D31" s="884"/>
      <c r="E31" s="882">
        <v>0.8</v>
      </c>
      <c r="F31" s="885" t="s">
        <v>585</v>
      </c>
      <c r="G31" s="886"/>
      <c r="H31" s="878"/>
      <c r="I31" s="878"/>
    </row>
    <row r="32" spans="1:9" s="887" customFormat="1" ht="19.5" customHeight="1">
      <c r="A32" s="3317"/>
      <c r="B32" s="3317"/>
      <c r="C32" s="883" t="s">
        <v>586</v>
      </c>
      <c r="D32" s="884"/>
      <c r="E32" s="882">
        <v>0.8</v>
      </c>
      <c r="F32" s="885" t="s">
        <v>587</v>
      </c>
      <c r="G32" s="886"/>
      <c r="H32" s="878"/>
      <c r="I32" s="878"/>
    </row>
    <row r="33" spans="1:9" s="887" customFormat="1" ht="19.5" customHeight="1">
      <c r="A33" s="3317" t="s">
        <v>185</v>
      </c>
      <c r="B33" s="882" t="s">
        <v>560</v>
      </c>
      <c r="C33" s="883" t="s">
        <v>588</v>
      </c>
      <c r="D33" s="884"/>
      <c r="E33" s="882">
        <v>1</v>
      </c>
      <c r="F33" s="885" t="s">
        <v>589</v>
      </c>
      <c r="G33" s="886"/>
      <c r="H33" s="878"/>
      <c r="I33" s="878"/>
    </row>
    <row r="34" spans="1:9" s="887" customFormat="1" ht="19.5" customHeight="1">
      <c r="A34" s="3317"/>
      <c r="B34" s="882" t="s">
        <v>563</v>
      </c>
      <c r="C34" s="883" t="s">
        <v>590</v>
      </c>
      <c r="D34" s="884"/>
      <c r="E34" s="882">
        <v>1.5</v>
      </c>
      <c r="F34" s="885" t="s">
        <v>591</v>
      </c>
      <c r="G34" s="886"/>
      <c r="H34" s="878"/>
      <c r="I34" s="878"/>
    </row>
    <row r="35" spans="1:9" s="887" customFormat="1" ht="19.5" customHeight="1">
      <c r="A35" s="3317" t="s">
        <v>186</v>
      </c>
      <c r="B35" s="882" t="s">
        <v>560</v>
      </c>
      <c r="C35" s="883" t="s">
        <v>592</v>
      </c>
      <c r="D35" s="884"/>
      <c r="E35" s="882">
        <v>1</v>
      </c>
      <c r="F35" s="885" t="s">
        <v>593</v>
      </c>
      <c r="G35" s="886"/>
      <c r="H35" s="878"/>
      <c r="I35" s="878"/>
    </row>
    <row r="36" spans="1:9" s="887" customFormat="1" ht="19.5" customHeight="1">
      <c r="A36" s="3317"/>
      <c r="B36" s="3317" t="s">
        <v>563</v>
      </c>
      <c r="C36" s="883" t="s">
        <v>594</v>
      </c>
      <c r="D36" s="884"/>
      <c r="E36" s="882">
        <v>1</v>
      </c>
      <c r="F36" s="885" t="s">
        <v>595</v>
      </c>
      <c r="G36" s="886"/>
      <c r="H36" s="878"/>
      <c r="I36" s="878"/>
    </row>
    <row r="37" spans="1:9" s="887" customFormat="1" ht="19.5" customHeight="1">
      <c r="A37" s="3317"/>
      <c r="B37" s="3317"/>
      <c r="C37" s="883" t="s">
        <v>596</v>
      </c>
      <c r="D37" s="884"/>
      <c r="E37" s="882">
        <v>1.5</v>
      </c>
      <c r="F37" s="885" t="s">
        <v>597</v>
      </c>
      <c r="G37" s="886"/>
      <c r="H37" s="878"/>
      <c r="I37" s="878"/>
    </row>
    <row r="38" spans="1:9" s="887" customFormat="1" ht="19.5" customHeight="1">
      <c r="A38" s="3317"/>
      <c r="B38" s="3317"/>
      <c r="C38" s="883" t="s">
        <v>598</v>
      </c>
      <c r="D38" s="884"/>
      <c r="E38" s="882">
        <v>1</v>
      </c>
      <c r="F38" s="885" t="s">
        <v>599</v>
      </c>
      <c r="G38" s="886"/>
      <c r="H38" s="878"/>
      <c r="I38" s="878"/>
    </row>
    <row r="39" spans="1:9" s="887" customFormat="1" ht="19.5" customHeight="1">
      <c r="A39" s="3317"/>
      <c r="B39" s="331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7" t="s">
        <v>614</v>
      </c>
      <c r="C61" s="818" t="s">
        <v>615</v>
      </c>
      <c r="D61" s="818" t="s">
        <v>616</v>
      </c>
      <c r="E61" s="895">
        <v>0.5</v>
      </c>
      <c r="F61" s="882">
        <v>80</v>
      </c>
    </row>
    <row r="62" spans="1:8" s="878" customFormat="1" ht="24">
      <c r="A62" s="882">
        <v>2</v>
      </c>
      <c r="B62" s="3317"/>
      <c r="C62" s="818" t="s">
        <v>617</v>
      </c>
      <c r="D62" s="818" t="s">
        <v>618</v>
      </c>
      <c r="E62" s="895">
        <v>0.5</v>
      </c>
      <c r="F62" s="882">
        <v>80</v>
      </c>
    </row>
    <row r="63" spans="1:8" s="878" customFormat="1" ht="36">
      <c r="A63" s="882">
        <v>3</v>
      </c>
      <c r="B63" s="3317"/>
      <c r="C63" s="818" t="s">
        <v>619</v>
      </c>
      <c r="D63" s="818" t="s">
        <v>620</v>
      </c>
      <c r="E63" s="895">
        <v>0.5</v>
      </c>
      <c r="F63" s="882">
        <v>80</v>
      </c>
    </row>
    <row r="64" spans="1:8" s="878" customFormat="1" ht="36">
      <c r="A64" s="882">
        <v>4</v>
      </c>
      <c r="B64" s="3317"/>
      <c r="C64" s="818" t="s">
        <v>621</v>
      </c>
      <c r="D64" s="818" t="s">
        <v>622</v>
      </c>
      <c r="E64" s="895">
        <v>0.4</v>
      </c>
      <c r="F64" s="882">
        <v>60</v>
      </c>
    </row>
    <row r="65" spans="1:6" s="878" customFormat="1" ht="36">
      <c r="A65" s="882">
        <v>5</v>
      </c>
      <c r="B65" s="3317"/>
      <c r="C65" s="818" t="s">
        <v>623</v>
      </c>
      <c r="D65" s="818" t="s">
        <v>624</v>
      </c>
      <c r="E65" s="895">
        <v>0.2</v>
      </c>
      <c r="F65" s="882">
        <v>30</v>
      </c>
    </row>
    <row r="66" spans="1:6" s="878" customFormat="1" ht="36">
      <c r="A66" s="882">
        <v>6</v>
      </c>
      <c r="B66" s="3317"/>
      <c r="C66" s="818" t="s">
        <v>625</v>
      </c>
      <c r="D66" s="818" t="s">
        <v>626</v>
      </c>
      <c r="E66" s="895">
        <v>0.3</v>
      </c>
      <c r="F66" s="882">
        <v>50</v>
      </c>
    </row>
    <row r="67" spans="1:6" s="878" customFormat="1" ht="36">
      <c r="A67" s="882">
        <v>7</v>
      </c>
      <c r="B67" s="3317"/>
      <c r="C67" s="818" t="s">
        <v>627</v>
      </c>
      <c r="D67" s="818" t="s">
        <v>628</v>
      </c>
      <c r="E67" s="895">
        <v>0.2</v>
      </c>
      <c r="F67" s="882">
        <v>30</v>
      </c>
    </row>
    <row r="68" spans="1:6" s="878" customFormat="1" ht="36">
      <c r="A68" s="882">
        <v>8</v>
      </c>
      <c r="B68" s="3317"/>
      <c r="C68" s="818" t="s">
        <v>629</v>
      </c>
      <c r="D68" s="818" t="s">
        <v>630</v>
      </c>
      <c r="E68" s="895">
        <v>0.2</v>
      </c>
      <c r="F68" s="882">
        <v>30</v>
      </c>
    </row>
    <row r="69" spans="1:6" s="878" customFormat="1" ht="36">
      <c r="A69" s="882">
        <v>9</v>
      </c>
      <c r="B69" s="3317"/>
      <c r="C69" s="818" t="s">
        <v>631</v>
      </c>
      <c r="D69" s="818" t="s">
        <v>632</v>
      </c>
      <c r="E69" s="895">
        <v>0.2</v>
      </c>
      <c r="F69" s="882">
        <v>30</v>
      </c>
    </row>
    <row r="70" spans="1:6" s="878" customFormat="1" ht="48">
      <c r="A70" s="882">
        <v>10</v>
      </c>
      <c r="B70" s="3317"/>
      <c r="C70" s="818" t="s">
        <v>633</v>
      </c>
      <c r="D70" s="818" t="s">
        <v>634</v>
      </c>
      <c r="E70" s="895">
        <v>0.2</v>
      </c>
      <c r="F70" s="882">
        <v>30</v>
      </c>
    </row>
    <row r="71" spans="1:6" s="878" customFormat="1" ht="48">
      <c r="A71" s="882">
        <v>11</v>
      </c>
      <c r="B71" s="3317"/>
      <c r="C71" s="818" t="s">
        <v>635</v>
      </c>
      <c r="D71" s="818" t="s">
        <v>636</v>
      </c>
      <c r="E71" s="895">
        <v>0.2</v>
      </c>
      <c r="F71" s="882">
        <v>30</v>
      </c>
    </row>
    <row r="72" spans="1:6" s="878" customFormat="1" ht="36">
      <c r="A72" s="882">
        <v>12</v>
      </c>
      <c r="B72" s="3317"/>
      <c r="C72" s="818" t="s">
        <v>637</v>
      </c>
      <c r="D72" s="818" t="s">
        <v>638</v>
      </c>
      <c r="E72" s="895">
        <v>0.5</v>
      </c>
      <c r="F72" s="882">
        <v>80</v>
      </c>
    </row>
    <row r="73" spans="1:6" s="878" customFormat="1" ht="24">
      <c r="A73" s="882">
        <v>13</v>
      </c>
      <c r="B73" s="3317"/>
      <c r="C73" s="818" t="s">
        <v>639</v>
      </c>
      <c r="D73" s="818" t="s">
        <v>640</v>
      </c>
      <c r="E73" s="895">
        <v>0.4</v>
      </c>
      <c r="F73" s="882">
        <v>60</v>
      </c>
    </row>
    <row r="74" spans="1:6" s="878" customFormat="1" ht="24">
      <c r="A74" s="882">
        <v>14</v>
      </c>
      <c r="B74" s="3317"/>
      <c r="C74" s="818" t="s">
        <v>641</v>
      </c>
      <c r="D74" s="818" t="s">
        <v>642</v>
      </c>
      <c r="E74" s="895">
        <v>0.2</v>
      </c>
      <c r="F74" s="882">
        <v>30</v>
      </c>
    </row>
    <row r="75" spans="1:6" s="878" customFormat="1" ht="24">
      <c r="A75" s="882">
        <v>15</v>
      </c>
      <c r="B75" s="3317"/>
      <c r="C75" s="818" t="s">
        <v>643</v>
      </c>
      <c r="D75" s="818" t="s">
        <v>644</v>
      </c>
      <c r="E75" s="895">
        <v>0.2</v>
      </c>
      <c r="F75" s="882">
        <v>30</v>
      </c>
    </row>
    <row r="76" spans="1:6" s="878" customFormat="1" ht="24">
      <c r="A76" s="882">
        <v>16</v>
      </c>
      <c r="B76" s="3317" t="s">
        <v>645</v>
      </c>
      <c r="C76" s="818" t="s">
        <v>646</v>
      </c>
      <c r="D76" s="818" t="s">
        <v>647</v>
      </c>
      <c r="E76" s="895">
        <v>0.5</v>
      </c>
      <c r="F76" s="882">
        <v>80</v>
      </c>
    </row>
    <row r="77" spans="1:6" s="878" customFormat="1" ht="24">
      <c r="A77" s="882">
        <v>17</v>
      </c>
      <c r="B77" s="3317"/>
      <c r="C77" s="818" t="s">
        <v>648</v>
      </c>
      <c r="D77" s="818" t="s">
        <v>649</v>
      </c>
      <c r="E77" s="895">
        <v>0.5</v>
      </c>
      <c r="F77" s="882">
        <v>80</v>
      </c>
    </row>
    <row r="78" spans="1:6" s="878" customFormat="1" ht="24">
      <c r="A78" s="882">
        <v>18</v>
      </c>
      <c r="B78" s="3317"/>
      <c r="C78" s="818" t="s">
        <v>650</v>
      </c>
      <c r="D78" s="818" t="s">
        <v>651</v>
      </c>
      <c r="E78" s="895">
        <v>0.2</v>
      </c>
      <c r="F78" s="882">
        <v>30</v>
      </c>
    </row>
    <row r="79" spans="1:6" s="878" customFormat="1" ht="24">
      <c r="A79" s="882">
        <v>19</v>
      </c>
      <c r="B79" s="3317"/>
      <c r="C79" s="818" t="s">
        <v>652</v>
      </c>
      <c r="D79" s="818" t="s">
        <v>653</v>
      </c>
      <c r="E79" s="895">
        <v>0.5</v>
      </c>
      <c r="F79" s="882">
        <v>80</v>
      </c>
    </row>
    <row r="80" spans="1:6" s="878" customFormat="1" ht="36">
      <c r="A80" s="882">
        <v>20</v>
      </c>
      <c r="B80" s="3317"/>
      <c r="C80" s="818" t="s">
        <v>654</v>
      </c>
      <c r="D80" s="818" t="s">
        <v>655</v>
      </c>
      <c r="E80" s="895">
        <v>0.2</v>
      </c>
      <c r="F80" s="882">
        <v>30</v>
      </c>
    </row>
    <row r="81" spans="1:6" s="878" customFormat="1" ht="36">
      <c r="A81" s="882">
        <v>21</v>
      </c>
      <c r="B81" s="3317"/>
      <c r="C81" s="818" t="s">
        <v>656</v>
      </c>
      <c r="D81" s="818" t="s">
        <v>657</v>
      </c>
      <c r="E81" s="895">
        <v>0.2</v>
      </c>
      <c r="F81" s="882">
        <v>30</v>
      </c>
    </row>
    <row r="82" spans="1:6" s="878" customFormat="1" ht="48">
      <c r="A82" s="882">
        <v>22</v>
      </c>
      <c r="B82" s="3317"/>
      <c r="C82" s="818" t="s">
        <v>658</v>
      </c>
      <c r="D82" s="818" t="s">
        <v>659</v>
      </c>
      <c r="E82" s="895">
        <v>0.2</v>
      </c>
      <c r="F82" s="882">
        <v>30</v>
      </c>
    </row>
    <row r="83" spans="1:6" s="878" customFormat="1" ht="48">
      <c r="A83" s="882">
        <v>23</v>
      </c>
      <c r="B83" s="3317"/>
      <c r="C83" s="818" t="s">
        <v>660</v>
      </c>
      <c r="D83" s="818" t="s">
        <v>661</v>
      </c>
      <c r="E83" s="895">
        <v>0.2</v>
      </c>
      <c r="F83" s="882">
        <v>30</v>
      </c>
    </row>
    <row r="84" spans="1:6" s="878" customFormat="1" ht="36">
      <c r="A84" s="882">
        <v>24</v>
      </c>
      <c r="B84" s="3317"/>
      <c r="C84" s="818" t="s">
        <v>662</v>
      </c>
      <c r="D84" s="818" t="s">
        <v>663</v>
      </c>
      <c r="E84" s="895">
        <v>0.2</v>
      </c>
      <c r="F84" s="882">
        <v>30</v>
      </c>
    </row>
    <row r="85" spans="1:6" s="878" customFormat="1" ht="36">
      <c r="A85" s="882">
        <v>25</v>
      </c>
      <c r="B85" s="3317"/>
      <c r="C85" s="818" t="s">
        <v>664</v>
      </c>
      <c r="D85" s="818" t="s">
        <v>665</v>
      </c>
      <c r="E85" s="895">
        <v>0.5</v>
      </c>
      <c r="F85" s="882">
        <v>80</v>
      </c>
    </row>
    <row r="86" spans="1:6" s="878" customFormat="1" ht="36">
      <c r="A86" s="882">
        <v>26</v>
      </c>
      <c r="B86" s="3317"/>
      <c r="C86" s="818" t="s">
        <v>666</v>
      </c>
      <c r="D86" s="818" t="s">
        <v>667</v>
      </c>
      <c r="E86" s="895">
        <v>0.2</v>
      </c>
      <c r="F86" s="882">
        <v>30</v>
      </c>
    </row>
    <row r="87" spans="1:6" s="878" customFormat="1" ht="36">
      <c r="A87" s="882">
        <v>27</v>
      </c>
      <c r="B87" s="3317"/>
      <c r="C87" s="818" t="s">
        <v>668</v>
      </c>
      <c r="D87" s="818" t="s">
        <v>669</v>
      </c>
      <c r="E87" s="895">
        <v>0.2</v>
      </c>
      <c r="F87" s="882">
        <v>30</v>
      </c>
    </row>
    <row r="88" spans="1:6" s="878" customFormat="1" ht="36">
      <c r="A88" s="882">
        <v>28</v>
      </c>
      <c r="B88" s="3317"/>
      <c r="C88" s="818" t="s">
        <v>670</v>
      </c>
      <c r="D88" s="818" t="s">
        <v>671</v>
      </c>
      <c r="E88" s="895">
        <v>0.2</v>
      </c>
      <c r="F88" s="882">
        <v>30</v>
      </c>
    </row>
    <row r="89" spans="1:6" s="878" customFormat="1" ht="24">
      <c r="A89" s="882">
        <v>29</v>
      </c>
      <c r="B89" s="3317"/>
      <c r="C89" s="818" t="s">
        <v>672</v>
      </c>
      <c r="D89" s="818" t="s">
        <v>673</v>
      </c>
      <c r="E89" s="895">
        <v>0.2</v>
      </c>
      <c r="F89" s="882">
        <v>30</v>
      </c>
    </row>
    <row r="90" spans="1:6" s="878" customFormat="1" ht="24">
      <c r="A90" s="882">
        <v>30</v>
      </c>
      <c r="B90" s="3317"/>
      <c r="C90" s="818" t="s">
        <v>674</v>
      </c>
      <c r="D90" s="818" t="s">
        <v>675</v>
      </c>
      <c r="E90" s="895">
        <v>0.2</v>
      </c>
      <c r="F90" s="882">
        <v>30</v>
      </c>
    </row>
    <row r="91" spans="1:6" s="878" customFormat="1" ht="36">
      <c r="A91" s="882">
        <v>31</v>
      </c>
      <c r="B91" s="3317"/>
      <c r="C91" s="818" t="s">
        <v>676</v>
      </c>
      <c r="D91" s="818" t="s">
        <v>677</v>
      </c>
      <c r="E91" s="895">
        <v>0.2</v>
      </c>
      <c r="F91" s="882">
        <v>30</v>
      </c>
    </row>
    <row r="92" spans="1:6" s="878" customFormat="1" ht="24">
      <c r="A92" s="882">
        <v>32</v>
      </c>
      <c r="B92" s="3317" t="s">
        <v>678</v>
      </c>
      <c r="C92" s="882" t="s">
        <v>679</v>
      </c>
      <c r="D92" s="818" t="s">
        <v>680</v>
      </c>
      <c r="E92" s="895">
        <v>0.2</v>
      </c>
      <c r="F92" s="882">
        <v>30</v>
      </c>
    </row>
    <row r="93" spans="1:6" s="878" customFormat="1" ht="36">
      <c r="A93" s="882">
        <v>33</v>
      </c>
      <c r="B93" s="3317"/>
      <c r="C93" s="882" t="s">
        <v>681</v>
      </c>
      <c r="D93" s="818" t="s">
        <v>682</v>
      </c>
      <c r="E93" s="895">
        <v>0.2</v>
      </c>
      <c r="F93" s="882">
        <v>30</v>
      </c>
    </row>
    <row r="94" spans="1:6" s="878" customFormat="1" ht="48">
      <c r="A94" s="882">
        <v>34</v>
      </c>
      <c r="B94" s="3317"/>
      <c r="C94" s="882" t="s">
        <v>683</v>
      </c>
      <c r="D94" s="818" t="s">
        <v>684</v>
      </c>
      <c r="E94" s="895">
        <v>0.2</v>
      </c>
      <c r="F94" s="882">
        <v>30</v>
      </c>
    </row>
    <row r="95" spans="1:6" s="878" customFormat="1" ht="36">
      <c r="A95" s="882">
        <v>35</v>
      </c>
      <c r="B95" s="3317"/>
      <c r="C95" s="882" t="s">
        <v>685</v>
      </c>
      <c r="D95" s="818" t="s">
        <v>686</v>
      </c>
      <c r="E95" s="895">
        <v>0.2</v>
      </c>
      <c r="F95" s="882">
        <v>30</v>
      </c>
    </row>
    <row r="96" spans="1:6" s="878" customFormat="1" ht="48">
      <c r="A96" s="882">
        <v>36</v>
      </c>
      <c r="B96" s="3317"/>
      <c r="C96" s="818" t="s">
        <v>687</v>
      </c>
      <c r="D96" s="818" t="s">
        <v>688</v>
      </c>
      <c r="E96" s="895">
        <v>0.2</v>
      </c>
      <c r="F96" s="882">
        <v>30</v>
      </c>
    </row>
    <row r="97" spans="1:6" s="878" customFormat="1" ht="36">
      <c r="A97" s="882">
        <v>37</v>
      </c>
      <c r="B97" s="3317"/>
      <c r="C97" s="882" t="s">
        <v>689</v>
      </c>
      <c r="D97" s="818" t="s">
        <v>690</v>
      </c>
      <c r="E97" s="895">
        <v>0.2</v>
      </c>
      <c r="F97" s="882">
        <v>30</v>
      </c>
    </row>
    <row r="98" spans="1:6" s="878" customFormat="1" ht="36">
      <c r="A98" s="882">
        <v>38</v>
      </c>
      <c r="B98" s="3317"/>
      <c r="C98" s="882" t="s">
        <v>691</v>
      </c>
      <c r="D98" s="818" t="s">
        <v>692</v>
      </c>
      <c r="E98" s="895">
        <v>0.2</v>
      </c>
      <c r="F98" s="882">
        <v>30</v>
      </c>
    </row>
    <row r="99" spans="1:6" s="878" customFormat="1" ht="36">
      <c r="A99" s="882">
        <v>39</v>
      </c>
      <c r="B99" s="3317" t="s">
        <v>693</v>
      </c>
      <c r="C99" s="882" t="s">
        <v>694</v>
      </c>
      <c r="D99" s="818" t="s">
        <v>695</v>
      </c>
      <c r="E99" s="895">
        <v>0.3</v>
      </c>
      <c r="F99" s="882">
        <v>50</v>
      </c>
    </row>
    <row r="100" spans="1:6" s="878" customFormat="1" ht="24">
      <c r="A100" s="882">
        <v>40</v>
      </c>
      <c r="B100" s="3317"/>
      <c r="C100" s="882" t="s">
        <v>696</v>
      </c>
      <c r="D100" s="818" t="s">
        <v>697</v>
      </c>
      <c r="E100" s="895">
        <v>0.2</v>
      </c>
      <c r="F100" s="882">
        <v>30</v>
      </c>
    </row>
    <row r="101" spans="1:6" s="878" customFormat="1" ht="36">
      <c r="A101" s="882">
        <v>41</v>
      </c>
      <c r="B101" s="331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7" t="s">
        <v>708</v>
      </c>
      <c r="C105" s="882" t="s">
        <v>709</v>
      </c>
      <c r="D105" s="818" t="s">
        <v>710</v>
      </c>
      <c r="E105" s="895">
        <v>0.2</v>
      </c>
      <c r="F105" s="882">
        <v>30</v>
      </c>
    </row>
    <row r="106" spans="1:6" s="878" customFormat="1" ht="36">
      <c r="A106" s="882">
        <v>46</v>
      </c>
      <c r="B106" s="3317"/>
      <c r="C106" s="882" t="s">
        <v>711</v>
      </c>
      <c r="D106" s="818" t="s">
        <v>712</v>
      </c>
      <c r="E106" s="895">
        <v>0.2</v>
      </c>
      <c r="F106" s="882">
        <v>30</v>
      </c>
    </row>
    <row r="107" spans="1:6" s="878" customFormat="1" ht="36">
      <c r="A107" s="882">
        <v>47</v>
      </c>
      <c r="B107" s="3317" t="s">
        <v>713</v>
      </c>
      <c r="C107" s="882" t="s">
        <v>714</v>
      </c>
      <c r="D107" s="818" t="s">
        <v>715</v>
      </c>
      <c r="E107" s="895">
        <v>0.3</v>
      </c>
      <c r="F107" s="882">
        <v>50</v>
      </c>
    </row>
    <row r="108" spans="1:6" s="878" customFormat="1" ht="36">
      <c r="A108" s="882">
        <v>48</v>
      </c>
      <c r="B108" s="331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7" t="s">
        <v>724</v>
      </c>
      <c r="C111" s="882" t="s">
        <v>725</v>
      </c>
      <c r="D111" s="818" t="s">
        <v>726</v>
      </c>
      <c r="E111" s="895">
        <v>0.2</v>
      </c>
      <c r="F111" s="882">
        <v>30</v>
      </c>
    </row>
    <row r="112" spans="1:6" s="878" customFormat="1" ht="24">
      <c r="A112" s="882">
        <v>52</v>
      </c>
      <c r="B112" s="3317"/>
      <c r="C112" s="882" t="s">
        <v>727</v>
      </c>
      <c r="D112" s="818" t="s">
        <v>728</v>
      </c>
      <c r="E112" s="895">
        <v>0.2</v>
      </c>
      <c r="F112" s="882">
        <v>30</v>
      </c>
    </row>
    <row r="113" spans="1:6" s="878" customFormat="1" ht="24">
      <c r="A113" s="882">
        <v>53</v>
      </c>
      <c r="B113" s="331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7" t="s">
        <v>737</v>
      </c>
      <c r="C116" s="882" t="s">
        <v>738</v>
      </c>
      <c r="D116" s="818" t="s">
        <v>739</v>
      </c>
      <c r="E116" s="895">
        <v>0.2</v>
      </c>
      <c r="F116" s="882">
        <v>30</v>
      </c>
    </row>
    <row r="117" spans="1:6" ht="36">
      <c r="A117" s="882">
        <v>57</v>
      </c>
      <c r="B117" s="331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7">
        <f ca="1">SUMIF(INDIRECT("'"&amp;A6&amp;"'"&amp;"!C:C"),"建筑面积",INDIRECT("'"&amp;A6&amp;"'"&amp;"!D:D"))</f>
        <v>0</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3" t="s">
        <v>1146</v>
      </c>
      <c r="C1" s="3323"/>
      <c r="D1" s="3323"/>
      <c r="E1" s="3323"/>
      <c r="F1" s="3323"/>
      <c r="G1" s="3319" t="s">
        <v>1147</v>
      </c>
      <c r="H1" s="3319"/>
      <c r="I1" s="3319"/>
      <c r="J1" s="3319"/>
      <c r="K1" s="3319"/>
      <c r="L1" s="3319"/>
      <c r="N1" s="3319" t="s">
        <v>1148</v>
      </c>
      <c r="O1" s="3319"/>
      <c r="P1" s="3319"/>
      <c r="Q1" s="3319"/>
      <c r="R1" s="1446"/>
      <c r="S1" s="3319" t="s">
        <v>1149</v>
      </c>
      <c r="T1" s="3319"/>
      <c r="U1" s="3319"/>
      <c r="V1" s="3319"/>
      <c r="X1" s="3318" t="s">
        <v>1150</v>
      </c>
      <c r="Y1" s="3319"/>
      <c r="Z1" s="3319"/>
      <c r="AA1" s="3319"/>
      <c r="AB1" s="3319"/>
      <c r="AD1" s="3318" t="s">
        <v>1151</v>
      </c>
      <c r="AE1" s="3319"/>
      <c r="AF1" s="3319"/>
      <c r="AG1" s="3319"/>
      <c r="AH1" s="331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3039</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3056</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9">
        <v>2019</v>
      </c>
      <c r="H5" s="1730">
        <v>3</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3040</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3055</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2953">
        <v>1.53</v>
      </c>
      <c r="J6" s="2953">
        <v>1.01</v>
      </c>
      <c r="K6" s="2953">
        <v>1.62</v>
      </c>
      <c r="L6" s="2954">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3052</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3057</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321">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3046</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21"/>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3045</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21"/>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3038</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28"/>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3035</v>
      </c>
      <c r="B12" s="1469">
        <v>439</v>
      </c>
      <c r="C12" s="1469">
        <v>327</v>
      </c>
      <c r="D12" s="1469">
        <f>C12</f>
        <v>327</v>
      </c>
      <c r="E12" s="1469">
        <v>627</v>
      </c>
      <c r="F12" s="1470">
        <v>283</v>
      </c>
      <c r="G12" s="3324">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3036</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21"/>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21"/>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28"/>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24">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21"/>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21"/>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22"/>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20">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21"/>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21"/>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22"/>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20">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21"/>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21"/>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22"/>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25">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26"/>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26"/>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27"/>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20">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21"/>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21"/>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22"/>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20">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21">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21">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22">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20">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21">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21">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22">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20">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21">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21">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22">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20">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21">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21">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22">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20">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21">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21">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22">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20">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21">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21">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22">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20">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21">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21">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22">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20">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21">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21">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22">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20">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21">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21">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22">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20">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21">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21">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22">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0"/>
      <c r="B4" s="3010" t="s">
        <v>1625</v>
      </c>
      <c r="C4" s="3010"/>
      <c r="D4" s="3010"/>
      <c r="E4" s="1960"/>
    </row>
    <row r="5" spans="1:5" ht="16.5" thickTop="1">
      <c r="A5" s="1958"/>
      <c r="B5" s="3008" t="s">
        <v>1617</v>
      </c>
      <c r="C5" s="1961" t="s">
        <v>1618</v>
      </c>
      <c r="D5" s="1040">
        <f ca="1">结果表!H101</f>
        <v>246748</v>
      </c>
      <c r="E5" s="1958"/>
    </row>
    <row r="6" spans="1:5" ht="15.75">
      <c r="A6" s="1958"/>
      <c r="B6" s="3008"/>
      <c r="C6" s="1961" t="s">
        <v>1619</v>
      </c>
      <c r="D6" s="1040" t="str">
        <f ca="1">NUMBERSTRING(INT(D5*10000),2)&amp;"元整"</f>
        <v>贰拾肆亿陆仟柒佰肆拾捌万元整</v>
      </c>
      <c r="E6" s="1958"/>
    </row>
    <row r="7" spans="1:5" ht="15.75">
      <c r="A7" s="1958"/>
      <c r="B7" s="3013"/>
      <c r="C7" s="1962" t="s">
        <v>1620</v>
      </c>
      <c r="D7" s="1041">
        <f ca="1">结果表!H102</f>
        <v>15876</v>
      </c>
      <c r="E7" s="1958"/>
    </row>
    <row r="8" spans="1:5" ht="15.75">
      <c r="A8" s="1958"/>
      <c r="B8" s="3014" t="str">
        <f>结果表!E103</f>
        <v>2.估价师知悉的法定优先受偿款</v>
      </c>
      <c r="C8" s="1963" t="s">
        <v>1621</v>
      </c>
      <c r="D8" s="1041">
        <f>结果表!H103</f>
        <v>0</v>
      </c>
      <c r="E8" s="1958"/>
    </row>
    <row r="9" spans="1:5" ht="15.75">
      <c r="A9" s="1958"/>
      <c r="B9" s="301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007" t="str">
        <f>结果表!E107</f>
        <v>3.房地产抵押价值</v>
      </c>
      <c r="C13" s="1966" t="s">
        <v>1618</v>
      </c>
      <c r="D13" s="1043">
        <f ca="1">结果表!H107</f>
        <v>246748</v>
      </c>
      <c r="E13" s="1958"/>
    </row>
    <row r="14" spans="1:5" ht="15.75">
      <c r="A14" s="1958"/>
      <c r="B14" s="3008"/>
      <c r="C14" s="1961" t="s">
        <v>1619</v>
      </c>
      <c r="D14" s="1040" t="str">
        <f ca="1">NUMBERSTRING(INT(D13*10000),2)&amp;"元整"</f>
        <v>贰拾肆亿陆仟柒佰肆拾捌万元整</v>
      </c>
      <c r="E14" s="1958"/>
    </row>
    <row r="15" spans="1:5" ht="15">
      <c r="A15" s="1958"/>
      <c r="B15" s="3013"/>
      <c r="C15" s="1962" t="s">
        <v>1629</v>
      </c>
      <c r="D15" s="1052">
        <f ca="1">结果表!H108</f>
        <v>15876</v>
      </c>
      <c r="E15" s="1958"/>
    </row>
    <row r="16" spans="1:5" ht="15">
      <c r="A16" s="1958"/>
      <c r="B16" s="3014" t="str">
        <f>结果表!E109</f>
        <v>——</v>
      </c>
      <c r="C16" s="1966" t="s">
        <v>1630</v>
      </c>
      <c r="D16" s="1967" t="str">
        <f>结果表!H109</f>
        <v>——</v>
      </c>
      <c r="E16" s="1958"/>
    </row>
    <row r="17" spans="1:5" ht="15.75">
      <c r="A17" s="1958"/>
      <c r="B17" s="3015"/>
      <c r="C17" s="1961" t="s">
        <v>1631</v>
      </c>
      <c r="D17" s="1040" t="e">
        <f>NUMBERSTRING(INT(D16*10000),2)&amp;"元整"</f>
        <v>#VALUE!</v>
      </c>
      <c r="E17" s="1958"/>
    </row>
    <row r="18" spans="1:5" ht="15">
      <c r="A18" s="1958"/>
      <c r="B18" s="3016"/>
      <c r="C18" s="1962" t="s">
        <v>1620</v>
      </c>
      <c r="D18" s="1052" t="str">
        <f>结果表!H110</f>
        <v>——</v>
      </c>
      <c r="E18" s="1958"/>
    </row>
    <row r="19" spans="1:5" ht="15.75">
      <c r="A19" s="1958"/>
      <c r="B19" s="3007" t="str">
        <f>结果表!E111</f>
        <v>——</v>
      </c>
      <c r="C19" s="1966" t="s">
        <v>1618</v>
      </c>
      <c r="D19" s="1041" t="str">
        <f>结果表!H111</f>
        <v>——</v>
      </c>
      <c r="E19" s="1958"/>
    </row>
    <row r="20" spans="1:5" ht="15.75">
      <c r="A20" s="1958"/>
      <c r="B20" s="3008"/>
      <c r="C20" s="1961" t="s">
        <v>1631</v>
      </c>
      <c r="D20" s="1040" t="e">
        <f>NUMBERSTRING(INT(D19*10000),2)&amp;"元整"</f>
        <v>#VALUE!</v>
      </c>
      <c r="E20" s="1958"/>
    </row>
    <row r="21" spans="1:5" ht="15.75" thickBot="1">
      <c r="A21" s="1958"/>
      <c r="B21" s="300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30" t="s">
        <v>3007</v>
      </c>
      <c r="D1" s="3331"/>
      <c r="E1" s="3331"/>
      <c r="F1" s="3331"/>
      <c r="G1" s="3331"/>
      <c r="H1" s="3331"/>
      <c r="I1" s="3331"/>
      <c r="J1" s="3331"/>
      <c r="K1" s="3331"/>
      <c r="L1" s="3331"/>
      <c r="M1" s="3331"/>
      <c r="N1" s="3331"/>
      <c r="O1" s="3331"/>
      <c r="P1" s="3331"/>
      <c r="Q1" s="3331"/>
      <c r="R1" s="3331"/>
      <c r="S1" s="3332"/>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3" t="s">
        <v>3020</v>
      </c>
      <c r="E20" s="1793"/>
      <c r="F20" s="1204" t="e">
        <f ca="1">SUMIF(INDIRECT("'"&amp;H20&amp;"'"&amp;"!A:A"),"承租人权益价值",INDIRECT("'"&amp;H20&amp;"'"&amp;"!c:c"))</f>
        <v>#REF!</v>
      </c>
      <c r="G20" s="1204" t="s">
        <v>3021</v>
      </c>
      <c r="H20" s="2914"/>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07" t="s">
        <v>33</v>
      </c>
      <c r="D22" s="3108"/>
      <c r="E22" s="3108"/>
      <c r="F22" s="3108"/>
      <c r="G22" s="3108"/>
      <c r="H22" s="3108"/>
      <c r="I22" s="3108"/>
      <c r="J22" s="3108"/>
      <c r="K22" s="3108"/>
      <c r="L22" s="3108"/>
      <c r="M22" s="3108"/>
      <c r="N22" s="3108"/>
      <c r="O22" s="3108"/>
      <c r="P22" s="3108"/>
      <c r="Q22" s="332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82891</v>
      </c>
      <c r="C2" s="2" t="s">
        <v>133</v>
      </c>
      <c r="D2" s="243"/>
      <c r="E2" s="243"/>
      <c r="F2" s="243"/>
      <c r="G2" s="243"/>
    </row>
    <row r="3" spans="1:7" s="244" customFormat="1" ht="18" customHeight="1" thickBot="1">
      <c r="A3" s="247" t="s">
        <v>85</v>
      </c>
      <c r="B3" s="248">
        <f ca="1">ROUND(B2*10000/'数据-汇总表'!E3,0)</f>
        <v>5333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6403</v>
      </c>
      <c r="D9" s="1032">
        <f>'数据-汇总表'!E5</f>
        <v>155417.20000000115</v>
      </c>
      <c r="E9" s="269">
        <f>'数据-取费表'!B27</f>
        <v>412</v>
      </c>
      <c r="F9" s="265"/>
      <c r="G9" s="270"/>
    </row>
    <row r="10" spans="1:7" s="258" customFormat="1" ht="13.5" customHeight="1">
      <c r="A10" s="950" t="s">
        <v>801</v>
      </c>
      <c r="B10" s="268" t="s">
        <v>94</v>
      </c>
      <c r="C10" s="269">
        <f>ROUND(D10*E10/10000,0)</f>
        <v>0</v>
      </c>
      <c r="D10" s="1032">
        <f>'数据-汇总表'!E6</f>
        <v>0</v>
      </c>
      <c r="E10" s="269">
        <f>'数据-取费表'!B28</f>
        <v>480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3108</v>
      </c>
      <c r="D19" s="1036">
        <f>'数据-汇总表'!E3</f>
        <v>155417.20000000115</v>
      </c>
      <c r="E19" s="255">
        <f>'数据-取费表'!B31</f>
        <v>200</v>
      </c>
      <c r="F19" s="275"/>
      <c r="G19" s="1" t="s">
        <v>1071</v>
      </c>
    </row>
    <row r="20" spans="1:7" s="258" customFormat="1" ht="13.5" customHeight="1">
      <c r="A20" s="948" t="s">
        <v>1054</v>
      </c>
      <c r="B20" s="254" t="s">
        <v>104</v>
      </c>
      <c r="C20" s="276">
        <f>ROUND((C5+C19)*F20,0)</f>
        <v>474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2945</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2535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382</v>
      </c>
      <c r="D24" s="282"/>
      <c r="E24" s="282"/>
      <c r="F24" s="283"/>
      <c r="G24" s="284" t="s">
        <v>109</v>
      </c>
    </row>
    <row r="25" spans="1:7" s="258" customFormat="1" ht="24">
      <c r="A25" s="951" t="s">
        <v>793</v>
      </c>
      <c r="B25" s="259" t="s">
        <v>1055</v>
      </c>
      <c r="C25" s="1355">
        <f ca="1">ROUND(IF('数据-取费表'!B22&lt;=1,C20*F22*'数据-取费表'!B23/2,C20*(POWER((1+F22),'数据-取费表'!B23/2)-1)),0)</f>
        <v>28</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4032</v>
      </c>
      <c r="D27" s="279">
        <f>C29</f>
        <v>3.3E-3</v>
      </c>
      <c r="E27" s="280" t="s">
        <v>126</v>
      </c>
      <c r="F27" s="290">
        <f>'数据-取费表'!Q16</f>
        <v>0.2</v>
      </c>
      <c r="G27" s="291" t="s">
        <v>1066</v>
      </c>
    </row>
    <row r="28" spans="1:7" s="258" customFormat="1" ht="13.5" customHeight="1">
      <c r="A28" s="951" t="s">
        <v>794</v>
      </c>
      <c r="B28" s="292" t="s">
        <v>1059</v>
      </c>
      <c r="C28" s="293">
        <f>ROUND((C5+C19+C20)*F27*'数据-取费表'!B21/'数据-取费表'!B20,0)</f>
        <v>4032</v>
      </c>
      <c r="D28" s="279"/>
      <c r="E28" s="280"/>
      <c r="F28" s="290"/>
      <c r="G28" s="291"/>
    </row>
    <row r="29" spans="1:7" s="258" customFormat="1" ht="13.5" customHeight="1">
      <c r="A29" s="951" t="s">
        <v>792</v>
      </c>
      <c r="B29" s="292" t="s">
        <v>1060</v>
      </c>
      <c r="C29" s="282">
        <f>ROUND(C21*F27*'数据-取费表'!B21/'数据-取费表'!B20,4)</f>
        <v>3.3E-3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33800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35205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30306</v>
      </c>
      <c r="D34" s="261"/>
      <c r="E34" s="264"/>
      <c r="F34" s="301">
        <f>IF('数据-取费表'!B24=0,1,'数据-取费表'!N16)</f>
        <v>0.65</v>
      </c>
      <c r="G34" s="263" t="s">
        <v>116</v>
      </c>
    </row>
    <row r="35" spans="1:7" ht="13.5" customHeight="1">
      <c r="A35" s="951" t="s">
        <v>796</v>
      </c>
      <c r="B35" s="259" t="s">
        <v>60</v>
      </c>
      <c r="C35" s="264">
        <f>ROUND(C34*F35,0)</f>
        <v>909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1515</v>
      </c>
      <c r="D36" s="264"/>
      <c r="E36" s="264"/>
      <c r="F36" s="303">
        <f>'数据-取费表'!B34</f>
        <v>0.05</v>
      </c>
      <c r="G36" s="304" t="s">
        <v>62</v>
      </c>
    </row>
    <row r="37" spans="1:7" s="302" customFormat="1" ht="13.5" customHeight="1">
      <c r="A37" s="951" t="s">
        <v>798</v>
      </c>
      <c r="B37" s="259" t="s">
        <v>118</v>
      </c>
      <c r="C37" s="293">
        <f>ROUND(E37*D37*F34/10000,0)</f>
        <v>2020</v>
      </c>
      <c r="D37" s="261">
        <f>'数据-汇总表'!E3</f>
        <v>155417.20000000115</v>
      </c>
      <c r="E37" s="293">
        <f>'数据-取费表'!B35</f>
        <v>200</v>
      </c>
      <c r="F37" s="303"/>
      <c r="G37" s="305" t="s">
        <v>119</v>
      </c>
    </row>
    <row r="38" spans="1:7" ht="13.5" customHeight="1">
      <c r="A38" s="951" t="s">
        <v>799</v>
      </c>
      <c r="B38" s="259" t="s">
        <v>63</v>
      </c>
      <c r="C38" s="264">
        <f>ROUND(C34*F38,0)</f>
        <v>455</v>
      </c>
      <c r="D38" s="264"/>
      <c r="E38" s="264"/>
      <c r="F38" s="303">
        <f>'数据-取费表'!B36</f>
        <v>1.4999999999999999E-2</v>
      </c>
      <c r="G38" s="263" t="s">
        <v>117</v>
      </c>
    </row>
    <row r="39" spans="1:7" s="258" customFormat="1" ht="13.5" customHeight="1">
      <c r="A39" s="948" t="s">
        <v>783</v>
      </c>
      <c r="B39" s="254" t="s">
        <v>104</v>
      </c>
      <c r="C39" s="276">
        <f>ROUND(C33*F20,0)</f>
        <v>704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2145</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2103</v>
      </c>
      <c r="D42" s="282"/>
      <c r="E42" s="282"/>
      <c r="F42" s="283"/>
      <c r="G42" s="3192" t="s">
        <v>121</v>
      </c>
    </row>
    <row r="43" spans="1:7" ht="13.5" customHeight="1">
      <c r="A43" s="951" t="s">
        <v>792</v>
      </c>
      <c r="B43" s="259" t="s">
        <v>1061</v>
      </c>
      <c r="C43" s="282">
        <f ca="1">ROUND(IF('数据-取费表'!B22&lt;=1,C39*F22*'数据-取费表'!B21/2,C39*(POWER((1+F22),'数据-取费表'!B21/2)-1)),0)</f>
        <v>42</v>
      </c>
      <c r="D43" s="282"/>
      <c r="E43" s="282"/>
      <c r="F43" s="283"/>
      <c r="G43" s="3193"/>
    </row>
    <row r="44" spans="1:7" ht="13.5" customHeight="1">
      <c r="A44" s="951" t="s">
        <v>793</v>
      </c>
      <c r="B44" s="259" t="s">
        <v>1063</v>
      </c>
      <c r="C44" s="282">
        <f ca="1">ROUND(IF('数据-取费表'!B22&lt;=1,C40*F22*'数据-取费表'!B21/2,C40*(POWER((1+F22),'数据-取费表'!B21/2)-1)),4)</f>
        <v>1.1999999999999999E-3</v>
      </c>
      <c r="D44" s="282"/>
      <c r="E44" s="282"/>
      <c r="F44" s="283"/>
      <c r="G44" s="3194"/>
    </row>
    <row r="45" spans="1:7" s="258" customFormat="1" ht="13.5" customHeight="1">
      <c r="A45" s="948" t="s">
        <v>786</v>
      </c>
      <c r="B45" s="288" t="s">
        <v>112</v>
      </c>
      <c r="C45" s="289">
        <f>C46</f>
        <v>7182</v>
      </c>
      <c r="D45" s="279">
        <f>C47</f>
        <v>4.0000000000000001E-3</v>
      </c>
      <c r="E45" s="280" t="s">
        <v>129</v>
      </c>
      <c r="F45" s="290"/>
      <c r="G45" s="291" t="s">
        <v>1069</v>
      </c>
    </row>
    <row r="46" spans="1:7" s="258" customFormat="1" ht="13.5" customHeight="1">
      <c r="A46" s="951" t="s">
        <v>794</v>
      </c>
      <c r="B46" s="292" t="s">
        <v>1062</v>
      </c>
      <c r="C46" s="293">
        <f>ROUND((C33+C39)*F27,0)</f>
        <v>7182</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49091</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49091</v>
      </c>
      <c r="D51" s="276"/>
      <c r="E51" s="276"/>
      <c r="F51" s="308"/>
      <c r="G51" s="278" t="s">
        <v>64</v>
      </c>
    </row>
    <row r="52" spans="1:7" s="252" customFormat="1" ht="16.5" thickBot="1">
      <c r="A52" s="309" t="s">
        <v>65</v>
      </c>
      <c r="B52" s="310"/>
      <c r="C52" s="311">
        <f ca="1">C31+C51</f>
        <v>82891</v>
      </c>
      <c r="D52" s="310"/>
      <c r="E52" s="310"/>
      <c r="F52" s="310"/>
      <c r="G52" s="312"/>
    </row>
    <row r="55" spans="1:7" ht="15">
      <c r="B55" s="314" t="s">
        <v>66</v>
      </c>
      <c r="C55" s="315"/>
    </row>
    <row r="56" spans="1:7">
      <c r="B56" s="317" t="s">
        <v>67</v>
      </c>
      <c r="C56" s="318">
        <f ca="1">ROUND(C51/C52,3)</f>
        <v>0.59199999999999997</v>
      </c>
    </row>
    <row r="57" spans="1:7">
      <c r="B57" s="317" t="s">
        <v>68</v>
      </c>
      <c r="C57" s="319">
        <f ca="1">1-C56</f>
        <v>0.40800000000000003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3" t="s">
        <v>156</v>
      </c>
      <c r="B1" s="3333"/>
      <c r="C1" s="3333"/>
      <c r="D1" s="3333"/>
      <c r="E1" s="3333"/>
      <c r="F1" s="333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4" t="s">
        <v>169</v>
      </c>
      <c r="B2" s="3334"/>
      <c r="C2" s="3334"/>
      <c r="D2" s="3334"/>
      <c r="E2" s="3334"/>
      <c r="F2" s="333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3" t="s">
        <v>868</v>
      </c>
      <c r="B1" s="333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43668</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P25" sqref="P25"/>
    </sheetView>
  </sheetViews>
  <sheetFormatPr defaultRowHeight="13.5"/>
  <cols>
    <col min="10" max="10" width="14.75" customWidth="1"/>
  </cols>
  <sheetData>
    <row r="1" spans="1:11">
      <c r="A1" s="2956" t="s">
        <v>3072</v>
      </c>
      <c r="B1" s="2956" t="s">
        <v>3073</v>
      </c>
      <c r="C1" s="2957" t="s">
        <v>3074</v>
      </c>
      <c r="D1" s="2956" t="s">
        <v>3075</v>
      </c>
      <c r="E1" s="2958" t="s">
        <v>3076</v>
      </c>
      <c r="F1" s="2958" t="s">
        <v>3077</v>
      </c>
    </row>
    <row r="2" spans="1:11">
      <c r="A2" s="2959">
        <v>1</v>
      </c>
      <c r="B2" s="2959" t="s">
        <v>3078</v>
      </c>
      <c r="C2" s="2959" t="s">
        <v>3079</v>
      </c>
      <c r="D2" s="2959" t="s">
        <v>3080</v>
      </c>
      <c r="E2" s="2960">
        <v>7.9</v>
      </c>
      <c r="F2" s="2959" t="s">
        <v>3081</v>
      </c>
    </row>
    <row r="3" spans="1:11">
      <c r="A3" s="2959">
        <v>2</v>
      </c>
      <c r="B3" s="2959" t="s">
        <v>3078</v>
      </c>
      <c r="C3" s="2959" t="s">
        <v>3079</v>
      </c>
      <c r="D3" s="2959">
        <v>101</v>
      </c>
      <c r="E3" s="2960">
        <v>1617.24</v>
      </c>
      <c r="F3" s="2959" t="s">
        <v>3082</v>
      </c>
    </row>
    <row r="4" spans="1:11">
      <c r="A4" s="2959">
        <v>3</v>
      </c>
      <c r="B4" s="2959" t="s">
        <v>3078</v>
      </c>
      <c r="C4" s="2959" t="s">
        <v>3083</v>
      </c>
      <c r="D4" s="2959">
        <v>102</v>
      </c>
      <c r="E4" s="2960">
        <v>589.72</v>
      </c>
      <c r="F4" s="2959" t="s">
        <v>3084</v>
      </c>
    </row>
    <row r="5" spans="1:11">
      <c r="A5" s="2959">
        <v>4</v>
      </c>
      <c r="B5" s="2959" t="s">
        <v>3078</v>
      </c>
      <c r="C5" s="2959" t="s">
        <v>3083</v>
      </c>
      <c r="D5" s="2959">
        <v>103</v>
      </c>
      <c r="E5" s="2960">
        <v>512.58000000000004</v>
      </c>
      <c r="F5" s="2959" t="s">
        <v>3084</v>
      </c>
    </row>
    <row r="6" spans="1:11">
      <c r="A6" s="2959">
        <v>5</v>
      </c>
      <c r="B6" s="2959" t="s">
        <v>3078</v>
      </c>
      <c r="C6" s="2959" t="s">
        <v>3083</v>
      </c>
      <c r="D6" s="2959">
        <v>104</v>
      </c>
      <c r="E6" s="2960">
        <v>641.16</v>
      </c>
      <c r="F6" s="2959" t="s">
        <v>3084</v>
      </c>
    </row>
    <row r="7" spans="1:11">
      <c r="A7" s="2959">
        <v>6</v>
      </c>
      <c r="B7" s="2959" t="s">
        <v>3078</v>
      </c>
      <c r="C7" s="2959" t="s">
        <v>3083</v>
      </c>
      <c r="D7" s="2959">
        <v>301</v>
      </c>
      <c r="E7" s="2960">
        <v>874.88</v>
      </c>
      <c r="F7" s="2959" t="s">
        <v>3085</v>
      </c>
    </row>
    <row r="8" spans="1:11">
      <c r="A8" s="2959">
        <v>7</v>
      </c>
      <c r="B8" s="2959" t="s">
        <v>3078</v>
      </c>
      <c r="C8" s="2959" t="s">
        <v>3083</v>
      </c>
      <c r="D8" s="2959">
        <v>401</v>
      </c>
      <c r="E8" s="2960">
        <v>434.88</v>
      </c>
      <c r="F8" s="2959" t="s">
        <v>3085</v>
      </c>
      <c r="I8" s="2965" t="s">
        <v>3086</v>
      </c>
      <c r="J8" s="2965" t="s">
        <v>3087</v>
      </c>
      <c r="K8" t="s">
        <v>3088</v>
      </c>
    </row>
    <row r="9" spans="1:11">
      <c r="A9" s="2959">
        <v>8</v>
      </c>
      <c r="B9" s="2959" t="s">
        <v>3078</v>
      </c>
      <c r="C9" s="2959" t="s">
        <v>3089</v>
      </c>
      <c r="D9" s="2959" t="s">
        <v>3080</v>
      </c>
      <c r="E9" s="2960">
        <v>21.91</v>
      </c>
      <c r="F9" s="2959" t="s">
        <v>3090</v>
      </c>
      <c r="I9" s="2961" t="s">
        <v>3083</v>
      </c>
      <c r="J9" s="2962">
        <v>4678.3599999999997</v>
      </c>
      <c r="K9" s="2963">
        <v>7</v>
      </c>
    </row>
    <row r="10" spans="1:11">
      <c r="A10" s="2959">
        <v>9</v>
      </c>
      <c r="B10" s="2959" t="s">
        <v>3078</v>
      </c>
      <c r="C10" s="2959" t="s">
        <v>3089</v>
      </c>
      <c r="D10" s="2959" t="s">
        <v>3091</v>
      </c>
      <c r="E10" s="2960">
        <v>12.6</v>
      </c>
      <c r="F10" s="2959" t="s">
        <v>3092</v>
      </c>
      <c r="I10" s="2961" t="s">
        <v>3089</v>
      </c>
      <c r="J10" s="2962">
        <v>5717.65</v>
      </c>
      <c r="K10" s="2963">
        <v>7</v>
      </c>
    </row>
    <row r="11" spans="1:11">
      <c r="A11" s="2959">
        <v>10</v>
      </c>
      <c r="B11" s="2959" t="s">
        <v>3078</v>
      </c>
      <c r="C11" s="2959" t="s">
        <v>3089</v>
      </c>
      <c r="D11" s="2959" t="s">
        <v>3093</v>
      </c>
      <c r="E11" s="2960">
        <v>12.15</v>
      </c>
      <c r="F11" s="2959" t="s">
        <v>3081</v>
      </c>
      <c r="I11" s="2961" t="s">
        <v>3094</v>
      </c>
      <c r="J11" s="2962">
        <v>1988.2799999999997</v>
      </c>
      <c r="K11" s="2963">
        <v>16</v>
      </c>
    </row>
    <row r="12" spans="1:11">
      <c r="A12" s="2959">
        <v>11</v>
      </c>
      <c r="B12" s="2959" t="s">
        <v>3078</v>
      </c>
      <c r="C12" s="2959" t="s">
        <v>3089</v>
      </c>
      <c r="D12" s="2959" t="s">
        <v>3095</v>
      </c>
      <c r="E12" s="2960">
        <v>131.91999999999999</v>
      </c>
      <c r="F12" s="2959" t="s">
        <v>3096</v>
      </c>
      <c r="I12" s="2961" t="s">
        <v>3097</v>
      </c>
      <c r="J12" s="2962">
        <v>12384.289999999997</v>
      </c>
      <c r="K12" s="2963">
        <v>30</v>
      </c>
    </row>
    <row r="13" spans="1:11">
      <c r="A13" s="2959">
        <v>12</v>
      </c>
      <c r="B13" s="2959" t="s">
        <v>3078</v>
      </c>
      <c r="C13" s="2959" t="s">
        <v>3089</v>
      </c>
      <c r="D13" s="2959">
        <v>101</v>
      </c>
      <c r="E13" s="2960">
        <v>1860.8</v>
      </c>
      <c r="F13" s="2959" t="s">
        <v>3085</v>
      </c>
      <c r="H13" s="2964"/>
    </row>
    <row r="14" spans="1:11">
      <c r="A14" s="2959">
        <v>13</v>
      </c>
      <c r="B14" s="2959" t="s">
        <v>3078</v>
      </c>
      <c r="C14" s="2959" t="s">
        <v>3089</v>
      </c>
      <c r="D14" s="2959">
        <v>201</v>
      </c>
      <c r="E14" s="2960">
        <v>2081.64</v>
      </c>
      <c r="F14" s="2959" t="s">
        <v>3085</v>
      </c>
      <c r="H14" s="2964"/>
    </row>
    <row r="15" spans="1:11">
      <c r="A15" s="2959">
        <v>14</v>
      </c>
      <c r="B15" s="2959" t="s">
        <v>3078</v>
      </c>
      <c r="C15" s="2959" t="s">
        <v>3089</v>
      </c>
      <c r="D15" s="2959">
        <v>301</v>
      </c>
      <c r="E15" s="2960">
        <v>1596.63</v>
      </c>
      <c r="F15" s="2959" t="s">
        <v>3085</v>
      </c>
      <c r="H15" s="2964"/>
    </row>
    <row r="16" spans="1:11">
      <c r="A16" s="2959">
        <v>15</v>
      </c>
      <c r="B16" s="2959" t="s">
        <v>3078</v>
      </c>
      <c r="C16" s="2959" t="s">
        <v>3098</v>
      </c>
      <c r="D16" s="2959" t="s">
        <v>3080</v>
      </c>
      <c r="E16" s="2960">
        <v>60.47</v>
      </c>
      <c r="F16" s="2959" t="s">
        <v>3099</v>
      </c>
      <c r="H16" s="2964"/>
    </row>
    <row r="17" spans="1:8">
      <c r="A17" s="2959">
        <v>16</v>
      </c>
      <c r="B17" s="2959" t="s">
        <v>3078</v>
      </c>
      <c r="C17" s="2959" t="s">
        <v>3098</v>
      </c>
      <c r="D17" s="2959" t="s">
        <v>3100</v>
      </c>
      <c r="E17" s="2960">
        <v>46.43</v>
      </c>
      <c r="F17" s="2959" t="s">
        <v>3101</v>
      </c>
      <c r="H17" s="2964"/>
    </row>
    <row r="18" spans="1:8">
      <c r="A18" s="2959">
        <v>17</v>
      </c>
      <c r="B18" s="2959" t="s">
        <v>3078</v>
      </c>
      <c r="C18" s="2959" t="s">
        <v>3094</v>
      </c>
      <c r="D18" s="2959" t="s">
        <v>3093</v>
      </c>
      <c r="E18" s="2960">
        <v>0.86</v>
      </c>
      <c r="F18" s="2959" t="s">
        <v>3102</v>
      </c>
    </row>
    <row r="19" spans="1:8">
      <c r="A19" s="2959">
        <v>18</v>
      </c>
      <c r="B19" s="2959" t="s">
        <v>3078</v>
      </c>
      <c r="C19" s="2959" t="s">
        <v>3094</v>
      </c>
      <c r="D19" s="2959" t="s">
        <v>3095</v>
      </c>
      <c r="E19" s="2960">
        <v>0.8</v>
      </c>
      <c r="F19" s="2959" t="s">
        <v>3102</v>
      </c>
    </row>
    <row r="20" spans="1:8">
      <c r="A20" s="2959">
        <v>19</v>
      </c>
      <c r="B20" s="2959" t="s">
        <v>3078</v>
      </c>
      <c r="C20" s="2959" t="s">
        <v>3094</v>
      </c>
      <c r="D20" s="2959" t="s">
        <v>3103</v>
      </c>
      <c r="E20" s="2960">
        <v>0.86</v>
      </c>
      <c r="F20" s="2959" t="s">
        <v>3102</v>
      </c>
    </row>
    <row r="21" spans="1:8">
      <c r="A21" s="2959">
        <v>20</v>
      </c>
      <c r="B21" s="2959" t="s">
        <v>3078</v>
      </c>
      <c r="C21" s="2959" t="s">
        <v>3094</v>
      </c>
      <c r="D21" s="2959" t="s">
        <v>3104</v>
      </c>
      <c r="E21" s="2960">
        <v>0.8</v>
      </c>
      <c r="F21" s="2959" t="s">
        <v>3102</v>
      </c>
    </row>
    <row r="22" spans="1:8">
      <c r="A22" s="2959">
        <v>21</v>
      </c>
      <c r="B22" s="2959" t="s">
        <v>3078</v>
      </c>
      <c r="C22" s="2959" t="s">
        <v>3094</v>
      </c>
      <c r="D22" s="2959" t="s">
        <v>3105</v>
      </c>
      <c r="E22" s="2960">
        <v>0.86</v>
      </c>
      <c r="F22" s="2959" t="s">
        <v>3102</v>
      </c>
    </row>
    <row r="23" spans="1:8">
      <c r="A23" s="2959">
        <v>22</v>
      </c>
      <c r="B23" s="2959" t="s">
        <v>3078</v>
      </c>
      <c r="C23" s="2959" t="s">
        <v>3094</v>
      </c>
      <c r="D23" s="2959" t="s">
        <v>3106</v>
      </c>
      <c r="E23" s="2960">
        <v>0.8</v>
      </c>
      <c r="F23" s="2959" t="s">
        <v>3102</v>
      </c>
    </row>
    <row r="24" spans="1:8">
      <c r="A24" s="2959">
        <v>23</v>
      </c>
      <c r="B24" s="2959" t="s">
        <v>3078</v>
      </c>
      <c r="C24" s="2959" t="s">
        <v>3094</v>
      </c>
      <c r="D24" s="2959">
        <v>101</v>
      </c>
      <c r="E24" s="2960">
        <v>153.56</v>
      </c>
      <c r="F24" s="2959" t="s">
        <v>3107</v>
      </c>
    </row>
    <row r="25" spans="1:8">
      <c r="A25" s="2959">
        <v>24</v>
      </c>
      <c r="B25" s="2959" t="s">
        <v>3078</v>
      </c>
      <c r="C25" s="2959" t="s">
        <v>3094</v>
      </c>
      <c r="D25" s="2959">
        <v>102</v>
      </c>
      <c r="E25" s="2960">
        <v>233.97</v>
      </c>
      <c r="F25" s="2959" t="s">
        <v>3108</v>
      </c>
    </row>
    <row r="26" spans="1:8">
      <c r="A26" s="2959">
        <v>25</v>
      </c>
      <c r="B26" s="2959" t="s">
        <v>3078</v>
      </c>
      <c r="C26" s="2959" t="s">
        <v>3094</v>
      </c>
      <c r="D26" s="2959">
        <v>201</v>
      </c>
      <c r="E26" s="2960">
        <v>162.85</v>
      </c>
      <c r="F26" s="2959" t="s">
        <v>3109</v>
      </c>
    </row>
    <row r="27" spans="1:8">
      <c r="A27" s="2959">
        <v>26</v>
      </c>
      <c r="B27" s="2959" t="s">
        <v>3078</v>
      </c>
      <c r="C27" s="2959" t="s">
        <v>3094</v>
      </c>
      <c r="D27" s="2959">
        <v>202</v>
      </c>
      <c r="E27" s="2960">
        <v>222.91</v>
      </c>
      <c r="F27" s="2959" t="s">
        <v>3110</v>
      </c>
    </row>
    <row r="28" spans="1:8">
      <c r="A28" s="2959">
        <v>27</v>
      </c>
      <c r="B28" s="2959" t="s">
        <v>3078</v>
      </c>
      <c r="C28" s="2959" t="s">
        <v>3094</v>
      </c>
      <c r="D28" s="2959">
        <v>203</v>
      </c>
      <c r="E28" s="2960">
        <v>85.27</v>
      </c>
      <c r="F28" s="2959" t="s">
        <v>3111</v>
      </c>
    </row>
    <row r="29" spans="1:8">
      <c r="A29" s="2959">
        <v>28</v>
      </c>
      <c r="B29" s="2959" t="s">
        <v>3078</v>
      </c>
      <c r="C29" s="2959" t="s">
        <v>3094</v>
      </c>
      <c r="D29" s="2959">
        <v>301</v>
      </c>
      <c r="E29" s="2960">
        <v>391.03</v>
      </c>
      <c r="F29" s="2959" t="s">
        <v>3112</v>
      </c>
    </row>
    <row r="30" spans="1:8">
      <c r="A30" s="2959">
        <v>29</v>
      </c>
      <c r="B30" s="2959" t="s">
        <v>3078</v>
      </c>
      <c r="C30" s="2959" t="s">
        <v>3094</v>
      </c>
      <c r="D30" s="2959">
        <v>302</v>
      </c>
      <c r="E30" s="2960">
        <v>85.27</v>
      </c>
      <c r="F30" s="2959" t="s">
        <v>3113</v>
      </c>
    </row>
    <row r="31" spans="1:8">
      <c r="A31" s="2959">
        <v>30</v>
      </c>
      <c r="B31" s="2959" t="s">
        <v>3078</v>
      </c>
      <c r="C31" s="2959" t="s">
        <v>3094</v>
      </c>
      <c r="D31" s="2959">
        <v>401</v>
      </c>
      <c r="E31" s="2960">
        <v>541.54</v>
      </c>
      <c r="F31" s="2959" t="s">
        <v>3113</v>
      </c>
    </row>
  </sheetData>
  <phoneticPr fontId="143" type="noConversion"/>
  <pageMargins left="0.7" right="0.7" top="0.75" bottom="0.75" header="0.3" footer="0.3"/>
  <pageSetup paperSize="9" orientation="portrait"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1"/>
  <sheetViews>
    <sheetView workbookViewId="0">
      <selection activeCell="O9" sqref="O9"/>
    </sheetView>
  </sheetViews>
  <sheetFormatPr defaultRowHeight="13.5"/>
  <cols>
    <col min="11" max="11" width="17.75" customWidth="1"/>
  </cols>
  <sheetData>
    <row r="1" spans="1:12">
      <c r="A1" s="2956" t="s">
        <v>3072</v>
      </c>
      <c r="B1" s="2956" t="s">
        <v>3073</v>
      </c>
      <c r="C1" s="2957" t="s">
        <v>3194</v>
      </c>
      <c r="D1" s="2957" t="s">
        <v>3075</v>
      </c>
      <c r="E1" s="2966" t="s">
        <v>3076</v>
      </c>
      <c r="F1" s="2958" t="s">
        <v>3195</v>
      </c>
    </row>
    <row r="2" spans="1:12">
      <c r="A2" s="2959">
        <v>1</v>
      </c>
      <c r="B2" s="2959" t="s">
        <v>3196</v>
      </c>
      <c r="C2" s="2959" t="s">
        <v>3197</v>
      </c>
      <c r="D2" s="2967">
        <v>-101</v>
      </c>
      <c r="E2" s="2968">
        <v>20185.22</v>
      </c>
      <c r="F2" s="2959" t="s">
        <v>3197</v>
      </c>
    </row>
    <row r="3" spans="1:12">
      <c r="A3" s="2959">
        <v>2</v>
      </c>
      <c r="B3" s="2959" t="s">
        <v>3196</v>
      </c>
      <c r="C3" s="2959" t="s">
        <v>3196</v>
      </c>
      <c r="D3" s="2967">
        <v>-102</v>
      </c>
      <c r="E3" s="2968">
        <v>46122.99</v>
      </c>
      <c r="F3" s="2959" t="s">
        <v>3196</v>
      </c>
    </row>
    <row r="4" spans="1:12">
      <c r="A4" s="2959">
        <v>3</v>
      </c>
      <c r="B4" s="2959" t="s">
        <v>3196</v>
      </c>
      <c r="C4" s="2959" t="s">
        <v>3198</v>
      </c>
      <c r="D4" s="2967" t="s">
        <v>3199</v>
      </c>
      <c r="E4" s="2968">
        <v>202</v>
      </c>
      <c r="F4" s="2959" t="s">
        <v>3200</v>
      </c>
    </row>
    <row r="5" spans="1:12">
      <c r="A5" s="2959">
        <v>4</v>
      </c>
      <c r="B5" s="2959" t="s">
        <v>3196</v>
      </c>
      <c r="C5" s="2959" t="s">
        <v>3198</v>
      </c>
      <c r="D5" s="2967" t="s">
        <v>3201</v>
      </c>
      <c r="E5" s="2968">
        <v>6.44</v>
      </c>
      <c r="F5" s="2959" t="s">
        <v>3202</v>
      </c>
    </row>
    <row r="6" spans="1:12">
      <c r="A6" s="2959">
        <v>5</v>
      </c>
      <c r="B6" s="2959" t="s">
        <v>3196</v>
      </c>
      <c r="C6" s="2959" t="s">
        <v>3116</v>
      </c>
      <c r="D6" s="2967" t="s">
        <v>3203</v>
      </c>
      <c r="E6" s="2968">
        <v>4.76</v>
      </c>
      <c r="F6" s="2959" t="s">
        <v>3202</v>
      </c>
      <c r="J6" s="2965" t="s">
        <v>3086</v>
      </c>
      <c r="K6" s="2965" t="s">
        <v>3087</v>
      </c>
      <c r="L6" t="s">
        <v>3088</v>
      </c>
    </row>
    <row r="7" spans="1:12">
      <c r="A7" s="2959">
        <v>6</v>
      </c>
      <c r="B7" s="2959" t="s">
        <v>3196</v>
      </c>
      <c r="C7" s="2959" t="s">
        <v>3116</v>
      </c>
      <c r="D7" s="2967" t="s">
        <v>3117</v>
      </c>
      <c r="E7" s="2968">
        <v>6.09</v>
      </c>
      <c r="F7" s="2959" t="s">
        <v>3118</v>
      </c>
      <c r="J7" s="2961" t="s">
        <v>3148</v>
      </c>
      <c r="K7" s="2962">
        <v>405.55000000000007</v>
      </c>
      <c r="L7" s="2963">
        <v>25</v>
      </c>
    </row>
    <row r="8" spans="1:12">
      <c r="A8" s="2959">
        <v>7</v>
      </c>
      <c r="B8" s="2959" t="s">
        <v>3196</v>
      </c>
      <c r="C8" s="2959" t="s">
        <v>3116</v>
      </c>
      <c r="D8" s="2967" t="s">
        <v>3119</v>
      </c>
      <c r="E8" s="2968">
        <v>13.54</v>
      </c>
      <c r="F8" s="2959" t="s">
        <v>3118</v>
      </c>
      <c r="J8" s="2961" t="s">
        <v>3150</v>
      </c>
      <c r="K8" s="2962">
        <v>394.84000000000003</v>
      </c>
      <c r="L8" s="2963">
        <v>26</v>
      </c>
    </row>
    <row r="9" spans="1:12">
      <c r="A9" s="2959">
        <v>8</v>
      </c>
      <c r="B9" s="2959" t="s">
        <v>3196</v>
      </c>
      <c r="C9" s="2959" t="s">
        <v>3116</v>
      </c>
      <c r="D9" s="2967" t="s">
        <v>3120</v>
      </c>
      <c r="E9" s="2968">
        <v>9.9700000000000006</v>
      </c>
      <c r="F9" s="2959" t="s">
        <v>3118</v>
      </c>
      <c r="J9" s="2961" t="s">
        <v>3153</v>
      </c>
      <c r="K9" s="2962">
        <v>933.72999999999922</v>
      </c>
      <c r="L9" s="2963">
        <v>45</v>
      </c>
    </row>
    <row r="10" spans="1:12">
      <c r="A10" s="2959">
        <v>9</v>
      </c>
      <c r="B10" s="2959" t="s">
        <v>3196</v>
      </c>
      <c r="C10" s="2959" t="s">
        <v>3116</v>
      </c>
      <c r="D10" s="2967" t="s">
        <v>3121</v>
      </c>
      <c r="E10" s="2968">
        <v>6.08</v>
      </c>
      <c r="F10" s="2959" t="s">
        <v>3118</v>
      </c>
      <c r="J10" s="2961" t="s">
        <v>3175</v>
      </c>
      <c r="K10" s="2962">
        <v>598.94000000000017</v>
      </c>
      <c r="L10" s="2963">
        <v>25</v>
      </c>
    </row>
    <row r="11" spans="1:12">
      <c r="A11" s="2959">
        <v>10</v>
      </c>
      <c r="B11" s="2959" t="s">
        <v>3196</v>
      </c>
      <c r="C11" s="2959" t="s">
        <v>3116</v>
      </c>
      <c r="D11" s="2967" t="s">
        <v>3122</v>
      </c>
      <c r="E11" s="2968">
        <v>8.5399999999999991</v>
      </c>
      <c r="F11" s="2959" t="s">
        <v>3118</v>
      </c>
      <c r="J11" s="2961" t="s">
        <v>3176</v>
      </c>
      <c r="K11" s="2962">
        <v>482.74999999999994</v>
      </c>
      <c r="L11" s="2963">
        <v>26</v>
      </c>
    </row>
    <row r="12" spans="1:12">
      <c r="A12" s="2959">
        <v>11</v>
      </c>
      <c r="B12" s="2959" t="s">
        <v>3196</v>
      </c>
      <c r="C12" s="2959" t="s">
        <v>3116</v>
      </c>
      <c r="D12" s="2967" t="s">
        <v>3123</v>
      </c>
      <c r="E12" s="2968">
        <v>7.11</v>
      </c>
      <c r="F12" s="2959" t="s">
        <v>3118</v>
      </c>
      <c r="J12" s="2961" t="s">
        <v>3178</v>
      </c>
      <c r="K12" s="2962">
        <v>394.84000000000003</v>
      </c>
      <c r="L12" s="2963">
        <v>26</v>
      </c>
    </row>
    <row r="13" spans="1:12">
      <c r="A13" s="2959">
        <v>12</v>
      </c>
      <c r="B13" s="2959" t="s">
        <v>3196</v>
      </c>
      <c r="C13" s="2959" t="s">
        <v>3116</v>
      </c>
      <c r="D13" s="2967" t="s">
        <v>3124</v>
      </c>
      <c r="E13" s="2968">
        <v>5.5</v>
      </c>
      <c r="F13" s="2959" t="s">
        <v>3118</v>
      </c>
      <c r="J13" s="2961" t="s">
        <v>3116</v>
      </c>
      <c r="K13" s="2962">
        <v>340.57000000000005</v>
      </c>
      <c r="L13" s="2963">
        <v>19</v>
      </c>
    </row>
    <row r="14" spans="1:12">
      <c r="A14" s="2959">
        <v>13</v>
      </c>
      <c r="B14" s="2959" t="s">
        <v>3196</v>
      </c>
      <c r="C14" s="2959" t="s">
        <v>3116</v>
      </c>
      <c r="D14" s="2967" t="s">
        <v>3125</v>
      </c>
      <c r="E14" s="2968">
        <v>5.5</v>
      </c>
      <c r="F14" s="2959" t="s">
        <v>3118</v>
      </c>
      <c r="J14" s="2961" t="s">
        <v>3180</v>
      </c>
      <c r="K14" s="2962">
        <v>405.55999999999989</v>
      </c>
      <c r="L14" s="2963">
        <v>26</v>
      </c>
    </row>
    <row r="15" spans="1:12">
      <c r="A15" s="2959">
        <v>14</v>
      </c>
      <c r="B15" s="2959" t="s">
        <v>3196</v>
      </c>
      <c r="C15" s="2959" t="s">
        <v>3116</v>
      </c>
      <c r="D15" s="2967" t="s">
        <v>3126</v>
      </c>
      <c r="E15" s="2968">
        <v>7.11</v>
      </c>
      <c r="F15" s="2959" t="s">
        <v>3118</v>
      </c>
      <c r="J15" s="2961" t="s">
        <v>3182</v>
      </c>
      <c r="K15" s="2962">
        <v>405.56</v>
      </c>
      <c r="L15" s="2963">
        <v>25</v>
      </c>
    </row>
    <row r="16" spans="1:12">
      <c r="A16" s="2959">
        <v>15</v>
      </c>
      <c r="B16" s="2959" t="s">
        <v>3196</v>
      </c>
      <c r="C16" s="2959" t="s">
        <v>3116</v>
      </c>
      <c r="D16" s="2967" t="s">
        <v>3127</v>
      </c>
      <c r="E16" s="2968">
        <v>9.5299999999999994</v>
      </c>
      <c r="F16" s="2959" t="s">
        <v>3118</v>
      </c>
      <c r="J16" s="2961" t="s">
        <v>3184</v>
      </c>
      <c r="K16" s="2962">
        <v>1034.6400000000006</v>
      </c>
      <c r="L16" s="2963">
        <v>52</v>
      </c>
    </row>
    <row r="17" spans="1:12">
      <c r="A17" s="2959">
        <v>16</v>
      </c>
      <c r="B17" s="2959" t="s">
        <v>3196</v>
      </c>
      <c r="C17" s="2959" t="s">
        <v>3116</v>
      </c>
      <c r="D17" s="2967" t="s">
        <v>3128</v>
      </c>
      <c r="E17" s="2968">
        <v>6.08</v>
      </c>
      <c r="F17" s="2959" t="s">
        <v>3118</v>
      </c>
      <c r="J17" s="2961" t="s">
        <v>3192</v>
      </c>
      <c r="K17" s="2962">
        <v>406.44</v>
      </c>
      <c r="L17" s="2963">
        <v>25</v>
      </c>
    </row>
    <row r="18" spans="1:12">
      <c r="A18" s="2959">
        <v>17</v>
      </c>
      <c r="B18" s="2959" t="s">
        <v>3196</v>
      </c>
      <c r="C18" s="2959" t="s">
        <v>3116</v>
      </c>
      <c r="D18" s="2967" t="s">
        <v>3129</v>
      </c>
      <c r="E18" s="2968">
        <v>9.9700000000000006</v>
      </c>
      <c r="F18" s="2959" t="s">
        <v>3118</v>
      </c>
      <c r="J18" s="2961" t="s">
        <v>3134</v>
      </c>
      <c r="K18" s="2962">
        <v>429.57</v>
      </c>
      <c r="L18" s="2963">
        <v>22</v>
      </c>
    </row>
    <row r="19" spans="1:12">
      <c r="A19" s="2959">
        <v>18</v>
      </c>
      <c r="B19" s="2959" t="s">
        <v>3196</v>
      </c>
      <c r="C19" s="2959" t="s">
        <v>3116</v>
      </c>
      <c r="D19" s="2967" t="s">
        <v>3130</v>
      </c>
      <c r="E19" s="2968">
        <v>13.54</v>
      </c>
      <c r="F19" s="2959" t="s">
        <v>3118</v>
      </c>
      <c r="J19" s="2961" t="s">
        <v>3139</v>
      </c>
      <c r="K19" s="2962">
        <v>441.00000000000006</v>
      </c>
      <c r="L19" s="2963">
        <v>22</v>
      </c>
    </row>
    <row r="20" spans="1:12">
      <c r="A20" s="2959">
        <v>19</v>
      </c>
      <c r="B20" s="2959" t="s">
        <v>3196</v>
      </c>
      <c r="C20" s="2959" t="s">
        <v>3116</v>
      </c>
      <c r="D20" s="2967" t="s">
        <v>3131</v>
      </c>
      <c r="E20" s="2968">
        <v>5.14</v>
      </c>
      <c r="F20" s="2959" t="s">
        <v>3118</v>
      </c>
      <c r="J20" s="2961" t="s">
        <v>3141</v>
      </c>
      <c r="K20" s="2962">
        <v>372.49000000000007</v>
      </c>
      <c r="L20" s="2963">
        <v>25</v>
      </c>
    </row>
    <row r="21" spans="1:12">
      <c r="A21" s="2959">
        <v>20</v>
      </c>
      <c r="B21" s="2959" t="s">
        <v>3196</v>
      </c>
      <c r="C21" s="2959" t="s">
        <v>3116</v>
      </c>
      <c r="D21" s="2967" t="s">
        <v>3132</v>
      </c>
      <c r="E21" s="2968">
        <v>10.99</v>
      </c>
      <c r="F21" s="2959" t="s">
        <v>3118</v>
      </c>
      <c r="J21" s="2961" t="s">
        <v>3146</v>
      </c>
      <c r="K21" s="2962">
        <v>405.23</v>
      </c>
      <c r="L21" s="2963">
        <v>25</v>
      </c>
    </row>
    <row r="22" spans="1:12">
      <c r="A22" s="2959">
        <v>21</v>
      </c>
      <c r="B22" s="2959" t="s">
        <v>3196</v>
      </c>
      <c r="C22" s="2969" t="s">
        <v>3116</v>
      </c>
      <c r="D22" s="2970" t="s">
        <v>3133</v>
      </c>
      <c r="E22" s="2971">
        <v>2.68</v>
      </c>
      <c r="F22" s="2969" t="s">
        <v>3118</v>
      </c>
      <c r="J22" s="2974" t="s">
        <v>48</v>
      </c>
      <c r="K22" s="2975">
        <v>46122.99</v>
      </c>
      <c r="L22" s="2976">
        <v>1</v>
      </c>
    </row>
    <row r="23" spans="1:12">
      <c r="A23" s="2959">
        <v>22</v>
      </c>
      <c r="B23" s="2959" t="s">
        <v>3196</v>
      </c>
      <c r="C23" s="2959" t="s">
        <v>3204</v>
      </c>
      <c r="D23" s="2967" t="s">
        <v>3205</v>
      </c>
      <c r="E23" s="2968">
        <v>233.14</v>
      </c>
      <c r="F23" s="2959" t="s">
        <v>3200</v>
      </c>
      <c r="J23" s="2961" t="s">
        <v>3206</v>
      </c>
      <c r="K23" s="2962">
        <v>20185.22</v>
      </c>
      <c r="L23" s="2963">
        <v>1</v>
      </c>
    </row>
    <row r="24" spans="1:12">
      <c r="A24" s="2959">
        <v>23</v>
      </c>
      <c r="B24" s="2959" t="s">
        <v>3196</v>
      </c>
      <c r="C24" s="2959" t="s">
        <v>3204</v>
      </c>
      <c r="D24" s="2967" t="s">
        <v>3201</v>
      </c>
      <c r="E24" s="2968">
        <v>10.199999999999999</v>
      </c>
      <c r="F24" s="2959" t="s">
        <v>3207</v>
      </c>
      <c r="J24" s="2961" t="s">
        <v>3097</v>
      </c>
      <c r="K24" s="2962">
        <v>73759.92</v>
      </c>
      <c r="L24" s="2963">
        <v>416</v>
      </c>
    </row>
    <row r="25" spans="1:12">
      <c r="A25" s="2959">
        <v>24</v>
      </c>
      <c r="B25" s="2959" t="s">
        <v>3196</v>
      </c>
      <c r="C25" s="2959" t="s">
        <v>3134</v>
      </c>
      <c r="D25" s="2967" t="s">
        <v>3203</v>
      </c>
      <c r="E25" s="2968">
        <v>5.6</v>
      </c>
      <c r="F25" s="2959" t="s">
        <v>3207</v>
      </c>
    </row>
    <row r="26" spans="1:12">
      <c r="A26" s="2959">
        <v>25</v>
      </c>
      <c r="B26" s="2959" t="s">
        <v>3196</v>
      </c>
      <c r="C26" s="2959" t="s">
        <v>3134</v>
      </c>
      <c r="D26" s="2967" t="s">
        <v>3117</v>
      </c>
      <c r="E26" s="2968">
        <v>14.72</v>
      </c>
      <c r="F26" s="2959" t="s">
        <v>3135</v>
      </c>
    </row>
    <row r="27" spans="1:12">
      <c r="A27" s="2959">
        <v>26</v>
      </c>
      <c r="B27" s="2959" t="s">
        <v>3196</v>
      </c>
      <c r="C27" s="2959" t="s">
        <v>3134</v>
      </c>
      <c r="D27" s="2967" t="s">
        <v>3119</v>
      </c>
      <c r="E27" s="2968">
        <v>5.35</v>
      </c>
      <c r="F27" s="2959" t="s">
        <v>3135</v>
      </c>
    </row>
    <row r="28" spans="1:12">
      <c r="A28" s="2959">
        <v>27</v>
      </c>
      <c r="B28" s="2959" t="s">
        <v>3196</v>
      </c>
      <c r="C28" s="2959" t="s">
        <v>3134</v>
      </c>
      <c r="D28" s="2967" t="s">
        <v>3120</v>
      </c>
      <c r="E28" s="2968">
        <v>5.92</v>
      </c>
      <c r="F28" s="2959" t="s">
        <v>3135</v>
      </c>
    </row>
    <row r="29" spans="1:12">
      <c r="A29" s="2959">
        <v>28</v>
      </c>
      <c r="B29" s="2959" t="s">
        <v>3196</v>
      </c>
      <c r="C29" s="2959" t="s">
        <v>3134</v>
      </c>
      <c r="D29" s="2967" t="s">
        <v>3121</v>
      </c>
      <c r="E29" s="2968">
        <v>15.19</v>
      </c>
      <c r="F29" s="2959" t="s">
        <v>3135</v>
      </c>
    </row>
    <row r="30" spans="1:12">
      <c r="A30" s="2959">
        <v>29</v>
      </c>
      <c r="B30" s="2959" t="s">
        <v>3196</v>
      </c>
      <c r="C30" s="2959" t="s">
        <v>3134</v>
      </c>
      <c r="D30" s="2967" t="s">
        <v>3122</v>
      </c>
      <c r="E30" s="2968">
        <v>12.31</v>
      </c>
      <c r="F30" s="2959" t="s">
        <v>3135</v>
      </c>
    </row>
    <row r="31" spans="1:12">
      <c r="A31" s="2959">
        <v>30</v>
      </c>
      <c r="B31" s="2959" t="s">
        <v>3196</v>
      </c>
      <c r="C31" s="2959" t="s">
        <v>3134</v>
      </c>
      <c r="D31" s="2967" t="s">
        <v>3123</v>
      </c>
      <c r="E31" s="2968">
        <v>10.75</v>
      </c>
      <c r="F31" s="2959" t="s">
        <v>3135</v>
      </c>
    </row>
    <row r="32" spans="1:12">
      <c r="A32" s="2959">
        <v>31</v>
      </c>
      <c r="B32" s="2959" t="s">
        <v>3196</v>
      </c>
      <c r="C32" s="2959" t="s">
        <v>3134</v>
      </c>
      <c r="D32" s="2967" t="s">
        <v>3124</v>
      </c>
      <c r="E32" s="2968">
        <v>9.0299999999999994</v>
      </c>
      <c r="F32" s="2959" t="s">
        <v>3135</v>
      </c>
    </row>
    <row r="33" spans="1:6">
      <c r="A33" s="2959">
        <v>32</v>
      </c>
      <c r="B33" s="2959" t="s">
        <v>3196</v>
      </c>
      <c r="C33" s="2959" t="s">
        <v>3134</v>
      </c>
      <c r="D33" s="2967" t="s">
        <v>3125</v>
      </c>
      <c r="E33" s="2968">
        <v>9.43</v>
      </c>
      <c r="F33" s="2959" t="s">
        <v>3135</v>
      </c>
    </row>
    <row r="34" spans="1:6">
      <c r="A34" s="2959">
        <v>33</v>
      </c>
      <c r="B34" s="2959" t="s">
        <v>3196</v>
      </c>
      <c r="C34" s="2959" t="s">
        <v>3134</v>
      </c>
      <c r="D34" s="2967" t="s">
        <v>3126</v>
      </c>
      <c r="E34" s="2968">
        <v>12.92</v>
      </c>
      <c r="F34" s="2959" t="s">
        <v>3135</v>
      </c>
    </row>
    <row r="35" spans="1:6">
      <c r="A35" s="2959">
        <v>34</v>
      </c>
      <c r="B35" s="2959" t="s">
        <v>3196</v>
      </c>
      <c r="C35" s="2959" t="s">
        <v>3134</v>
      </c>
      <c r="D35" s="2967" t="s">
        <v>3127</v>
      </c>
      <c r="E35" s="2968">
        <v>11.27</v>
      </c>
      <c r="F35" s="2959" t="s">
        <v>3135</v>
      </c>
    </row>
    <row r="36" spans="1:6">
      <c r="A36" s="2959">
        <v>35</v>
      </c>
      <c r="B36" s="2959" t="s">
        <v>3196</v>
      </c>
      <c r="C36" s="2959" t="s">
        <v>3134</v>
      </c>
      <c r="D36" s="2967" t="s">
        <v>3128</v>
      </c>
      <c r="E36" s="2968">
        <v>8.5500000000000007</v>
      </c>
      <c r="F36" s="2959" t="s">
        <v>3135</v>
      </c>
    </row>
    <row r="37" spans="1:6">
      <c r="A37" s="2959">
        <v>36</v>
      </c>
      <c r="B37" s="2959" t="s">
        <v>3196</v>
      </c>
      <c r="C37" s="2959" t="s">
        <v>3134</v>
      </c>
      <c r="D37" s="2967" t="s">
        <v>3129</v>
      </c>
      <c r="E37" s="2968">
        <v>8.11</v>
      </c>
      <c r="F37" s="2959" t="s">
        <v>3135</v>
      </c>
    </row>
    <row r="38" spans="1:6">
      <c r="A38" s="2959">
        <v>37</v>
      </c>
      <c r="B38" s="2959" t="s">
        <v>3196</v>
      </c>
      <c r="C38" s="2959" t="s">
        <v>3134</v>
      </c>
      <c r="D38" s="2967" t="s">
        <v>3130</v>
      </c>
      <c r="E38" s="2968">
        <v>13.71</v>
      </c>
      <c r="F38" s="2959" t="s">
        <v>3135</v>
      </c>
    </row>
    <row r="39" spans="1:6">
      <c r="A39" s="2959">
        <v>38</v>
      </c>
      <c r="B39" s="2959" t="s">
        <v>3196</v>
      </c>
      <c r="C39" s="2959" t="s">
        <v>3134</v>
      </c>
      <c r="D39" s="2967" t="s">
        <v>3131</v>
      </c>
      <c r="E39" s="2968">
        <v>6.57</v>
      </c>
      <c r="F39" s="2959" t="s">
        <v>3135</v>
      </c>
    </row>
    <row r="40" spans="1:6">
      <c r="A40" s="2959">
        <v>39</v>
      </c>
      <c r="B40" s="2959" t="s">
        <v>3196</v>
      </c>
      <c r="C40" s="2959" t="s">
        <v>3134</v>
      </c>
      <c r="D40" s="2967" t="s">
        <v>3132</v>
      </c>
      <c r="E40" s="2968">
        <v>6.04</v>
      </c>
      <c r="F40" s="2959" t="s">
        <v>3135</v>
      </c>
    </row>
    <row r="41" spans="1:6">
      <c r="A41" s="2959">
        <v>40</v>
      </c>
      <c r="B41" s="2959" t="s">
        <v>3196</v>
      </c>
      <c r="C41" s="2959" t="s">
        <v>3134</v>
      </c>
      <c r="D41" s="2967" t="s">
        <v>3133</v>
      </c>
      <c r="E41" s="2968">
        <v>9</v>
      </c>
      <c r="F41" s="2959" t="s">
        <v>3135</v>
      </c>
    </row>
    <row r="42" spans="1:6">
      <c r="A42" s="2959">
        <v>41</v>
      </c>
      <c r="B42" s="2959" t="s">
        <v>3196</v>
      </c>
      <c r="C42" s="2959" t="s">
        <v>3134</v>
      </c>
      <c r="D42" s="2967" t="s">
        <v>3136</v>
      </c>
      <c r="E42" s="2968">
        <v>6.14</v>
      </c>
      <c r="F42" s="2959" t="s">
        <v>3135</v>
      </c>
    </row>
    <row r="43" spans="1:6">
      <c r="A43" s="2959">
        <v>42</v>
      </c>
      <c r="B43" s="2959" t="s">
        <v>3196</v>
      </c>
      <c r="C43" s="2959" t="s">
        <v>3134</v>
      </c>
      <c r="D43" s="2967" t="s">
        <v>3137</v>
      </c>
      <c r="E43" s="2968">
        <v>7.81</v>
      </c>
      <c r="F43" s="2959" t="s">
        <v>3135</v>
      </c>
    </row>
    <row r="44" spans="1:6">
      <c r="A44" s="2959">
        <v>43</v>
      </c>
      <c r="B44" s="2959" t="s">
        <v>3196</v>
      </c>
      <c r="C44" s="2959" t="s">
        <v>3134</v>
      </c>
      <c r="D44" s="2970" t="s">
        <v>3138</v>
      </c>
      <c r="E44" s="2971">
        <v>7.81</v>
      </c>
      <c r="F44" s="2959" t="s">
        <v>3135</v>
      </c>
    </row>
    <row r="45" spans="1:6">
      <c r="A45" s="2959">
        <v>44</v>
      </c>
      <c r="B45" s="2959" t="s">
        <v>3196</v>
      </c>
      <c r="C45" s="2959" t="s">
        <v>3208</v>
      </c>
      <c r="D45" s="2967" t="s">
        <v>3209</v>
      </c>
      <c r="E45" s="2968">
        <v>239.36</v>
      </c>
      <c r="F45" s="2959" t="s">
        <v>3200</v>
      </c>
    </row>
    <row r="46" spans="1:6">
      <c r="A46" s="2959">
        <v>45</v>
      </c>
      <c r="B46" s="2959" t="s">
        <v>3196</v>
      </c>
      <c r="C46" s="2959" t="s">
        <v>3208</v>
      </c>
      <c r="D46" s="2967" t="s">
        <v>3201</v>
      </c>
      <c r="E46" s="2968">
        <v>10.3</v>
      </c>
      <c r="F46" s="2959" t="s">
        <v>3210</v>
      </c>
    </row>
    <row r="47" spans="1:6">
      <c r="A47" s="2959">
        <v>46</v>
      </c>
      <c r="B47" s="2959" t="s">
        <v>3196</v>
      </c>
      <c r="C47" s="2959" t="s">
        <v>3139</v>
      </c>
      <c r="D47" s="2967" t="s">
        <v>3203</v>
      </c>
      <c r="E47" s="2968">
        <v>5.6</v>
      </c>
      <c r="F47" s="2959" t="s">
        <v>3210</v>
      </c>
    </row>
    <row r="48" spans="1:6">
      <c r="A48" s="2959">
        <v>47</v>
      </c>
      <c r="B48" s="2959" t="s">
        <v>3196</v>
      </c>
      <c r="C48" s="2959" t="s">
        <v>3139</v>
      </c>
      <c r="D48" s="2967" t="s">
        <v>3117</v>
      </c>
      <c r="E48" s="2968">
        <v>14.72</v>
      </c>
      <c r="F48" s="2959" t="s">
        <v>3140</v>
      </c>
    </row>
    <row r="49" spans="1:6">
      <c r="A49" s="2959">
        <v>48</v>
      </c>
      <c r="B49" s="2959" t="s">
        <v>3196</v>
      </c>
      <c r="C49" s="2959" t="s">
        <v>3139</v>
      </c>
      <c r="D49" s="2967" t="s">
        <v>3119</v>
      </c>
      <c r="E49" s="2968">
        <v>5.35</v>
      </c>
      <c r="F49" s="2959" t="s">
        <v>3140</v>
      </c>
    </row>
    <row r="50" spans="1:6">
      <c r="A50" s="2959">
        <v>49</v>
      </c>
      <c r="B50" s="2959" t="s">
        <v>3196</v>
      </c>
      <c r="C50" s="2959" t="s">
        <v>3139</v>
      </c>
      <c r="D50" s="2967" t="s">
        <v>3120</v>
      </c>
      <c r="E50" s="2968">
        <v>5.92</v>
      </c>
      <c r="F50" s="2959" t="s">
        <v>3140</v>
      </c>
    </row>
    <row r="51" spans="1:6">
      <c r="A51" s="2959">
        <v>50</v>
      </c>
      <c r="B51" s="2959" t="s">
        <v>3196</v>
      </c>
      <c r="C51" s="2959" t="s">
        <v>3139</v>
      </c>
      <c r="D51" s="2967" t="s">
        <v>3121</v>
      </c>
      <c r="E51" s="2968">
        <v>15.19</v>
      </c>
      <c r="F51" s="2959" t="s">
        <v>3140</v>
      </c>
    </row>
    <row r="52" spans="1:6">
      <c r="A52" s="2959">
        <v>51</v>
      </c>
      <c r="B52" s="2959" t="s">
        <v>3196</v>
      </c>
      <c r="C52" s="2959" t="s">
        <v>3139</v>
      </c>
      <c r="D52" s="2967" t="s">
        <v>3122</v>
      </c>
      <c r="E52" s="2968">
        <v>12.31</v>
      </c>
      <c r="F52" s="2959" t="s">
        <v>3140</v>
      </c>
    </row>
    <row r="53" spans="1:6">
      <c r="A53" s="2959">
        <v>52</v>
      </c>
      <c r="B53" s="2959" t="s">
        <v>3196</v>
      </c>
      <c r="C53" s="2959" t="s">
        <v>3139</v>
      </c>
      <c r="D53" s="2967" t="s">
        <v>3123</v>
      </c>
      <c r="E53" s="2968">
        <v>10.75</v>
      </c>
      <c r="F53" s="2959" t="s">
        <v>3140</v>
      </c>
    </row>
    <row r="54" spans="1:6">
      <c r="A54" s="2959">
        <v>53</v>
      </c>
      <c r="B54" s="2959" t="s">
        <v>3196</v>
      </c>
      <c r="C54" s="2959" t="s">
        <v>3139</v>
      </c>
      <c r="D54" s="2967" t="s">
        <v>3124</v>
      </c>
      <c r="E54" s="2968">
        <v>9.0299999999999994</v>
      </c>
      <c r="F54" s="2959" t="s">
        <v>3140</v>
      </c>
    </row>
    <row r="55" spans="1:6">
      <c r="A55" s="2959">
        <v>54</v>
      </c>
      <c r="B55" s="2959" t="s">
        <v>3196</v>
      </c>
      <c r="C55" s="2959" t="s">
        <v>3139</v>
      </c>
      <c r="D55" s="2967" t="s">
        <v>3125</v>
      </c>
      <c r="E55" s="2968">
        <v>9.43</v>
      </c>
      <c r="F55" s="2959" t="s">
        <v>3140</v>
      </c>
    </row>
    <row r="56" spans="1:6">
      <c r="A56" s="2959">
        <v>55</v>
      </c>
      <c r="B56" s="2959" t="s">
        <v>3196</v>
      </c>
      <c r="C56" s="2959" t="s">
        <v>3139</v>
      </c>
      <c r="D56" s="2967" t="s">
        <v>3126</v>
      </c>
      <c r="E56" s="2968">
        <v>12.92</v>
      </c>
      <c r="F56" s="2959" t="s">
        <v>3140</v>
      </c>
    </row>
    <row r="57" spans="1:6">
      <c r="A57" s="2959">
        <v>56</v>
      </c>
      <c r="B57" s="2959" t="s">
        <v>3196</v>
      </c>
      <c r="C57" s="2959" t="s">
        <v>3139</v>
      </c>
      <c r="D57" s="2967" t="s">
        <v>3127</v>
      </c>
      <c r="E57" s="2968">
        <v>11.27</v>
      </c>
      <c r="F57" s="2959" t="s">
        <v>3140</v>
      </c>
    </row>
    <row r="58" spans="1:6">
      <c r="A58" s="2959">
        <v>57</v>
      </c>
      <c r="B58" s="2959" t="s">
        <v>3196</v>
      </c>
      <c r="C58" s="2959" t="s">
        <v>3139</v>
      </c>
      <c r="D58" s="2967" t="s">
        <v>3128</v>
      </c>
      <c r="E58" s="2968">
        <v>11</v>
      </c>
      <c r="F58" s="2959" t="s">
        <v>3140</v>
      </c>
    </row>
    <row r="59" spans="1:6">
      <c r="A59" s="2959">
        <v>58</v>
      </c>
      <c r="B59" s="2959" t="s">
        <v>3196</v>
      </c>
      <c r="C59" s="2959" t="s">
        <v>3139</v>
      </c>
      <c r="D59" s="2967" t="s">
        <v>3129</v>
      </c>
      <c r="E59" s="2968">
        <v>11.12</v>
      </c>
      <c r="F59" s="2959" t="s">
        <v>3140</v>
      </c>
    </row>
    <row r="60" spans="1:6">
      <c r="A60" s="2959">
        <v>59</v>
      </c>
      <c r="B60" s="2959" t="s">
        <v>3196</v>
      </c>
      <c r="C60" s="2959" t="s">
        <v>3139</v>
      </c>
      <c r="D60" s="2967" t="s">
        <v>3130</v>
      </c>
      <c r="E60" s="2968">
        <v>8.81</v>
      </c>
      <c r="F60" s="2959" t="s">
        <v>3140</v>
      </c>
    </row>
    <row r="61" spans="1:6">
      <c r="A61" s="2959">
        <v>60</v>
      </c>
      <c r="B61" s="2959" t="s">
        <v>3196</v>
      </c>
      <c r="C61" s="2959" t="s">
        <v>3139</v>
      </c>
      <c r="D61" s="2967" t="s">
        <v>3131</v>
      </c>
      <c r="E61" s="2968">
        <v>11.12</v>
      </c>
      <c r="F61" s="2959" t="s">
        <v>3140</v>
      </c>
    </row>
    <row r="62" spans="1:6">
      <c r="A62" s="2959">
        <v>61</v>
      </c>
      <c r="B62" s="2959" t="s">
        <v>3196</v>
      </c>
      <c r="C62" s="2959" t="s">
        <v>3139</v>
      </c>
      <c r="D62" s="2967" t="s">
        <v>3132</v>
      </c>
      <c r="E62" s="2968">
        <v>6.04</v>
      </c>
      <c r="F62" s="2959" t="s">
        <v>3140</v>
      </c>
    </row>
    <row r="63" spans="1:6">
      <c r="A63" s="2959">
        <v>62</v>
      </c>
      <c r="B63" s="2959" t="s">
        <v>3196</v>
      </c>
      <c r="C63" s="2959" t="s">
        <v>3139</v>
      </c>
      <c r="D63" s="2967" t="s">
        <v>3133</v>
      </c>
      <c r="E63" s="2968">
        <v>9</v>
      </c>
      <c r="F63" s="2959" t="s">
        <v>3140</v>
      </c>
    </row>
    <row r="64" spans="1:6">
      <c r="A64" s="2959">
        <v>63</v>
      </c>
      <c r="B64" s="2959" t="s">
        <v>3196</v>
      </c>
      <c r="C64" s="2959" t="s">
        <v>3139</v>
      </c>
      <c r="D64" s="2967" t="s">
        <v>3136</v>
      </c>
      <c r="E64" s="2968">
        <v>6.14</v>
      </c>
      <c r="F64" s="2959" t="s">
        <v>3140</v>
      </c>
    </row>
    <row r="65" spans="1:6">
      <c r="A65" s="2959">
        <v>64</v>
      </c>
      <c r="B65" s="2959" t="s">
        <v>3196</v>
      </c>
      <c r="C65" s="2959" t="s">
        <v>3139</v>
      </c>
      <c r="D65" s="2967" t="s">
        <v>3137</v>
      </c>
      <c r="E65" s="2968">
        <v>7.81</v>
      </c>
      <c r="F65" s="2959" t="s">
        <v>3140</v>
      </c>
    </row>
    <row r="66" spans="1:6">
      <c r="A66" s="2959">
        <v>65</v>
      </c>
      <c r="B66" s="2959" t="s">
        <v>3196</v>
      </c>
      <c r="C66" s="2959" t="s">
        <v>3139</v>
      </c>
      <c r="D66" s="2970" t="s">
        <v>3138</v>
      </c>
      <c r="E66" s="2971">
        <v>7.81</v>
      </c>
      <c r="F66" s="2959" t="s">
        <v>3140</v>
      </c>
    </row>
    <row r="67" spans="1:6">
      <c r="A67" s="2959">
        <v>66</v>
      </c>
      <c r="B67" s="2959" t="s">
        <v>3196</v>
      </c>
      <c r="C67" s="2959" t="s">
        <v>3211</v>
      </c>
      <c r="D67" s="2967" t="s">
        <v>3212</v>
      </c>
      <c r="E67" s="2968">
        <v>218.94</v>
      </c>
      <c r="F67" s="2959" t="s">
        <v>3200</v>
      </c>
    </row>
    <row r="68" spans="1:6">
      <c r="A68" s="2959">
        <v>67</v>
      </c>
      <c r="B68" s="2959" t="s">
        <v>3196</v>
      </c>
      <c r="C68" s="2959" t="s">
        <v>3211</v>
      </c>
      <c r="D68" s="2967" t="s">
        <v>3201</v>
      </c>
      <c r="E68" s="2968">
        <v>5.0599999999999996</v>
      </c>
      <c r="F68" s="2959" t="s">
        <v>3213</v>
      </c>
    </row>
    <row r="69" spans="1:6">
      <c r="A69" s="2959">
        <v>68</v>
      </c>
      <c r="B69" s="2959" t="s">
        <v>3196</v>
      </c>
      <c r="C69" s="2959" t="s">
        <v>3141</v>
      </c>
      <c r="D69" s="2967" t="s">
        <v>3203</v>
      </c>
      <c r="E69" s="2968">
        <v>5.0599999999999996</v>
      </c>
      <c r="F69" s="2959" t="s">
        <v>3213</v>
      </c>
    </row>
    <row r="70" spans="1:6">
      <c r="A70" s="2959">
        <v>69</v>
      </c>
      <c r="B70" s="2959" t="s">
        <v>3196</v>
      </c>
      <c r="C70" s="2959" t="s">
        <v>3141</v>
      </c>
      <c r="D70" s="2967" t="s">
        <v>3117</v>
      </c>
      <c r="E70" s="2968">
        <v>5.27</v>
      </c>
      <c r="F70" s="2959" t="s">
        <v>3142</v>
      </c>
    </row>
    <row r="71" spans="1:6">
      <c r="A71" s="2959">
        <v>70</v>
      </c>
      <c r="B71" s="2959" t="s">
        <v>3196</v>
      </c>
      <c r="C71" s="2959" t="s">
        <v>3141</v>
      </c>
      <c r="D71" s="2967" t="s">
        <v>3119</v>
      </c>
      <c r="E71" s="2968">
        <v>5.97</v>
      </c>
      <c r="F71" s="2959" t="s">
        <v>3142</v>
      </c>
    </row>
    <row r="72" spans="1:6">
      <c r="A72" s="2959">
        <v>71</v>
      </c>
      <c r="B72" s="2959" t="s">
        <v>3196</v>
      </c>
      <c r="C72" s="2959" t="s">
        <v>3141</v>
      </c>
      <c r="D72" s="2967" t="s">
        <v>3120</v>
      </c>
      <c r="E72" s="2968">
        <v>7.41</v>
      </c>
      <c r="F72" s="2959" t="s">
        <v>3142</v>
      </c>
    </row>
    <row r="73" spans="1:6">
      <c r="A73" s="2959">
        <v>72</v>
      </c>
      <c r="B73" s="2959" t="s">
        <v>3196</v>
      </c>
      <c r="C73" s="2959" t="s">
        <v>3141</v>
      </c>
      <c r="D73" s="2967" t="s">
        <v>3121</v>
      </c>
      <c r="E73" s="2968">
        <v>4.7300000000000004</v>
      </c>
      <c r="F73" s="2959" t="s">
        <v>3142</v>
      </c>
    </row>
    <row r="74" spans="1:6">
      <c r="A74" s="2959">
        <v>73</v>
      </c>
      <c r="B74" s="2959" t="s">
        <v>3196</v>
      </c>
      <c r="C74" s="2959" t="s">
        <v>3141</v>
      </c>
      <c r="D74" s="2967" t="s">
        <v>3122</v>
      </c>
      <c r="E74" s="2968">
        <v>7.66</v>
      </c>
      <c r="F74" s="2959" t="s">
        <v>3142</v>
      </c>
    </row>
    <row r="75" spans="1:6">
      <c r="A75" s="2959">
        <v>74</v>
      </c>
      <c r="B75" s="2959" t="s">
        <v>3196</v>
      </c>
      <c r="C75" s="2959" t="s">
        <v>3141</v>
      </c>
      <c r="D75" s="2967" t="s">
        <v>3123</v>
      </c>
      <c r="E75" s="2968">
        <v>4.2699999999999996</v>
      </c>
      <c r="F75" s="2959" t="s">
        <v>3142</v>
      </c>
    </row>
    <row r="76" spans="1:6">
      <c r="A76" s="2959">
        <v>75</v>
      </c>
      <c r="B76" s="2959" t="s">
        <v>3196</v>
      </c>
      <c r="C76" s="2959" t="s">
        <v>3141</v>
      </c>
      <c r="D76" s="2967" t="s">
        <v>3124</v>
      </c>
      <c r="E76" s="2968">
        <v>5.61</v>
      </c>
      <c r="F76" s="2959" t="s">
        <v>3142</v>
      </c>
    </row>
    <row r="77" spans="1:6">
      <c r="A77" s="2959">
        <v>76</v>
      </c>
      <c r="B77" s="2959" t="s">
        <v>3196</v>
      </c>
      <c r="C77" s="2959" t="s">
        <v>3141</v>
      </c>
      <c r="D77" s="2967" t="s">
        <v>3125</v>
      </c>
      <c r="E77" s="2968">
        <v>11.07</v>
      </c>
      <c r="F77" s="2959" t="s">
        <v>3142</v>
      </c>
    </row>
    <row r="78" spans="1:6">
      <c r="A78" s="2959">
        <v>77</v>
      </c>
      <c r="B78" s="2959" t="s">
        <v>3196</v>
      </c>
      <c r="C78" s="2959" t="s">
        <v>3141</v>
      </c>
      <c r="D78" s="2967" t="s">
        <v>3126</v>
      </c>
      <c r="E78" s="2968">
        <v>3.85</v>
      </c>
      <c r="F78" s="2959" t="s">
        <v>3142</v>
      </c>
    </row>
    <row r="79" spans="1:6">
      <c r="A79" s="2959">
        <v>78</v>
      </c>
      <c r="B79" s="2959" t="s">
        <v>3196</v>
      </c>
      <c r="C79" s="2959" t="s">
        <v>3141</v>
      </c>
      <c r="D79" s="2967" t="s">
        <v>3127</v>
      </c>
      <c r="E79" s="2968">
        <v>5.92</v>
      </c>
      <c r="F79" s="2959" t="s">
        <v>3142</v>
      </c>
    </row>
    <row r="80" spans="1:6">
      <c r="A80" s="2959">
        <v>79</v>
      </c>
      <c r="B80" s="2959" t="s">
        <v>3196</v>
      </c>
      <c r="C80" s="2959" t="s">
        <v>3141</v>
      </c>
      <c r="D80" s="2967" t="s">
        <v>3128</v>
      </c>
      <c r="E80" s="2968">
        <v>4.6900000000000004</v>
      </c>
      <c r="F80" s="2959" t="s">
        <v>3142</v>
      </c>
    </row>
    <row r="81" spans="1:6">
      <c r="A81" s="2959">
        <v>80</v>
      </c>
      <c r="B81" s="2959" t="s">
        <v>3196</v>
      </c>
      <c r="C81" s="2959" t="s">
        <v>3141</v>
      </c>
      <c r="D81" s="2967" t="s">
        <v>3129</v>
      </c>
      <c r="E81" s="2968">
        <v>5.67</v>
      </c>
      <c r="F81" s="2959" t="s">
        <v>3142</v>
      </c>
    </row>
    <row r="82" spans="1:6">
      <c r="A82" s="2959">
        <v>81</v>
      </c>
      <c r="B82" s="2959" t="s">
        <v>3196</v>
      </c>
      <c r="C82" s="2959" t="s">
        <v>3141</v>
      </c>
      <c r="D82" s="2967" t="s">
        <v>3130</v>
      </c>
      <c r="E82" s="2968">
        <v>3.57</v>
      </c>
      <c r="F82" s="2959" t="s">
        <v>3142</v>
      </c>
    </row>
    <row r="83" spans="1:6">
      <c r="A83" s="2959">
        <v>82</v>
      </c>
      <c r="B83" s="2959" t="s">
        <v>3196</v>
      </c>
      <c r="C83" s="2959" t="s">
        <v>3141</v>
      </c>
      <c r="D83" s="2967" t="s">
        <v>3131</v>
      </c>
      <c r="E83" s="2968">
        <v>3.28</v>
      </c>
      <c r="F83" s="2959" t="s">
        <v>3142</v>
      </c>
    </row>
    <row r="84" spans="1:6">
      <c r="A84" s="2959">
        <v>83</v>
      </c>
      <c r="B84" s="2959" t="s">
        <v>3196</v>
      </c>
      <c r="C84" s="2959" t="s">
        <v>3141</v>
      </c>
      <c r="D84" s="2967" t="s">
        <v>3132</v>
      </c>
      <c r="E84" s="2968">
        <v>8.3800000000000008</v>
      </c>
      <c r="F84" s="2959" t="s">
        <v>3142</v>
      </c>
    </row>
    <row r="85" spans="1:6">
      <c r="A85" s="2959">
        <v>84</v>
      </c>
      <c r="B85" s="2959" t="s">
        <v>3196</v>
      </c>
      <c r="C85" s="2959" t="s">
        <v>3141</v>
      </c>
      <c r="D85" s="2967" t="s">
        <v>3133</v>
      </c>
      <c r="E85" s="2968">
        <v>8.32</v>
      </c>
      <c r="F85" s="2959" t="s">
        <v>3142</v>
      </c>
    </row>
    <row r="86" spans="1:6">
      <c r="A86" s="2959">
        <v>85</v>
      </c>
      <c r="B86" s="2959" t="s">
        <v>3196</v>
      </c>
      <c r="C86" s="2959" t="s">
        <v>3141</v>
      </c>
      <c r="D86" s="2967" t="s">
        <v>3136</v>
      </c>
      <c r="E86" s="2968">
        <v>5.23</v>
      </c>
      <c r="F86" s="2959" t="s">
        <v>3142</v>
      </c>
    </row>
    <row r="87" spans="1:6">
      <c r="A87" s="2959">
        <v>86</v>
      </c>
      <c r="B87" s="2959" t="s">
        <v>3196</v>
      </c>
      <c r="C87" s="2959" t="s">
        <v>3141</v>
      </c>
      <c r="D87" s="2967" t="s">
        <v>3137</v>
      </c>
      <c r="E87" s="2968">
        <v>8.98</v>
      </c>
      <c r="F87" s="2959" t="s">
        <v>3142</v>
      </c>
    </row>
    <row r="88" spans="1:6">
      <c r="A88" s="2959">
        <v>87</v>
      </c>
      <c r="B88" s="2959" t="s">
        <v>3196</v>
      </c>
      <c r="C88" s="2959" t="s">
        <v>3141</v>
      </c>
      <c r="D88" s="2967" t="s">
        <v>3138</v>
      </c>
      <c r="E88" s="2968">
        <v>5.26</v>
      </c>
      <c r="F88" s="2959" t="s">
        <v>3142</v>
      </c>
    </row>
    <row r="89" spans="1:6">
      <c r="A89" s="2959">
        <v>88</v>
      </c>
      <c r="B89" s="2959" t="s">
        <v>3196</v>
      </c>
      <c r="C89" s="2959" t="s">
        <v>3141</v>
      </c>
      <c r="D89" s="2967" t="s">
        <v>3143</v>
      </c>
      <c r="E89" s="2968">
        <v>11.67</v>
      </c>
      <c r="F89" s="2959" t="s">
        <v>3142</v>
      </c>
    </row>
    <row r="90" spans="1:6">
      <c r="A90" s="2959">
        <v>89</v>
      </c>
      <c r="B90" s="2959" t="s">
        <v>3196</v>
      </c>
      <c r="C90" s="2959" t="s">
        <v>3141</v>
      </c>
      <c r="D90" s="2967" t="s">
        <v>3144</v>
      </c>
      <c r="E90" s="2968">
        <v>9.8800000000000008</v>
      </c>
      <c r="F90" s="2959" t="s">
        <v>3142</v>
      </c>
    </row>
    <row r="91" spans="1:6">
      <c r="A91" s="2959">
        <v>90</v>
      </c>
      <c r="B91" s="2959" t="s">
        <v>3196</v>
      </c>
      <c r="C91" s="2969" t="s">
        <v>3141</v>
      </c>
      <c r="D91" s="2970" t="s">
        <v>3145</v>
      </c>
      <c r="E91" s="2971">
        <v>6.74</v>
      </c>
      <c r="F91" s="2969" t="s">
        <v>3142</v>
      </c>
    </row>
    <row r="92" spans="1:6">
      <c r="A92" s="2959">
        <v>91</v>
      </c>
      <c r="B92" s="2959" t="s">
        <v>3196</v>
      </c>
      <c r="C92" s="2959" t="s">
        <v>3214</v>
      </c>
      <c r="D92" s="2967" t="s">
        <v>3215</v>
      </c>
      <c r="E92" s="2968">
        <v>219.57</v>
      </c>
      <c r="F92" s="2959" t="s">
        <v>3200</v>
      </c>
    </row>
    <row r="93" spans="1:6">
      <c r="A93" s="2959">
        <v>92</v>
      </c>
      <c r="B93" s="2959" t="s">
        <v>3196</v>
      </c>
      <c r="C93" s="2959" t="s">
        <v>3214</v>
      </c>
      <c r="D93" s="2967" t="s">
        <v>3201</v>
      </c>
      <c r="E93" s="2968">
        <v>7.76</v>
      </c>
      <c r="F93" s="2959" t="s">
        <v>3216</v>
      </c>
    </row>
    <row r="94" spans="1:6">
      <c r="A94" s="2959">
        <v>93</v>
      </c>
      <c r="B94" s="2959" t="s">
        <v>3196</v>
      </c>
      <c r="C94" s="2959" t="s">
        <v>3146</v>
      </c>
      <c r="D94" s="2967" t="s">
        <v>3203</v>
      </c>
      <c r="E94" s="2968">
        <v>9.2200000000000006</v>
      </c>
      <c r="F94" s="2959" t="s">
        <v>3216</v>
      </c>
    </row>
    <row r="95" spans="1:6">
      <c r="A95" s="2959">
        <v>94</v>
      </c>
      <c r="B95" s="2959" t="s">
        <v>3196</v>
      </c>
      <c r="C95" s="2959" t="s">
        <v>3146</v>
      </c>
      <c r="D95" s="2967" t="s">
        <v>3117</v>
      </c>
      <c r="E95" s="2968">
        <v>9.34</v>
      </c>
      <c r="F95" s="2959" t="s">
        <v>3147</v>
      </c>
    </row>
    <row r="96" spans="1:6">
      <c r="A96" s="2959">
        <v>95</v>
      </c>
      <c r="B96" s="2959" t="s">
        <v>3196</v>
      </c>
      <c r="C96" s="2959" t="s">
        <v>3146</v>
      </c>
      <c r="D96" s="2967" t="s">
        <v>3119</v>
      </c>
      <c r="E96" s="2968">
        <v>11.16</v>
      </c>
      <c r="F96" s="2959" t="s">
        <v>3147</v>
      </c>
    </row>
    <row r="97" spans="1:6">
      <c r="A97" s="2959">
        <v>96</v>
      </c>
      <c r="B97" s="2959" t="s">
        <v>3196</v>
      </c>
      <c r="C97" s="2959" t="s">
        <v>3146</v>
      </c>
      <c r="D97" s="2967" t="s">
        <v>3120</v>
      </c>
      <c r="E97" s="2968">
        <v>4.5999999999999996</v>
      </c>
      <c r="F97" s="2959" t="s">
        <v>3147</v>
      </c>
    </row>
    <row r="98" spans="1:6">
      <c r="A98" s="2959">
        <v>97</v>
      </c>
      <c r="B98" s="2959" t="s">
        <v>3196</v>
      </c>
      <c r="C98" s="2959" t="s">
        <v>3146</v>
      </c>
      <c r="D98" s="2967" t="s">
        <v>3121</v>
      </c>
      <c r="E98" s="2968">
        <v>14.19</v>
      </c>
      <c r="F98" s="2959" t="s">
        <v>3147</v>
      </c>
    </row>
    <row r="99" spans="1:6">
      <c r="A99" s="2959">
        <v>98</v>
      </c>
      <c r="B99" s="2959" t="s">
        <v>3196</v>
      </c>
      <c r="C99" s="2959" t="s">
        <v>3146</v>
      </c>
      <c r="D99" s="2967" t="s">
        <v>3122</v>
      </c>
      <c r="E99" s="2968">
        <v>7.26</v>
      </c>
      <c r="F99" s="2959" t="s">
        <v>3147</v>
      </c>
    </row>
    <row r="100" spans="1:6">
      <c r="A100" s="2959">
        <v>99</v>
      </c>
      <c r="B100" s="2959" t="s">
        <v>3196</v>
      </c>
      <c r="C100" s="2959" t="s">
        <v>3146</v>
      </c>
      <c r="D100" s="2967" t="s">
        <v>3123</v>
      </c>
      <c r="E100" s="2968">
        <v>11.86</v>
      </c>
      <c r="F100" s="2959" t="s">
        <v>3147</v>
      </c>
    </row>
    <row r="101" spans="1:6">
      <c r="A101" s="2959">
        <v>100</v>
      </c>
      <c r="B101" s="2959" t="s">
        <v>3196</v>
      </c>
      <c r="C101" s="2959" t="s">
        <v>3146</v>
      </c>
      <c r="D101" s="2967" t="s">
        <v>3124</v>
      </c>
      <c r="E101" s="2968">
        <v>11.2</v>
      </c>
      <c r="F101" s="2959" t="s">
        <v>3147</v>
      </c>
    </row>
    <row r="102" spans="1:6">
      <c r="A102" s="2959">
        <v>101</v>
      </c>
      <c r="B102" s="2959" t="s">
        <v>3196</v>
      </c>
      <c r="C102" s="2959" t="s">
        <v>3146</v>
      </c>
      <c r="D102" s="2967" t="s">
        <v>3125</v>
      </c>
      <c r="E102" s="2968">
        <v>14.29</v>
      </c>
      <c r="F102" s="2959" t="s">
        <v>3147</v>
      </c>
    </row>
    <row r="103" spans="1:6">
      <c r="A103" s="2959">
        <v>102</v>
      </c>
      <c r="B103" s="2959" t="s">
        <v>3196</v>
      </c>
      <c r="C103" s="2959" t="s">
        <v>3146</v>
      </c>
      <c r="D103" s="2967" t="s">
        <v>3126</v>
      </c>
      <c r="E103" s="2968">
        <v>7.55</v>
      </c>
      <c r="F103" s="2959" t="s">
        <v>3147</v>
      </c>
    </row>
    <row r="104" spans="1:6">
      <c r="A104" s="2959">
        <v>103</v>
      </c>
      <c r="B104" s="2959" t="s">
        <v>3196</v>
      </c>
      <c r="C104" s="2959" t="s">
        <v>3146</v>
      </c>
      <c r="D104" s="2967" t="s">
        <v>3127</v>
      </c>
      <c r="E104" s="2968">
        <v>5.85</v>
      </c>
      <c r="F104" s="2959" t="s">
        <v>3147</v>
      </c>
    </row>
    <row r="105" spans="1:6">
      <c r="A105" s="2959">
        <v>104</v>
      </c>
      <c r="B105" s="2959" t="s">
        <v>3196</v>
      </c>
      <c r="C105" s="2959" t="s">
        <v>3146</v>
      </c>
      <c r="D105" s="2967" t="s">
        <v>3128</v>
      </c>
      <c r="E105" s="2968">
        <v>5.77</v>
      </c>
      <c r="F105" s="2959" t="s">
        <v>3147</v>
      </c>
    </row>
    <row r="106" spans="1:6">
      <c r="A106" s="2959">
        <v>105</v>
      </c>
      <c r="B106" s="2959" t="s">
        <v>3196</v>
      </c>
      <c r="C106" s="2959" t="s">
        <v>3146</v>
      </c>
      <c r="D106" s="2967" t="s">
        <v>3129</v>
      </c>
      <c r="E106" s="2968">
        <v>6.68</v>
      </c>
      <c r="F106" s="2959" t="s">
        <v>3147</v>
      </c>
    </row>
    <row r="107" spans="1:6">
      <c r="A107" s="2959">
        <v>106</v>
      </c>
      <c r="B107" s="2959" t="s">
        <v>3196</v>
      </c>
      <c r="C107" s="2959" t="s">
        <v>3146</v>
      </c>
      <c r="D107" s="2967" t="s">
        <v>3130</v>
      </c>
      <c r="E107" s="2968">
        <v>6.26</v>
      </c>
      <c r="F107" s="2959" t="s">
        <v>3147</v>
      </c>
    </row>
    <row r="108" spans="1:6">
      <c r="A108" s="2959">
        <v>107</v>
      </c>
      <c r="B108" s="2959" t="s">
        <v>3196</v>
      </c>
      <c r="C108" s="2959" t="s">
        <v>3146</v>
      </c>
      <c r="D108" s="2967" t="s">
        <v>3131</v>
      </c>
      <c r="E108" s="2968">
        <v>4.7699999999999996</v>
      </c>
      <c r="F108" s="2959" t="s">
        <v>3147</v>
      </c>
    </row>
    <row r="109" spans="1:6">
      <c r="A109" s="2959">
        <v>108</v>
      </c>
      <c r="B109" s="2959" t="s">
        <v>3196</v>
      </c>
      <c r="C109" s="2959" t="s">
        <v>3146</v>
      </c>
      <c r="D109" s="2967" t="s">
        <v>3132</v>
      </c>
      <c r="E109" s="2968">
        <v>4.7699999999999996</v>
      </c>
      <c r="F109" s="2959" t="s">
        <v>3147</v>
      </c>
    </row>
    <row r="110" spans="1:6">
      <c r="A110" s="2959">
        <v>109</v>
      </c>
      <c r="B110" s="2959" t="s">
        <v>3196</v>
      </c>
      <c r="C110" s="2959" t="s">
        <v>3146</v>
      </c>
      <c r="D110" s="2967" t="s">
        <v>3133</v>
      </c>
      <c r="E110" s="2968">
        <v>11.16</v>
      </c>
      <c r="F110" s="2959" t="s">
        <v>3147</v>
      </c>
    </row>
    <row r="111" spans="1:6">
      <c r="A111" s="2959">
        <v>110</v>
      </c>
      <c r="B111" s="2959" t="s">
        <v>3196</v>
      </c>
      <c r="C111" s="2959" t="s">
        <v>3146</v>
      </c>
      <c r="D111" s="2967" t="s">
        <v>3136</v>
      </c>
      <c r="E111" s="2968">
        <v>9.15</v>
      </c>
      <c r="F111" s="2959" t="s">
        <v>3147</v>
      </c>
    </row>
    <row r="112" spans="1:6">
      <c r="A112" s="2959">
        <v>111</v>
      </c>
      <c r="B112" s="2959" t="s">
        <v>3196</v>
      </c>
      <c r="C112" s="2959" t="s">
        <v>3146</v>
      </c>
      <c r="D112" s="2967" t="s">
        <v>3137</v>
      </c>
      <c r="E112" s="2968">
        <v>6.07</v>
      </c>
      <c r="F112" s="2959" t="s">
        <v>3147</v>
      </c>
    </row>
    <row r="113" spans="1:6">
      <c r="A113" s="2959">
        <v>112</v>
      </c>
      <c r="B113" s="2959" t="s">
        <v>3196</v>
      </c>
      <c r="C113" s="2959" t="s">
        <v>3146</v>
      </c>
      <c r="D113" s="2967" t="s">
        <v>3138</v>
      </c>
      <c r="E113" s="2968">
        <v>4.96</v>
      </c>
      <c r="F113" s="2959" t="s">
        <v>3147</v>
      </c>
    </row>
    <row r="114" spans="1:6">
      <c r="A114" s="2959">
        <v>113</v>
      </c>
      <c r="B114" s="2959" t="s">
        <v>3196</v>
      </c>
      <c r="C114" s="2959" t="s">
        <v>3146</v>
      </c>
      <c r="D114" s="2967" t="s">
        <v>3143</v>
      </c>
      <c r="E114" s="2968">
        <v>3.73</v>
      </c>
      <c r="F114" s="2959" t="s">
        <v>3147</v>
      </c>
    </row>
    <row r="115" spans="1:6">
      <c r="A115" s="2959">
        <v>114</v>
      </c>
      <c r="B115" s="2959" t="s">
        <v>3196</v>
      </c>
      <c r="C115" s="2959" t="s">
        <v>3146</v>
      </c>
      <c r="D115" s="2967" t="s">
        <v>3144</v>
      </c>
      <c r="E115" s="2968">
        <v>3.73</v>
      </c>
      <c r="F115" s="2959" t="s">
        <v>3147</v>
      </c>
    </row>
    <row r="116" spans="1:6">
      <c r="A116" s="2959">
        <v>115</v>
      </c>
      <c r="B116" s="2959" t="s">
        <v>3196</v>
      </c>
      <c r="C116" s="2959" t="s">
        <v>3146</v>
      </c>
      <c r="D116" s="2967" t="s">
        <v>3145</v>
      </c>
      <c r="E116" s="2968">
        <v>4.33</v>
      </c>
      <c r="F116" s="2959" t="s">
        <v>3147</v>
      </c>
    </row>
    <row r="117" spans="1:6">
      <c r="A117" s="2959">
        <v>116</v>
      </c>
      <c r="B117" s="2959" t="s">
        <v>3196</v>
      </c>
      <c r="C117" s="2959" t="s">
        <v>3217</v>
      </c>
      <c r="D117" s="2967" t="s">
        <v>3218</v>
      </c>
      <c r="E117" s="2968">
        <v>219.55</v>
      </c>
      <c r="F117" s="2959" t="s">
        <v>3200</v>
      </c>
    </row>
    <row r="118" spans="1:6">
      <c r="A118" s="2959">
        <v>117</v>
      </c>
      <c r="B118" s="2959" t="s">
        <v>3196</v>
      </c>
      <c r="C118" s="2959" t="s">
        <v>3217</v>
      </c>
      <c r="D118" s="2967" t="s">
        <v>3201</v>
      </c>
      <c r="E118" s="2968">
        <v>7.76</v>
      </c>
      <c r="F118" s="2959" t="s">
        <v>3219</v>
      </c>
    </row>
    <row r="119" spans="1:6">
      <c r="A119" s="2959">
        <v>118</v>
      </c>
      <c r="B119" s="2959" t="s">
        <v>3196</v>
      </c>
      <c r="C119" s="2959" t="s">
        <v>3148</v>
      </c>
      <c r="D119" s="2967" t="s">
        <v>3203</v>
      </c>
      <c r="E119" s="2968">
        <v>9.2200000000000006</v>
      </c>
      <c r="F119" s="2959" t="s">
        <v>3219</v>
      </c>
    </row>
    <row r="120" spans="1:6">
      <c r="A120" s="2959">
        <v>119</v>
      </c>
      <c r="B120" s="2959" t="s">
        <v>3196</v>
      </c>
      <c r="C120" s="2959" t="s">
        <v>3148</v>
      </c>
      <c r="D120" s="2967" t="s">
        <v>3117</v>
      </c>
      <c r="E120" s="2968">
        <v>9.34</v>
      </c>
      <c r="F120" s="2959" t="s">
        <v>3149</v>
      </c>
    </row>
    <row r="121" spans="1:6">
      <c r="A121" s="2959">
        <v>120</v>
      </c>
      <c r="B121" s="2959" t="s">
        <v>3196</v>
      </c>
      <c r="C121" s="2959" t="s">
        <v>3148</v>
      </c>
      <c r="D121" s="2967" t="s">
        <v>3119</v>
      </c>
      <c r="E121" s="2968">
        <v>11.16</v>
      </c>
      <c r="F121" s="2959" t="s">
        <v>3149</v>
      </c>
    </row>
    <row r="122" spans="1:6">
      <c r="A122" s="2959">
        <v>121</v>
      </c>
      <c r="B122" s="2959" t="s">
        <v>3196</v>
      </c>
      <c r="C122" s="2959" t="s">
        <v>3148</v>
      </c>
      <c r="D122" s="2967" t="s">
        <v>3120</v>
      </c>
      <c r="E122" s="2968">
        <v>4.5999999999999996</v>
      </c>
      <c r="F122" s="2959" t="s">
        <v>3149</v>
      </c>
    </row>
    <row r="123" spans="1:6">
      <c r="A123" s="2959">
        <v>122</v>
      </c>
      <c r="B123" s="2959" t="s">
        <v>3196</v>
      </c>
      <c r="C123" s="2959" t="s">
        <v>3148</v>
      </c>
      <c r="D123" s="2967" t="s">
        <v>3121</v>
      </c>
      <c r="E123" s="2968">
        <v>14.19</v>
      </c>
      <c r="F123" s="2959" t="s">
        <v>3149</v>
      </c>
    </row>
    <row r="124" spans="1:6">
      <c r="A124" s="2959">
        <v>123</v>
      </c>
      <c r="B124" s="2959" t="s">
        <v>3196</v>
      </c>
      <c r="C124" s="2959" t="s">
        <v>3148</v>
      </c>
      <c r="D124" s="2967" t="s">
        <v>3122</v>
      </c>
      <c r="E124" s="2968">
        <v>7.26</v>
      </c>
      <c r="F124" s="2959" t="s">
        <v>3149</v>
      </c>
    </row>
    <row r="125" spans="1:6">
      <c r="A125" s="2959">
        <v>124</v>
      </c>
      <c r="B125" s="2959" t="s">
        <v>3196</v>
      </c>
      <c r="C125" s="2959" t="s">
        <v>3148</v>
      </c>
      <c r="D125" s="2967" t="s">
        <v>3123</v>
      </c>
      <c r="E125" s="2968">
        <v>12.24</v>
      </c>
      <c r="F125" s="2959" t="s">
        <v>3149</v>
      </c>
    </row>
    <row r="126" spans="1:6">
      <c r="A126" s="2959">
        <v>125</v>
      </c>
      <c r="B126" s="2959" t="s">
        <v>3196</v>
      </c>
      <c r="C126" s="2959" t="s">
        <v>3148</v>
      </c>
      <c r="D126" s="2967" t="s">
        <v>3124</v>
      </c>
      <c r="E126" s="2968">
        <v>11.16</v>
      </c>
      <c r="F126" s="2959" t="s">
        <v>3149</v>
      </c>
    </row>
    <row r="127" spans="1:6">
      <c r="A127" s="2959">
        <v>126</v>
      </c>
      <c r="B127" s="2959" t="s">
        <v>3196</v>
      </c>
      <c r="C127" s="2959" t="s">
        <v>3148</v>
      </c>
      <c r="D127" s="2967" t="s">
        <v>3125</v>
      </c>
      <c r="E127" s="2968">
        <v>14.29</v>
      </c>
      <c r="F127" s="2959" t="s">
        <v>3149</v>
      </c>
    </row>
    <row r="128" spans="1:6">
      <c r="A128" s="2959">
        <v>127</v>
      </c>
      <c r="B128" s="2959" t="s">
        <v>3196</v>
      </c>
      <c r="C128" s="2959" t="s">
        <v>3148</v>
      </c>
      <c r="D128" s="2967" t="s">
        <v>3126</v>
      </c>
      <c r="E128" s="2968">
        <v>7.55</v>
      </c>
      <c r="F128" s="2959" t="s">
        <v>3149</v>
      </c>
    </row>
    <row r="129" spans="1:6">
      <c r="A129" s="2959">
        <v>128</v>
      </c>
      <c r="B129" s="2959" t="s">
        <v>3196</v>
      </c>
      <c r="C129" s="2959" t="s">
        <v>3148</v>
      </c>
      <c r="D129" s="2967" t="s">
        <v>3127</v>
      </c>
      <c r="E129" s="2968">
        <v>5.89</v>
      </c>
      <c r="F129" s="2959" t="s">
        <v>3149</v>
      </c>
    </row>
    <row r="130" spans="1:6">
      <c r="A130" s="2959">
        <v>129</v>
      </c>
      <c r="B130" s="2959" t="s">
        <v>3196</v>
      </c>
      <c r="C130" s="2959" t="s">
        <v>3148</v>
      </c>
      <c r="D130" s="2967" t="s">
        <v>3128</v>
      </c>
      <c r="E130" s="2968">
        <v>5.73</v>
      </c>
      <c r="F130" s="2959" t="s">
        <v>3149</v>
      </c>
    </row>
    <row r="131" spans="1:6">
      <c r="A131" s="2959">
        <v>130</v>
      </c>
      <c r="B131" s="2959" t="s">
        <v>3196</v>
      </c>
      <c r="C131" s="2959" t="s">
        <v>3148</v>
      </c>
      <c r="D131" s="2967" t="s">
        <v>3129</v>
      </c>
      <c r="E131" s="2968">
        <v>6.68</v>
      </c>
      <c r="F131" s="2959" t="s">
        <v>3149</v>
      </c>
    </row>
    <row r="132" spans="1:6">
      <c r="A132" s="2959">
        <v>131</v>
      </c>
      <c r="B132" s="2959" t="s">
        <v>3196</v>
      </c>
      <c r="C132" s="2959" t="s">
        <v>3148</v>
      </c>
      <c r="D132" s="2967" t="s">
        <v>3130</v>
      </c>
      <c r="E132" s="2968">
        <v>6.26</v>
      </c>
      <c r="F132" s="2959" t="s">
        <v>3149</v>
      </c>
    </row>
    <row r="133" spans="1:6">
      <c r="A133" s="2959">
        <v>132</v>
      </c>
      <c r="B133" s="2959" t="s">
        <v>3196</v>
      </c>
      <c r="C133" s="2959" t="s">
        <v>3148</v>
      </c>
      <c r="D133" s="2967" t="s">
        <v>3131</v>
      </c>
      <c r="E133" s="2968">
        <v>4.7699999999999996</v>
      </c>
      <c r="F133" s="2959" t="s">
        <v>3149</v>
      </c>
    </row>
    <row r="134" spans="1:6">
      <c r="A134" s="2959">
        <v>133</v>
      </c>
      <c r="B134" s="2959" t="s">
        <v>3196</v>
      </c>
      <c r="C134" s="2959" t="s">
        <v>3148</v>
      </c>
      <c r="D134" s="2967" t="s">
        <v>3132</v>
      </c>
      <c r="E134" s="2968">
        <v>4.7699999999999996</v>
      </c>
      <c r="F134" s="2959" t="s">
        <v>3149</v>
      </c>
    </row>
    <row r="135" spans="1:6">
      <c r="A135" s="2959">
        <v>134</v>
      </c>
      <c r="B135" s="2959" t="s">
        <v>3196</v>
      </c>
      <c r="C135" s="2959" t="s">
        <v>3148</v>
      </c>
      <c r="D135" s="2967" t="s">
        <v>3133</v>
      </c>
      <c r="E135" s="2968">
        <v>11.16</v>
      </c>
      <c r="F135" s="2959" t="s">
        <v>3149</v>
      </c>
    </row>
    <row r="136" spans="1:6">
      <c r="A136" s="2959">
        <v>135</v>
      </c>
      <c r="B136" s="2959" t="s">
        <v>3196</v>
      </c>
      <c r="C136" s="2959" t="s">
        <v>3148</v>
      </c>
      <c r="D136" s="2967" t="s">
        <v>3136</v>
      </c>
      <c r="E136" s="2968">
        <v>9.15</v>
      </c>
      <c r="F136" s="2959" t="s">
        <v>3149</v>
      </c>
    </row>
    <row r="137" spans="1:6">
      <c r="A137" s="2959">
        <v>136</v>
      </c>
      <c r="B137" s="2959" t="s">
        <v>3196</v>
      </c>
      <c r="C137" s="2959" t="s">
        <v>3148</v>
      </c>
      <c r="D137" s="2967" t="s">
        <v>3137</v>
      </c>
      <c r="E137" s="2968">
        <v>6.07</v>
      </c>
      <c r="F137" s="2959" t="s">
        <v>3149</v>
      </c>
    </row>
    <row r="138" spans="1:6">
      <c r="A138" s="2959">
        <v>137</v>
      </c>
      <c r="B138" s="2959" t="s">
        <v>3196</v>
      </c>
      <c r="C138" s="2959" t="s">
        <v>3148</v>
      </c>
      <c r="D138" s="2967" t="s">
        <v>3138</v>
      </c>
      <c r="E138" s="2968">
        <v>4.96</v>
      </c>
      <c r="F138" s="2959" t="s">
        <v>3149</v>
      </c>
    </row>
    <row r="139" spans="1:6">
      <c r="A139" s="2959">
        <v>138</v>
      </c>
      <c r="B139" s="2959" t="s">
        <v>3196</v>
      </c>
      <c r="C139" s="2959" t="s">
        <v>3148</v>
      </c>
      <c r="D139" s="2967" t="s">
        <v>3143</v>
      </c>
      <c r="E139" s="2968">
        <v>3.73</v>
      </c>
      <c r="F139" s="2959" t="s">
        <v>3149</v>
      </c>
    </row>
    <row r="140" spans="1:6">
      <c r="A140" s="2959">
        <v>139</v>
      </c>
      <c r="B140" s="2959" t="s">
        <v>3196</v>
      </c>
      <c r="C140" s="2959" t="s">
        <v>3148</v>
      </c>
      <c r="D140" s="2967" t="s">
        <v>3144</v>
      </c>
      <c r="E140" s="2968">
        <v>3.73</v>
      </c>
      <c r="F140" s="2959" t="s">
        <v>3149</v>
      </c>
    </row>
    <row r="141" spans="1:6">
      <c r="A141" s="2959">
        <v>140</v>
      </c>
      <c r="B141" s="2959" t="s">
        <v>3196</v>
      </c>
      <c r="C141" s="2959" t="s">
        <v>3148</v>
      </c>
      <c r="D141" s="2970" t="s">
        <v>3145</v>
      </c>
      <c r="E141" s="2971">
        <v>4.33</v>
      </c>
      <c r="F141" s="2959" t="s">
        <v>3149</v>
      </c>
    </row>
    <row r="142" spans="1:6">
      <c r="A142" s="2959">
        <v>141</v>
      </c>
      <c r="B142" s="2959" t="s">
        <v>3196</v>
      </c>
      <c r="C142" s="2959" t="s">
        <v>3220</v>
      </c>
      <c r="D142" s="2967" t="s">
        <v>3221</v>
      </c>
      <c r="E142" s="2968">
        <v>212.34</v>
      </c>
      <c r="F142" s="2959" t="s">
        <v>3200</v>
      </c>
    </row>
    <row r="143" spans="1:6">
      <c r="A143" s="2959">
        <v>142</v>
      </c>
      <c r="B143" s="2959" t="s">
        <v>3196</v>
      </c>
      <c r="C143" s="2959" t="s">
        <v>3220</v>
      </c>
      <c r="D143" s="2967" t="s">
        <v>3201</v>
      </c>
      <c r="E143" s="2968">
        <v>5.14</v>
      </c>
      <c r="F143" s="2959" t="s">
        <v>3222</v>
      </c>
    </row>
    <row r="144" spans="1:6">
      <c r="A144" s="2959">
        <v>143</v>
      </c>
      <c r="B144" s="2959" t="s">
        <v>3196</v>
      </c>
      <c r="C144" s="2959" t="s">
        <v>3150</v>
      </c>
      <c r="D144" s="2967" t="s">
        <v>3203</v>
      </c>
      <c r="E144" s="2968">
        <v>11.37</v>
      </c>
      <c r="F144" s="2959" t="s">
        <v>3222</v>
      </c>
    </row>
    <row r="145" spans="1:6">
      <c r="A145" s="2959">
        <v>144</v>
      </c>
      <c r="B145" s="2959" t="s">
        <v>3196</v>
      </c>
      <c r="C145" s="2959" t="s">
        <v>3150</v>
      </c>
      <c r="D145" s="2967" t="s">
        <v>3117</v>
      </c>
      <c r="E145" s="2968">
        <v>12.3</v>
      </c>
      <c r="F145" s="2959" t="s">
        <v>3151</v>
      </c>
    </row>
    <row r="146" spans="1:6">
      <c r="A146" s="2959">
        <v>145</v>
      </c>
      <c r="B146" s="2959" t="s">
        <v>3196</v>
      </c>
      <c r="C146" s="2959" t="s">
        <v>3150</v>
      </c>
      <c r="D146" s="2967" t="s">
        <v>3119</v>
      </c>
      <c r="E146" s="2968">
        <v>4.05</v>
      </c>
      <c r="F146" s="2959" t="s">
        <v>3151</v>
      </c>
    </row>
    <row r="147" spans="1:6">
      <c r="A147" s="2959">
        <v>146</v>
      </c>
      <c r="B147" s="2959" t="s">
        <v>3196</v>
      </c>
      <c r="C147" s="2959" t="s">
        <v>3150</v>
      </c>
      <c r="D147" s="2967" t="s">
        <v>3120</v>
      </c>
      <c r="E147" s="2968">
        <v>5.84</v>
      </c>
      <c r="F147" s="2959" t="s">
        <v>3151</v>
      </c>
    </row>
    <row r="148" spans="1:6">
      <c r="A148" s="2959">
        <v>147</v>
      </c>
      <c r="B148" s="2959" t="s">
        <v>3196</v>
      </c>
      <c r="C148" s="2959" t="s">
        <v>3150</v>
      </c>
      <c r="D148" s="2967" t="s">
        <v>3121</v>
      </c>
      <c r="E148" s="2968">
        <v>7.41</v>
      </c>
      <c r="F148" s="2959" t="s">
        <v>3151</v>
      </c>
    </row>
    <row r="149" spans="1:6">
      <c r="A149" s="2959">
        <v>148</v>
      </c>
      <c r="B149" s="2959" t="s">
        <v>3196</v>
      </c>
      <c r="C149" s="2959" t="s">
        <v>3150</v>
      </c>
      <c r="D149" s="2967" t="s">
        <v>3122</v>
      </c>
      <c r="E149" s="2968">
        <v>11.28</v>
      </c>
      <c r="F149" s="2959" t="s">
        <v>3151</v>
      </c>
    </row>
    <row r="150" spans="1:6">
      <c r="A150" s="2959">
        <v>149</v>
      </c>
      <c r="B150" s="2959" t="s">
        <v>3196</v>
      </c>
      <c r="C150" s="2959" t="s">
        <v>3150</v>
      </c>
      <c r="D150" s="2967" t="s">
        <v>3123</v>
      </c>
      <c r="E150" s="2968">
        <v>4.5599999999999996</v>
      </c>
      <c r="F150" s="2959" t="s">
        <v>3151</v>
      </c>
    </row>
    <row r="151" spans="1:6">
      <c r="A151" s="2959">
        <v>150</v>
      </c>
      <c r="B151" s="2959" t="s">
        <v>3196</v>
      </c>
      <c r="C151" s="2959" t="s">
        <v>3150</v>
      </c>
      <c r="D151" s="2967" t="s">
        <v>3124</v>
      </c>
      <c r="E151" s="2968">
        <v>7.36</v>
      </c>
      <c r="F151" s="2959" t="s">
        <v>3151</v>
      </c>
    </row>
    <row r="152" spans="1:6">
      <c r="A152" s="2959">
        <v>151</v>
      </c>
      <c r="B152" s="2959" t="s">
        <v>3196</v>
      </c>
      <c r="C152" s="2959" t="s">
        <v>3150</v>
      </c>
      <c r="D152" s="2967" t="s">
        <v>3125</v>
      </c>
      <c r="E152" s="2968">
        <v>11.03</v>
      </c>
      <c r="F152" s="2959" t="s">
        <v>3151</v>
      </c>
    </row>
    <row r="153" spans="1:6">
      <c r="A153" s="2959">
        <v>152</v>
      </c>
      <c r="B153" s="2959" t="s">
        <v>3196</v>
      </c>
      <c r="C153" s="2959" t="s">
        <v>3150</v>
      </c>
      <c r="D153" s="2967" t="s">
        <v>3126</v>
      </c>
      <c r="E153" s="2968">
        <v>5.3</v>
      </c>
      <c r="F153" s="2959" t="s">
        <v>3151</v>
      </c>
    </row>
    <row r="154" spans="1:6">
      <c r="A154" s="2959">
        <v>153</v>
      </c>
      <c r="B154" s="2959" t="s">
        <v>3196</v>
      </c>
      <c r="C154" s="2959" t="s">
        <v>3150</v>
      </c>
      <c r="D154" s="2967" t="s">
        <v>3127</v>
      </c>
      <c r="E154" s="2968">
        <v>4.6100000000000003</v>
      </c>
      <c r="F154" s="2959" t="s">
        <v>3151</v>
      </c>
    </row>
    <row r="155" spans="1:6">
      <c r="A155" s="2959">
        <v>154</v>
      </c>
      <c r="B155" s="2959" t="s">
        <v>3196</v>
      </c>
      <c r="C155" s="2959" t="s">
        <v>3150</v>
      </c>
      <c r="D155" s="2967" t="s">
        <v>3128</v>
      </c>
      <c r="E155" s="2968">
        <v>6.62</v>
      </c>
      <c r="F155" s="2959" t="s">
        <v>3151</v>
      </c>
    </row>
    <row r="156" spans="1:6">
      <c r="A156" s="2959">
        <v>155</v>
      </c>
      <c r="B156" s="2959" t="s">
        <v>3196</v>
      </c>
      <c r="C156" s="2959" t="s">
        <v>3150</v>
      </c>
      <c r="D156" s="2967" t="s">
        <v>3129</v>
      </c>
      <c r="E156" s="2968">
        <v>4.05</v>
      </c>
      <c r="F156" s="2959" t="s">
        <v>3151</v>
      </c>
    </row>
    <row r="157" spans="1:6">
      <c r="A157" s="2959">
        <v>156</v>
      </c>
      <c r="B157" s="2959" t="s">
        <v>3196</v>
      </c>
      <c r="C157" s="2959" t="s">
        <v>3150</v>
      </c>
      <c r="D157" s="2967" t="s">
        <v>3130</v>
      </c>
      <c r="E157" s="2968">
        <v>5.0999999999999996</v>
      </c>
      <c r="F157" s="2959" t="s">
        <v>3151</v>
      </c>
    </row>
    <row r="158" spans="1:6">
      <c r="A158" s="2959">
        <v>157</v>
      </c>
      <c r="B158" s="2959" t="s">
        <v>3196</v>
      </c>
      <c r="C158" s="2959" t="s">
        <v>3150</v>
      </c>
      <c r="D158" s="2967" t="s">
        <v>3131</v>
      </c>
      <c r="E158" s="2968">
        <v>4.91</v>
      </c>
      <c r="F158" s="2959" t="s">
        <v>3151</v>
      </c>
    </row>
    <row r="159" spans="1:6">
      <c r="A159" s="2959">
        <v>158</v>
      </c>
      <c r="B159" s="2959" t="s">
        <v>3196</v>
      </c>
      <c r="C159" s="2959" t="s">
        <v>3150</v>
      </c>
      <c r="D159" s="2967" t="s">
        <v>3132</v>
      </c>
      <c r="E159" s="2968">
        <v>6.03</v>
      </c>
      <c r="F159" s="2959" t="s">
        <v>3151</v>
      </c>
    </row>
    <row r="160" spans="1:6">
      <c r="A160" s="2959">
        <v>159</v>
      </c>
      <c r="B160" s="2959" t="s">
        <v>3196</v>
      </c>
      <c r="C160" s="2959" t="s">
        <v>3150</v>
      </c>
      <c r="D160" s="2967" t="s">
        <v>3133</v>
      </c>
      <c r="E160" s="2968">
        <v>9.39</v>
      </c>
      <c r="F160" s="2959" t="s">
        <v>3151</v>
      </c>
    </row>
    <row r="161" spans="1:6">
      <c r="A161" s="2959">
        <v>160</v>
      </c>
      <c r="B161" s="2959" t="s">
        <v>3196</v>
      </c>
      <c r="C161" s="2959" t="s">
        <v>3150</v>
      </c>
      <c r="D161" s="2967" t="s">
        <v>3136</v>
      </c>
      <c r="E161" s="2968">
        <v>4.75</v>
      </c>
      <c r="F161" s="2959" t="s">
        <v>3151</v>
      </c>
    </row>
    <row r="162" spans="1:6">
      <c r="A162" s="2959">
        <v>161</v>
      </c>
      <c r="B162" s="2959" t="s">
        <v>3196</v>
      </c>
      <c r="C162" s="2959" t="s">
        <v>3150</v>
      </c>
      <c r="D162" s="2967" t="s">
        <v>3137</v>
      </c>
      <c r="E162" s="2968">
        <v>12.2</v>
      </c>
      <c r="F162" s="2959" t="s">
        <v>3151</v>
      </c>
    </row>
    <row r="163" spans="1:6">
      <c r="A163" s="2959">
        <v>162</v>
      </c>
      <c r="B163" s="2959" t="s">
        <v>3196</v>
      </c>
      <c r="C163" s="2959" t="s">
        <v>3150</v>
      </c>
      <c r="D163" s="2967" t="s">
        <v>3138</v>
      </c>
      <c r="E163" s="2968">
        <v>6.27</v>
      </c>
      <c r="F163" s="2959" t="s">
        <v>3151</v>
      </c>
    </row>
    <row r="164" spans="1:6">
      <c r="A164" s="2959">
        <v>163</v>
      </c>
      <c r="B164" s="2959" t="s">
        <v>3196</v>
      </c>
      <c r="C164" s="2959" t="s">
        <v>3150</v>
      </c>
      <c r="D164" s="2967" t="s">
        <v>3143</v>
      </c>
      <c r="E164" s="2968">
        <v>6.27</v>
      </c>
      <c r="F164" s="2959" t="s">
        <v>3151</v>
      </c>
    </row>
    <row r="165" spans="1:6">
      <c r="A165" s="2959">
        <v>164</v>
      </c>
      <c r="B165" s="2959" t="s">
        <v>3196</v>
      </c>
      <c r="C165" s="2959" t="s">
        <v>3150</v>
      </c>
      <c r="D165" s="2967" t="s">
        <v>3144</v>
      </c>
      <c r="E165" s="2968">
        <v>12.1</v>
      </c>
      <c r="F165" s="2959" t="s">
        <v>3151</v>
      </c>
    </row>
    <row r="166" spans="1:6">
      <c r="A166" s="2959">
        <v>165</v>
      </c>
      <c r="B166" s="2959" t="s">
        <v>3196</v>
      </c>
      <c r="C166" s="2959" t="s">
        <v>3150</v>
      </c>
      <c r="D166" s="2967" t="s">
        <v>3145</v>
      </c>
      <c r="E166" s="2968">
        <v>7.71</v>
      </c>
      <c r="F166" s="2959" t="s">
        <v>3151</v>
      </c>
    </row>
    <row r="167" spans="1:6">
      <c r="A167" s="2959">
        <v>166</v>
      </c>
      <c r="B167" s="2959" t="s">
        <v>3196</v>
      </c>
      <c r="C167" s="2959" t="s">
        <v>3150</v>
      </c>
      <c r="D167" s="2970" t="s">
        <v>3152</v>
      </c>
      <c r="E167" s="2971">
        <v>6.85</v>
      </c>
      <c r="F167" s="2959" t="s">
        <v>3151</v>
      </c>
    </row>
    <row r="168" spans="1:6">
      <c r="A168" s="2959">
        <v>167</v>
      </c>
      <c r="B168" s="2959" t="s">
        <v>3196</v>
      </c>
      <c r="C168" s="2959" t="s">
        <v>3223</v>
      </c>
      <c r="D168" s="2967" t="s">
        <v>3224</v>
      </c>
      <c r="E168" s="2968">
        <v>326.56</v>
      </c>
      <c r="F168" s="2959" t="s">
        <v>3200</v>
      </c>
    </row>
    <row r="169" spans="1:6">
      <c r="A169" s="2959">
        <v>168</v>
      </c>
      <c r="B169" s="2959" t="s">
        <v>3196</v>
      </c>
      <c r="C169" s="2959" t="s">
        <v>3223</v>
      </c>
      <c r="D169" s="2967" t="s">
        <v>3201</v>
      </c>
      <c r="E169" s="2968">
        <v>13.27</v>
      </c>
      <c r="F169" s="2959" t="s">
        <v>3225</v>
      </c>
    </row>
    <row r="170" spans="1:6">
      <c r="A170" s="2959">
        <v>169</v>
      </c>
      <c r="B170" s="2959" t="s">
        <v>3196</v>
      </c>
      <c r="C170" s="2959" t="s">
        <v>3153</v>
      </c>
      <c r="D170" s="2967" t="s">
        <v>3203</v>
      </c>
      <c r="E170" s="2968">
        <v>15.18</v>
      </c>
      <c r="F170" s="2959" t="s">
        <v>3225</v>
      </c>
    </row>
    <row r="171" spans="1:6">
      <c r="A171" s="2959">
        <v>170</v>
      </c>
      <c r="B171" s="2959" t="s">
        <v>3196</v>
      </c>
      <c r="C171" s="2959" t="s">
        <v>3153</v>
      </c>
      <c r="D171" s="2967" t="s">
        <v>3117</v>
      </c>
      <c r="E171" s="2968">
        <v>7.43</v>
      </c>
      <c r="F171" s="2959" t="s">
        <v>3154</v>
      </c>
    </row>
    <row r="172" spans="1:6">
      <c r="A172" s="2959">
        <v>171</v>
      </c>
      <c r="B172" s="2959" t="s">
        <v>3196</v>
      </c>
      <c r="C172" s="2959" t="s">
        <v>3153</v>
      </c>
      <c r="D172" s="2967" t="s">
        <v>3119</v>
      </c>
      <c r="E172" s="2968">
        <v>25.36</v>
      </c>
      <c r="F172" s="2959" t="s">
        <v>3154</v>
      </c>
    </row>
    <row r="173" spans="1:6">
      <c r="A173" s="2959">
        <v>172</v>
      </c>
      <c r="B173" s="2959" t="s">
        <v>3196</v>
      </c>
      <c r="C173" s="2959" t="s">
        <v>3153</v>
      </c>
      <c r="D173" s="2967" t="s">
        <v>3120</v>
      </c>
      <c r="E173" s="2968">
        <v>13.86</v>
      </c>
      <c r="F173" s="2959" t="s">
        <v>3154</v>
      </c>
    </row>
    <row r="174" spans="1:6">
      <c r="A174" s="2959">
        <v>173</v>
      </c>
      <c r="B174" s="2959" t="s">
        <v>3196</v>
      </c>
      <c r="C174" s="2959" t="s">
        <v>3153</v>
      </c>
      <c r="D174" s="2967" t="s">
        <v>3121</v>
      </c>
      <c r="E174" s="2968">
        <v>22.51</v>
      </c>
      <c r="F174" s="2959" t="s">
        <v>3154</v>
      </c>
    </row>
    <row r="175" spans="1:6">
      <c r="A175" s="2959">
        <v>174</v>
      </c>
      <c r="B175" s="2959" t="s">
        <v>3196</v>
      </c>
      <c r="C175" s="2959" t="s">
        <v>3153</v>
      </c>
      <c r="D175" s="2967" t="s">
        <v>3122</v>
      </c>
      <c r="E175" s="2968">
        <v>8.48</v>
      </c>
      <c r="F175" s="2959" t="s">
        <v>3154</v>
      </c>
    </row>
    <row r="176" spans="1:6">
      <c r="A176" s="2959">
        <v>175</v>
      </c>
      <c r="B176" s="2959" t="s">
        <v>3196</v>
      </c>
      <c r="C176" s="2959" t="s">
        <v>3153</v>
      </c>
      <c r="D176" s="2967" t="s">
        <v>3123</v>
      </c>
      <c r="E176" s="2968">
        <v>8.48</v>
      </c>
      <c r="F176" s="2959" t="s">
        <v>3154</v>
      </c>
    </row>
    <row r="177" spans="1:6">
      <c r="A177" s="2959">
        <v>176</v>
      </c>
      <c r="B177" s="2959" t="s">
        <v>3196</v>
      </c>
      <c r="C177" s="2959" t="s">
        <v>3153</v>
      </c>
      <c r="D177" s="2967" t="s">
        <v>3124</v>
      </c>
      <c r="E177" s="2968">
        <v>22.51</v>
      </c>
      <c r="F177" s="2959" t="s">
        <v>3154</v>
      </c>
    </row>
    <row r="178" spans="1:6">
      <c r="A178" s="2959">
        <v>177</v>
      </c>
      <c r="B178" s="2959" t="s">
        <v>3196</v>
      </c>
      <c r="C178" s="2959" t="s">
        <v>3153</v>
      </c>
      <c r="D178" s="2967" t="s">
        <v>3125</v>
      </c>
      <c r="E178" s="2968">
        <v>13.86</v>
      </c>
      <c r="F178" s="2959" t="s">
        <v>3154</v>
      </c>
    </row>
    <row r="179" spans="1:6">
      <c r="A179" s="2959">
        <v>178</v>
      </c>
      <c r="B179" s="2959" t="s">
        <v>3196</v>
      </c>
      <c r="C179" s="2959" t="s">
        <v>3153</v>
      </c>
      <c r="D179" s="2967" t="s">
        <v>3126</v>
      </c>
      <c r="E179" s="2968">
        <v>13.8</v>
      </c>
      <c r="F179" s="2959" t="s">
        <v>3154</v>
      </c>
    </row>
    <row r="180" spans="1:6">
      <c r="A180" s="2959">
        <v>179</v>
      </c>
      <c r="B180" s="2959" t="s">
        <v>3196</v>
      </c>
      <c r="C180" s="2959" t="s">
        <v>3153</v>
      </c>
      <c r="D180" s="2967" t="s">
        <v>3127</v>
      </c>
      <c r="E180" s="2968">
        <v>13.8</v>
      </c>
      <c r="F180" s="2959" t="s">
        <v>3154</v>
      </c>
    </row>
    <row r="181" spans="1:6">
      <c r="A181" s="2959">
        <v>180</v>
      </c>
      <c r="B181" s="2959" t="s">
        <v>3196</v>
      </c>
      <c r="C181" s="2959" t="s">
        <v>3153</v>
      </c>
      <c r="D181" s="2967" t="s">
        <v>3128</v>
      </c>
      <c r="E181" s="2968">
        <v>13.86</v>
      </c>
      <c r="F181" s="2959" t="s">
        <v>3154</v>
      </c>
    </row>
    <row r="182" spans="1:6">
      <c r="A182" s="2959">
        <v>181</v>
      </c>
      <c r="B182" s="2959" t="s">
        <v>3196</v>
      </c>
      <c r="C182" s="2959" t="s">
        <v>3153</v>
      </c>
      <c r="D182" s="2967" t="s">
        <v>3129</v>
      </c>
      <c r="E182" s="2968">
        <v>23.14</v>
      </c>
      <c r="F182" s="2959" t="s">
        <v>3154</v>
      </c>
    </row>
    <row r="183" spans="1:6">
      <c r="A183" s="2959">
        <v>182</v>
      </c>
      <c r="B183" s="2959" t="s">
        <v>3196</v>
      </c>
      <c r="C183" s="2959" t="s">
        <v>3153</v>
      </c>
      <c r="D183" s="2967" t="s">
        <v>3130</v>
      </c>
      <c r="E183" s="2968">
        <v>11.66</v>
      </c>
      <c r="F183" s="2959" t="s">
        <v>3154</v>
      </c>
    </row>
    <row r="184" spans="1:6">
      <c r="A184" s="2959">
        <v>183</v>
      </c>
      <c r="B184" s="2959" t="s">
        <v>3196</v>
      </c>
      <c r="C184" s="2959" t="s">
        <v>3153</v>
      </c>
      <c r="D184" s="2967" t="s">
        <v>3131</v>
      </c>
      <c r="E184" s="2968">
        <v>11.66</v>
      </c>
      <c r="F184" s="2959" t="s">
        <v>3154</v>
      </c>
    </row>
    <row r="185" spans="1:6">
      <c r="A185" s="2959">
        <v>184</v>
      </c>
      <c r="B185" s="2959" t="s">
        <v>3196</v>
      </c>
      <c r="C185" s="2959" t="s">
        <v>3153</v>
      </c>
      <c r="D185" s="2967" t="s">
        <v>3132</v>
      </c>
      <c r="E185" s="2968">
        <v>23.14</v>
      </c>
      <c r="F185" s="2959" t="s">
        <v>3154</v>
      </c>
    </row>
    <row r="186" spans="1:6">
      <c r="A186" s="2959">
        <v>185</v>
      </c>
      <c r="B186" s="2959" t="s">
        <v>3196</v>
      </c>
      <c r="C186" s="2959" t="s">
        <v>3153</v>
      </c>
      <c r="D186" s="2967" t="s">
        <v>3133</v>
      </c>
      <c r="E186" s="2968">
        <v>13.86</v>
      </c>
      <c r="F186" s="2959" t="s">
        <v>3154</v>
      </c>
    </row>
    <row r="187" spans="1:6">
      <c r="A187" s="2959">
        <v>186</v>
      </c>
      <c r="B187" s="2959" t="s">
        <v>3196</v>
      </c>
      <c r="C187" s="2959" t="s">
        <v>3153</v>
      </c>
      <c r="D187" s="2967" t="s">
        <v>3136</v>
      </c>
      <c r="E187" s="2968">
        <v>13.8</v>
      </c>
      <c r="F187" s="2959" t="s">
        <v>3154</v>
      </c>
    </row>
    <row r="188" spans="1:6">
      <c r="A188" s="2959">
        <v>187</v>
      </c>
      <c r="B188" s="2959" t="s">
        <v>3196</v>
      </c>
      <c r="C188" s="2959" t="s">
        <v>3153</v>
      </c>
      <c r="D188" s="2967" t="s">
        <v>3137</v>
      </c>
      <c r="E188" s="2968">
        <v>13.8</v>
      </c>
      <c r="F188" s="2959" t="s">
        <v>3154</v>
      </c>
    </row>
    <row r="189" spans="1:6">
      <c r="A189" s="2959">
        <v>188</v>
      </c>
      <c r="B189" s="2959" t="s">
        <v>3196</v>
      </c>
      <c r="C189" s="2959" t="s">
        <v>3153</v>
      </c>
      <c r="D189" s="2967" t="s">
        <v>3138</v>
      </c>
      <c r="E189" s="2968">
        <v>13.86</v>
      </c>
      <c r="F189" s="2959" t="s">
        <v>3154</v>
      </c>
    </row>
    <row r="190" spans="1:6">
      <c r="A190" s="2959">
        <v>189</v>
      </c>
      <c r="B190" s="2959" t="s">
        <v>3196</v>
      </c>
      <c r="C190" s="2959" t="s">
        <v>3153</v>
      </c>
      <c r="D190" s="2967" t="s">
        <v>3143</v>
      </c>
      <c r="E190" s="2968">
        <v>22.51</v>
      </c>
      <c r="F190" s="2959" t="s">
        <v>3154</v>
      </c>
    </row>
    <row r="191" spans="1:6">
      <c r="A191" s="2959">
        <v>190</v>
      </c>
      <c r="B191" s="2959" t="s">
        <v>3196</v>
      </c>
      <c r="C191" s="2959" t="s">
        <v>3153</v>
      </c>
      <c r="D191" s="2967" t="s">
        <v>3144</v>
      </c>
      <c r="E191" s="2968">
        <v>8.48</v>
      </c>
      <c r="F191" s="2959" t="s">
        <v>3154</v>
      </c>
    </row>
    <row r="192" spans="1:6">
      <c r="A192" s="2959">
        <v>191</v>
      </c>
      <c r="B192" s="2959" t="s">
        <v>3196</v>
      </c>
      <c r="C192" s="2959" t="s">
        <v>3153</v>
      </c>
      <c r="D192" s="2967" t="s">
        <v>3145</v>
      </c>
      <c r="E192" s="2968">
        <v>8.48</v>
      </c>
      <c r="F192" s="2959" t="s">
        <v>3154</v>
      </c>
    </row>
    <row r="193" spans="1:6">
      <c r="A193" s="2959">
        <v>192</v>
      </c>
      <c r="B193" s="2959" t="s">
        <v>3196</v>
      </c>
      <c r="C193" s="2959" t="s">
        <v>3153</v>
      </c>
      <c r="D193" s="2967" t="s">
        <v>3152</v>
      </c>
      <c r="E193" s="2968">
        <v>22.51</v>
      </c>
      <c r="F193" s="2959" t="s">
        <v>3154</v>
      </c>
    </row>
    <row r="194" spans="1:6">
      <c r="A194" s="2959">
        <v>193</v>
      </c>
      <c r="B194" s="2959" t="s">
        <v>3196</v>
      </c>
      <c r="C194" s="2959" t="s">
        <v>3153</v>
      </c>
      <c r="D194" s="2967" t="s">
        <v>3155</v>
      </c>
      <c r="E194" s="2968">
        <v>13.86</v>
      </c>
      <c r="F194" s="2959" t="s">
        <v>3154</v>
      </c>
    </row>
    <row r="195" spans="1:6">
      <c r="A195" s="2959">
        <v>194</v>
      </c>
      <c r="B195" s="2959" t="s">
        <v>3196</v>
      </c>
      <c r="C195" s="2959" t="s">
        <v>3153</v>
      </c>
      <c r="D195" s="2967" t="s">
        <v>3156</v>
      </c>
      <c r="E195" s="2968">
        <v>25.29</v>
      </c>
      <c r="F195" s="2959" t="s">
        <v>3154</v>
      </c>
    </row>
    <row r="196" spans="1:6">
      <c r="A196" s="2959">
        <v>195</v>
      </c>
      <c r="B196" s="2959" t="s">
        <v>3196</v>
      </c>
      <c r="C196" s="2959" t="s">
        <v>3153</v>
      </c>
      <c r="D196" s="2967" t="s">
        <v>3157</v>
      </c>
      <c r="E196" s="2968">
        <v>7.43</v>
      </c>
      <c r="F196" s="2959" t="s">
        <v>3154</v>
      </c>
    </row>
    <row r="197" spans="1:6">
      <c r="A197" s="2959">
        <v>196</v>
      </c>
      <c r="B197" s="2959" t="s">
        <v>3196</v>
      </c>
      <c r="C197" s="2959" t="s">
        <v>3153</v>
      </c>
      <c r="D197" s="2967" t="s">
        <v>3158</v>
      </c>
      <c r="E197" s="2968">
        <v>14.56</v>
      </c>
      <c r="F197" s="2959" t="s">
        <v>3154</v>
      </c>
    </row>
    <row r="198" spans="1:6">
      <c r="A198" s="2959">
        <v>197</v>
      </c>
      <c r="B198" s="2959" t="s">
        <v>3196</v>
      </c>
      <c r="C198" s="2959" t="s">
        <v>3153</v>
      </c>
      <c r="D198" s="2967" t="s">
        <v>3159</v>
      </c>
      <c r="E198" s="2968">
        <v>12.17</v>
      </c>
      <c r="F198" s="2959" t="s">
        <v>3154</v>
      </c>
    </row>
    <row r="199" spans="1:6">
      <c r="A199" s="2959">
        <v>198</v>
      </c>
      <c r="B199" s="2959" t="s">
        <v>3196</v>
      </c>
      <c r="C199" s="2959" t="s">
        <v>3153</v>
      </c>
      <c r="D199" s="2967" t="s">
        <v>3160</v>
      </c>
      <c r="E199" s="2968">
        <v>13.27</v>
      </c>
      <c r="F199" s="2959" t="s">
        <v>3154</v>
      </c>
    </row>
    <row r="200" spans="1:6">
      <c r="A200" s="2959">
        <v>199</v>
      </c>
      <c r="B200" s="2959" t="s">
        <v>3196</v>
      </c>
      <c r="C200" s="2959" t="s">
        <v>3153</v>
      </c>
      <c r="D200" s="2967" t="s">
        <v>3161</v>
      </c>
      <c r="E200" s="2968">
        <v>15.18</v>
      </c>
      <c r="F200" s="2959" t="s">
        <v>3154</v>
      </c>
    </row>
    <row r="201" spans="1:6">
      <c r="A201" s="2959">
        <v>200</v>
      </c>
      <c r="B201" s="2959" t="s">
        <v>3196</v>
      </c>
      <c r="C201" s="2959" t="s">
        <v>3153</v>
      </c>
      <c r="D201" s="2967" t="s">
        <v>3162</v>
      </c>
      <c r="E201" s="2968">
        <v>4.92</v>
      </c>
      <c r="F201" s="2959" t="s">
        <v>3154</v>
      </c>
    </row>
    <row r="202" spans="1:6">
      <c r="A202" s="2959">
        <v>201</v>
      </c>
      <c r="B202" s="2959" t="s">
        <v>3196</v>
      </c>
      <c r="C202" s="2959" t="s">
        <v>3153</v>
      </c>
      <c r="D202" s="2967" t="s">
        <v>3163</v>
      </c>
      <c r="E202" s="2968">
        <v>4.92</v>
      </c>
      <c r="F202" s="2959" t="s">
        <v>3154</v>
      </c>
    </row>
    <row r="203" spans="1:6">
      <c r="A203" s="2959">
        <v>202</v>
      </c>
      <c r="B203" s="2959" t="s">
        <v>3196</v>
      </c>
      <c r="C203" s="2959" t="s">
        <v>3153</v>
      </c>
      <c r="D203" s="2967" t="s">
        <v>3164</v>
      </c>
      <c r="E203" s="2968">
        <v>12.26</v>
      </c>
      <c r="F203" s="2959" t="s">
        <v>3154</v>
      </c>
    </row>
    <row r="204" spans="1:6">
      <c r="A204" s="2959">
        <v>203</v>
      </c>
      <c r="B204" s="2959" t="s">
        <v>3196</v>
      </c>
      <c r="C204" s="2959" t="s">
        <v>3153</v>
      </c>
      <c r="D204" s="2967" t="s">
        <v>3165</v>
      </c>
      <c r="E204" s="2968">
        <v>14.56</v>
      </c>
      <c r="F204" s="2959" t="s">
        <v>3154</v>
      </c>
    </row>
    <row r="205" spans="1:6">
      <c r="A205" s="2959">
        <v>204</v>
      </c>
      <c r="B205" s="2959" t="s">
        <v>3196</v>
      </c>
      <c r="C205" s="2959" t="s">
        <v>3153</v>
      </c>
      <c r="D205" s="2967" t="s">
        <v>3166</v>
      </c>
      <c r="E205" s="2968">
        <v>12.17</v>
      </c>
      <c r="F205" s="2959" t="s">
        <v>3154</v>
      </c>
    </row>
    <row r="206" spans="1:6">
      <c r="A206" s="2959">
        <v>205</v>
      </c>
      <c r="B206" s="2959" t="s">
        <v>3196</v>
      </c>
      <c r="C206" s="2959" t="s">
        <v>3153</v>
      </c>
      <c r="D206" s="2967" t="s">
        <v>3167</v>
      </c>
      <c r="E206" s="2968">
        <v>13.27</v>
      </c>
      <c r="F206" s="2959" t="s">
        <v>3154</v>
      </c>
    </row>
    <row r="207" spans="1:6">
      <c r="A207" s="2959">
        <v>206</v>
      </c>
      <c r="B207" s="2959" t="s">
        <v>3196</v>
      </c>
      <c r="C207" s="2959" t="s">
        <v>3153</v>
      </c>
      <c r="D207" s="2967" t="s">
        <v>3168</v>
      </c>
      <c r="E207" s="2968">
        <v>15.18</v>
      </c>
      <c r="F207" s="2959" t="s">
        <v>3154</v>
      </c>
    </row>
    <row r="208" spans="1:6">
      <c r="A208" s="2959">
        <v>207</v>
      </c>
      <c r="B208" s="2959" t="s">
        <v>3196</v>
      </c>
      <c r="C208" s="2959" t="s">
        <v>3153</v>
      </c>
      <c r="D208" s="2967" t="s">
        <v>3169</v>
      </c>
      <c r="E208" s="2968">
        <v>12.26</v>
      </c>
      <c r="F208" s="2959" t="s">
        <v>3154</v>
      </c>
    </row>
    <row r="209" spans="1:6">
      <c r="A209" s="2959">
        <v>208</v>
      </c>
      <c r="B209" s="2959" t="s">
        <v>3196</v>
      </c>
      <c r="C209" s="2959" t="s">
        <v>3153</v>
      </c>
      <c r="D209" s="2967" t="s">
        <v>3170</v>
      </c>
      <c r="E209" s="2968">
        <v>4.92</v>
      </c>
      <c r="F209" s="2959" t="s">
        <v>3154</v>
      </c>
    </row>
    <row r="210" spans="1:6">
      <c r="A210" s="2959">
        <v>209</v>
      </c>
      <c r="B210" s="2959" t="s">
        <v>3196</v>
      </c>
      <c r="C210" s="2959" t="s">
        <v>3153</v>
      </c>
      <c r="D210" s="2967" t="s">
        <v>3171</v>
      </c>
      <c r="E210" s="2968">
        <v>4.92</v>
      </c>
      <c r="F210" s="2959" t="s">
        <v>3154</v>
      </c>
    </row>
    <row r="211" spans="1:6">
      <c r="A211" s="2959">
        <v>210</v>
      </c>
      <c r="B211" s="2959" t="s">
        <v>3196</v>
      </c>
      <c r="C211" s="2959" t="s">
        <v>3153</v>
      </c>
      <c r="D211" s="2967" t="s">
        <v>3172</v>
      </c>
      <c r="E211" s="2968">
        <v>14.56</v>
      </c>
      <c r="F211" s="2959" t="s">
        <v>3154</v>
      </c>
    </row>
    <row r="212" spans="1:6">
      <c r="A212" s="2959">
        <v>211</v>
      </c>
      <c r="B212" s="2959" t="s">
        <v>3196</v>
      </c>
      <c r="C212" s="2959" t="s">
        <v>3153</v>
      </c>
      <c r="D212" s="2967" t="s">
        <v>3173</v>
      </c>
      <c r="E212" s="2968">
        <v>12.17</v>
      </c>
      <c r="F212" s="2959" t="s">
        <v>3154</v>
      </c>
    </row>
    <row r="213" spans="1:6">
      <c r="A213" s="2959">
        <v>212</v>
      </c>
      <c r="B213" s="2959" t="s">
        <v>3196</v>
      </c>
      <c r="C213" s="2959" t="s">
        <v>3226</v>
      </c>
      <c r="D213" s="2967" t="s">
        <v>3227</v>
      </c>
      <c r="E213" s="2968">
        <v>220.82</v>
      </c>
      <c r="F213" s="2959" t="s">
        <v>3200</v>
      </c>
    </row>
    <row r="214" spans="1:6">
      <c r="A214" s="2959">
        <v>213</v>
      </c>
      <c r="B214" s="2959" t="s">
        <v>3196</v>
      </c>
      <c r="C214" s="2959" t="s">
        <v>3226</v>
      </c>
      <c r="D214" s="2967" t="s">
        <v>3201</v>
      </c>
      <c r="E214" s="2968">
        <v>17.32</v>
      </c>
      <c r="F214" s="2959" t="s">
        <v>3174</v>
      </c>
    </row>
    <row r="215" spans="1:6">
      <c r="A215" s="2959">
        <v>214</v>
      </c>
      <c r="B215" s="2959" t="s">
        <v>3196</v>
      </c>
      <c r="C215" s="2959" t="s">
        <v>3175</v>
      </c>
      <c r="D215" s="2967" t="s">
        <v>3203</v>
      </c>
      <c r="E215" s="2968">
        <v>9.92</v>
      </c>
      <c r="F215" s="2959" t="s">
        <v>3174</v>
      </c>
    </row>
    <row r="216" spans="1:6">
      <c r="A216" s="2959">
        <v>215</v>
      </c>
      <c r="B216" s="2959" t="s">
        <v>3196</v>
      </c>
      <c r="C216" s="2959" t="s">
        <v>3175</v>
      </c>
      <c r="D216" s="2967" t="s">
        <v>3117</v>
      </c>
      <c r="E216" s="2968">
        <v>14.83</v>
      </c>
      <c r="F216" s="2959" t="s">
        <v>3174</v>
      </c>
    </row>
    <row r="217" spans="1:6">
      <c r="A217" s="2959">
        <v>216</v>
      </c>
      <c r="B217" s="2959" t="s">
        <v>3196</v>
      </c>
      <c r="C217" s="2959" t="s">
        <v>3175</v>
      </c>
      <c r="D217" s="2967" t="s">
        <v>3119</v>
      </c>
      <c r="E217" s="2968">
        <v>16.95</v>
      </c>
      <c r="F217" s="2959" t="s">
        <v>3174</v>
      </c>
    </row>
    <row r="218" spans="1:6">
      <c r="A218" s="2959">
        <v>217</v>
      </c>
      <c r="B218" s="2959" t="s">
        <v>3196</v>
      </c>
      <c r="C218" s="2959" t="s">
        <v>3175</v>
      </c>
      <c r="D218" s="2967" t="s">
        <v>3120</v>
      </c>
      <c r="E218" s="2968">
        <v>26.37</v>
      </c>
      <c r="F218" s="2959" t="s">
        <v>3174</v>
      </c>
    </row>
    <row r="219" spans="1:6">
      <c r="A219" s="2959">
        <v>218</v>
      </c>
      <c r="B219" s="2959" t="s">
        <v>3196</v>
      </c>
      <c r="C219" s="2959" t="s">
        <v>3175</v>
      </c>
      <c r="D219" s="2967" t="s">
        <v>3121</v>
      </c>
      <c r="E219" s="2968">
        <v>8.67</v>
      </c>
      <c r="F219" s="2959" t="s">
        <v>3174</v>
      </c>
    </row>
    <row r="220" spans="1:6">
      <c r="A220" s="2959">
        <v>219</v>
      </c>
      <c r="B220" s="2959" t="s">
        <v>3196</v>
      </c>
      <c r="C220" s="2959" t="s">
        <v>3175</v>
      </c>
      <c r="D220" s="2967" t="s">
        <v>3122</v>
      </c>
      <c r="E220" s="2968">
        <v>8.67</v>
      </c>
      <c r="F220" s="2959" t="s">
        <v>3174</v>
      </c>
    </row>
    <row r="221" spans="1:6">
      <c r="A221" s="2959">
        <v>220</v>
      </c>
      <c r="B221" s="2959" t="s">
        <v>3196</v>
      </c>
      <c r="C221" s="2959" t="s">
        <v>3175</v>
      </c>
      <c r="D221" s="2967" t="s">
        <v>3123</v>
      </c>
      <c r="E221" s="2968">
        <v>26.37</v>
      </c>
      <c r="F221" s="2959" t="s">
        <v>3174</v>
      </c>
    </row>
    <row r="222" spans="1:6">
      <c r="A222" s="2959">
        <v>221</v>
      </c>
      <c r="B222" s="2959" t="s">
        <v>3196</v>
      </c>
      <c r="C222" s="2959" t="s">
        <v>3175</v>
      </c>
      <c r="D222" s="2967" t="s">
        <v>3124</v>
      </c>
      <c r="E222" s="2968">
        <v>20.6</v>
      </c>
      <c r="F222" s="2959" t="s">
        <v>3174</v>
      </c>
    </row>
    <row r="223" spans="1:6">
      <c r="A223" s="2959">
        <v>222</v>
      </c>
      <c r="B223" s="2959" t="s">
        <v>3196</v>
      </c>
      <c r="C223" s="2959" t="s">
        <v>3175</v>
      </c>
      <c r="D223" s="2967" t="s">
        <v>3125</v>
      </c>
      <c r="E223" s="2968">
        <v>20.6</v>
      </c>
      <c r="F223" s="2959" t="s">
        <v>3174</v>
      </c>
    </row>
    <row r="224" spans="1:6">
      <c r="A224" s="2959">
        <v>223</v>
      </c>
      <c r="B224" s="2959" t="s">
        <v>3196</v>
      </c>
      <c r="C224" s="2959" t="s">
        <v>3175</v>
      </c>
      <c r="D224" s="2967" t="s">
        <v>3126</v>
      </c>
      <c r="E224" s="2968">
        <v>26.37</v>
      </c>
      <c r="F224" s="2959" t="s">
        <v>3174</v>
      </c>
    </row>
    <row r="225" spans="1:6">
      <c r="A225" s="2959">
        <v>224</v>
      </c>
      <c r="B225" s="2959" t="s">
        <v>3196</v>
      </c>
      <c r="C225" s="2959" t="s">
        <v>3175</v>
      </c>
      <c r="D225" s="2967" t="s">
        <v>3127</v>
      </c>
      <c r="E225" s="2968">
        <v>8.67</v>
      </c>
      <c r="F225" s="2959" t="s">
        <v>3174</v>
      </c>
    </row>
    <row r="226" spans="1:6">
      <c r="A226" s="2959">
        <v>225</v>
      </c>
      <c r="B226" s="2959" t="s">
        <v>3196</v>
      </c>
      <c r="C226" s="2959" t="s">
        <v>3175</v>
      </c>
      <c r="D226" s="2967" t="s">
        <v>3128</v>
      </c>
      <c r="E226" s="2968">
        <v>8.67</v>
      </c>
      <c r="F226" s="2959" t="s">
        <v>3174</v>
      </c>
    </row>
    <row r="227" spans="1:6">
      <c r="A227" s="2959">
        <v>226</v>
      </c>
      <c r="B227" s="2959" t="s">
        <v>3196</v>
      </c>
      <c r="C227" s="2959" t="s">
        <v>3175</v>
      </c>
      <c r="D227" s="2967" t="s">
        <v>3129</v>
      </c>
      <c r="E227" s="2968">
        <v>26.37</v>
      </c>
      <c r="F227" s="2959" t="s">
        <v>3174</v>
      </c>
    </row>
    <row r="228" spans="1:6">
      <c r="A228" s="2959">
        <v>227</v>
      </c>
      <c r="B228" s="2959" t="s">
        <v>3196</v>
      </c>
      <c r="C228" s="2959" t="s">
        <v>3175</v>
      </c>
      <c r="D228" s="2967" t="s">
        <v>3130</v>
      </c>
      <c r="E228" s="2968">
        <v>14.04</v>
      </c>
      <c r="F228" s="2959" t="s">
        <v>3174</v>
      </c>
    </row>
    <row r="229" spans="1:6">
      <c r="A229" s="2959">
        <v>228</v>
      </c>
      <c r="B229" s="2959" t="s">
        <v>3196</v>
      </c>
      <c r="C229" s="2959" t="s">
        <v>3175</v>
      </c>
      <c r="D229" s="2967" t="s">
        <v>3131</v>
      </c>
      <c r="E229" s="2968">
        <v>11.5</v>
      </c>
      <c r="F229" s="2959" t="s">
        <v>3174</v>
      </c>
    </row>
    <row r="230" spans="1:6">
      <c r="A230" s="2959">
        <v>229</v>
      </c>
      <c r="B230" s="2959" t="s">
        <v>3196</v>
      </c>
      <c r="C230" s="2959" t="s">
        <v>3175</v>
      </c>
      <c r="D230" s="2967" t="s">
        <v>3132</v>
      </c>
      <c r="E230" s="2968">
        <v>10.52</v>
      </c>
      <c r="F230" s="2959" t="s">
        <v>3174</v>
      </c>
    </row>
    <row r="231" spans="1:6">
      <c r="A231" s="2959">
        <v>230</v>
      </c>
      <c r="B231" s="2959" t="s">
        <v>3196</v>
      </c>
      <c r="C231" s="2959" t="s">
        <v>3175</v>
      </c>
      <c r="D231" s="2967" t="s">
        <v>3133</v>
      </c>
      <c r="E231" s="2968">
        <v>9.92</v>
      </c>
      <c r="F231" s="2959" t="s">
        <v>3174</v>
      </c>
    </row>
    <row r="232" spans="1:6">
      <c r="A232" s="2959">
        <v>231</v>
      </c>
      <c r="B232" s="2959" t="s">
        <v>3196</v>
      </c>
      <c r="C232" s="2959" t="s">
        <v>3175</v>
      </c>
      <c r="D232" s="2967" t="s">
        <v>3136</v>
      </c>
      <c r="E232" s="2968">
        <v>17.32</v>
      </c>
      <c r="F232" s="2959" t="s">
        <v>3174</v>
      </c>
    </row>
    <row r="233" spans="1:6">
      <c r="A233" s="2959">
        <v>232</v>
      </c>
      <c r="B233" s="2959" t="s">
        <v>3196</v>
      </c>
      <c r="C233" s="2959" t="s">
        <v>3175</v>
      </c>
      <c r="D233" s="2967" t="s">
        <v>3137</v>
      </c>
      <c r="E233" s="2968">
        <v>17.420000000000002</v>
      </c>
      <c r="F233" s="2959" t="s">
        <v>3174</v>
      </c>
    </row>
    <row r="234" spans="1:6">
      <c r="A234" s="2959">
        <v>233</v>
      </c>
      <c r="B234" s="2959" t="s">
        <v>3196</v>
      </c>
      <c r="C234" s="2959" t="s">
        <v>3175</v>
      </c>
      <c r="D234" s="2967" t="s">
        <v>3138</v>
      </c>
      <c r="E234" s="2968">
        <v>9.83</v>
      </c>
      <c r="F234" s="2959" t="s">
        <v>3174</v>
      </c>
    </row>
    <row r="235" spans="1:6">
      <c r="A235" s="2959">
        <v>234</v>
      </c>
      <c r="B235" s="2959" t="s">
        <v>3196</v>
      </c>
      <c r="C235" s="2959" t="s">
        <v>3175</v>
      </c>
      <c r="D235" s="2967" t="s">
        <v>3143</v>
      </c>
      <c r="E235" s="2968">
        <v>19.95</v>
      </c>
      <c r="F235" s="2959" t="s">
        <v>3174</v>
      </c>
    </row>
    <row r="236" spans="1:6">
      <c r="A236" s="2959">
        <v>235</v>
      </c>
      <c r="B236" s="2959" t="s">
        <v>3196</v>
      </c>
      <c r="C236" s="2959" t="s">
        <v>3175</v>
      </c>
      <c r="D236" s="2967" t="s">
        <v>3144</v>
      </c>
      <c r="E236" s="2968">
        <v>9.92</v>
      </c>
      <c r="F236" s="2959" t="s">
        <v>3174</v>
      </c>
    </row>
    <row r="237" spans="1:6">
      <c r="A237" s="2959">
        <v>236</v>
      </c>
      <c r="B237" s="2959" t="s">
        <v>3196</v>
      </c>
      <c r="C237" s="2959" t="s">
        <v>3175</v>
      </c>
      <c r="D237" s="2970" t="s">
        <v>3145</v>
      </c>
      <c r="E237" s="2971">
        <v>17.32</v>
      </c>
      <c r="F237" s="2959" t="s">
        <v>3174</v>
      </c>
    </row>
    <row r="238" spans="1:6">
      <c r="A238" s="2959">
        <v>237</v>
      </c>
      <c r="B238" s="2959" t="s">
        <v>3196</v>
      </c>
      <c r="C238" s="2959" t="s">
        <v>3176</v>
      </c>
      <c r="D238" s="2967" t="s">
        <v>3228</v>
      </c>
      <c r="E238" s="2968">
        <v>218.41</v>
      </c>
      <c r="F238" s="2959" t="s">
        <v>3200</v>
      </c>
    </row>
    <row r="239" spans="1:6">
      <c r="A239" s="2959">
        <v>238</v>
      </c>
      <c r="B239" s="2959" t="s">
        <v>3196</v>
      </c>
      <c r="C239" s="2959" t="s">
        <v>3229</v>
      </c>
      <c r="D239" s="2967" t="s">
        <v>3201</v>
      </c>
      <c r="E239" s="2968">
        <v>6.99</v>
      </c>
      <c r="F239" s="2959" t="s">
        <v>3230</v>
      </c>
    </row>
    <row r="240" spans="1:6">
      <c r="A240" s="2959">
        <v>239</v>
      </c>
      <c r="B240" s="2959" t="s">
        <v>3196</v>
      </c>
      <c r="C240" s="2959" t="s">
        <v>3176</v>
      </c>
      <c r="D240" s="2967" t="s">
        <v>3203</v>
      </c>
      <c r="E240" s="2968">
        <v>6.74</v>
      </c>
      <c r="F240" s="2959" t="s">
        <v>3230</v>
      </c>
    </row>
    <row r="241" spans="1:6">
      <c r="A241" s="2959">
        <v>240</v>
      </c>
      <c r="B241" s="2959" t="s">
        <v>3196</v>
      </c>
      <c r="C241" s="2959" t="s">
        <v>3176</v>
      </c>
      <c r="D241" s="2967" t="s">
        <v>3117</v>
      </c>
      <c r="E241" s="2968">
        <v>8.7799999999999994</v>
      </c>
      <c r="F241" s="2959" t="s">
        <v>3177</v>
      </c>
    </row>
    <row r="242" spans="1:6">
      <c r="A242" s="2959">
        <v>241</v>
      </c>
      <c r="B242" s="2959" t="s">
        <v>3196</v>
      </c>
      <c r="C242" s="2959" t="s">
        <v>3176</v>
      </c>
      <c r="D242" s="2967" t="s">
        <v>3119</v>
      </c>
      <c r="E242" s="2968">
        <v>5.51</v>
      </c>
      <c r="F242" s="2959" t="s">
        <v>3177</v>
      </c>
    </row>
    <row r="243" spans="1:6">
      <c r="A243" s="2959">
        <v>242</v>
      </c>
      <c r="B243" s="2959" t="s">
        <v>3196</v>
      </c>
      <c r="C243" s="2959" t="s">
        <v>3176</v>
      </c>
      <c r="D243" s="2967" t="s">
        <v>3120</v>
      </c>
      <c r="E243" s="2968">
        <v>16.079999999999998</v>
      </c>
      <c r="F243" s="2959" t="s">
        <v>3177</v>
      </c>
    </row>
    <row r="244" spans="1:6">
      <c r="A244" s="2959">
        <v>243</v>
      </c>
      <c r="B244" s="2959" t="s">
        <v>3196</v>
      </c>
      <c r="C244" s="2959" t="s">
        <v>3176</v>
      </c>
      <c r="D244" s="2967" t="s">
        <v>3121</v>
      </c>
      <c r="E244" s="2968">
        <v>13.33</v>
      </c>
      <c r="F244" s="2959" t="s">
        <v>3177</v>
      </c>
    </row>
    <row r="245" spans="1:6">
      <c r="A245" s="2959">
        <v>244</v>
      </c>
      <c r="B245" s="2959" t="s">
        <v>3196</v>
      </c>
      <c r="C245" s="2959" t="s">
        <v>3176</v>
      </c>
      <c r="D245" s="2967" t="s">
        <v>3122</v>
      </c>
      <c r="E245" s="2968">
        <v>11.76</v>
      </c>
      <c r="F245" s="2959" t="s">
        <v>3177</v>
      </c>
    </row>
    <row r="246" spans="1:6">
      <c r="A246" s="2959">
        <v>245</v>
      </c>
      <c r="B246" s="2959" t="s">
        <v>3196</v>
      </c>
      <c r="C246" s="2959" t="s">
        <v>3176</v>
      </c>
      <c r="D246" s="2967" t="s">
        <v>3123</v>
      </c>
      <c r="E246" s="2968">
        <v>8</v>
      </c>
      <c r="F246" s="2959" t="s">
        <v>3177</v>
      </c>
    </row>
    <row r="247" spans="1:6">
      <c r="A247" s="2959">
        <v>246</v>
      </c>
      <c r="B247" s="2959" t="s">
        <v>3196</v>
      </c>
      <c r="C247" s="2959" t="s">
        <v>3176</v>
      </c>
      <c r="D247" s="2967" t="s">
        <v>3124</v>
      </c>
      <c r="E247" s="2968">
        <v>10.69</v>
      </c>
      <c r="F247" s="2959" t="s">
        <v>3177</v>
      </c>
    </row>
    <row r="248" spans="1:6">
      <c r="A248" s="2959">
        <v>247</v>
      </c>
      <c r="B248" s="2959" t="s">
        <v>3196</v>
      </c>
      <c r="C248" s="2959" t="s">
        <v>3176</v>
      </c>
      <c r="D248" s="2967" t="s">
        <v>3125</v>
      </c>
      <c r="E248" s="2968">
        <v>8.6300000000000008</v>
      </c>
      <c r="F248" s="2959" t="s">
        <v>3177</v>
      </c>
    </row>
    <row r="249" spans="1:6">
      <c r="A249" s="2959">
        <v>248</v>
      </c>
      <c r="B249" s="2959" t="s">
        <v>3196</v>
      </c>
      <c r="C249" s="2959" t="s">
        <v>3176</v>
      </c>
      <c r="D249" s="2967" t="s">
        <v>3126</v>
      </c>
      <c r="E249" s="2968">
        <v>8.6300000000000008</v>
      </c>
      <c r="F249" s="2959" t="s">
        <v>3177</v>
      </c>
    </row>
    <row r="250" spans="1:6">
      <c r="A250" s="2959">
        <v>249</v>
      </c>
      <c r="B250" s="2959" t="s">
        <v>3196</v>
      </c>
      <c r="C250" s="2959" t="s">
        <v>3176</v>
      </c>
      <c r="D250" s="2967" t="s">
        <v>3127</v>
      </c>
      <c r="E250" s="2968">
        <v>10.69</v>
      </c>
      <c r="F250" s="2959" t="s">
        <v>3177</v>
      </c>
    </row>
    <row r="251" spans="1:6">
      <c r="A251" s="2959">
        <v>250</v>
      </c>
      <c r="B251" s="2959" t="s">
        <v>3196</v>
      </c>
      <c r="C251" s="2959" t="s">
        <v>3176</v>
      </c>
      <c r="D251" s="2967" t="s">
        <v>3128</v>
      </c>
      <c r="E251" s="2968">
        <v>8</v>
      </c>
      <c r="F251" s="2959" t="s">
        <v>3177</v>
      </c>
    </row>
    <row r="252" spans="1:6">
      <c r="A252" s="2959">
        <v>251</v>
      </c>
      <c r="B252" s="2959" t="s">
        <v>3196</v>
      </c>
      <c r="C252" s="2959" t="s">
        <v>3176</v>
      </c>
      <c r="D252" s="2967" t="s">
        <v>3129</v>
      </c>
      <c r="E252" s="2968">
        <v>8</v>
      </c>
      <c r="F252" s="2959" t="s">
        <v>3177</v>
      </c>
    </row>
    <row r="253" spans="1:6">
      <c r="A253" s="2959">
        <v>252</v>
      </c>
      <c r="B253" s="2959" t="s">
        <v>3196</v>
      </c>
      <c r="C253" s="2959" t="s">
        <v>3176</v>
      </c>
      <c r="D253" s="2967" t="s">
        <v>3130</v>
      </c>
      <c r="E253" s="2968">
        <v>17.079999999999998</v>
      </c>
      <c r="F253" s="2959" t="s">
        <v>3177</v>
      </c>
    </row>
    <row r="254" spans="1:6">
      <c r="A254" s="2959">
        <v>253</v>
      </c>
      <c r="B254" s="2959" t="s">
        <v>3196</v>
      </c>
      <c r="C254" s="2959" t="s">
        <v>3176</v>
      </c>
      <c r="D254" s="2967" t="s">
        <v>3131</v>
      </c>
      <c r="E254" s="2968">
        <v>18.78</v>
      </c>
      <c r="F254" s="2959" t="s">
        <v>3177</v>
      </c>
    </row>
    <row r="255" spans="1:6">
      <c r="A255" s="2959">
        <v>254</v>
      </c>
      <c r="B255" s="2959" t="s">
        <v>3196</v>
      </c>
      <c r="C255" s="2959" t="s">
        <v>3176</v>
      </c>
      <c r="D255" s="2967" t="s">
        <v>3132</v>
      </c>
      <c r="E255" s="2968">
        <v>5.51</v>
      </c>
      <c r="F255" s="2959" t="s">
        <v>3177</v>
      </c>
    </row>
    <row r="256" spans="1:6">
      <c r="A256" s="2959">
        <v>255</v>
      </c>
      <c r="B256" s="2959" t="s">
        <v>3196</v>
      </c>
      <c r="C256" s="2959" t="s">
        <v>3176</v>
      </c>
      <c r="D256" s="2967" t="s">
        <v>3133</v>
      </c>
      <c r="E256" s="2968">
        <v>13.97</v>
      </c>
      <c r="F256" s="2959" t="s">
        <v>3177</v>
      </c>
    </row>
    <row r="257" spans="1:6">
      <c r="A257" s="2959">
        <v>256</v>
      </c>
      <c r="B257" s="2959" t="s">
        <v>3196</v>
      </c>
      <c r="C257" s="2959" t="s">
        <v>3176</v>
      </c>
      <c r="D257" s="2967" t="s">
        <v>3136</v>
      </c>
      <c r="E257" s="2968">
        <v>6.74</v>
      </c>
      <c r="F257" s="2959" t="s">
        <v>3177</v>
      </c>
    </row>
    <row r="258" spans="1:6">
      <c r="A258" s="2959">
        <v>257</v>
      </c>
      <c r="B258" s="2959" t="s">
        <v>3196</v>
      </c>
      <c r="C258" s="2959" t="s">
        <v>3176</v>
      </c>
      <c r="D258" s="2967" t="s">
        <v>3137</v>
      </c>
      <c r="E258" s="2968">
        <v>6.99</v>
      </c>
      <c r="F258" s="2959" t="s">
        <v>3177</v>
      </c>
    </row>
    <row r="259" spans="1:6">
      <c r="A259" s="2959">
        <v>258</v>
      </c>
      <c r="B259" s="2959" t="s">
        <v>3196</v>
      </c>
      <c r="C259" s="2959" t="s">
        <v>3176</v>
      </c>
      <c r="D259" s="2967" t="s">
        <v>3138</v>
      </c>
      <c r="E259" s="2968">
        <v>12.72</v>
      </c>
      <c r="F259" s="2959" t="s">
        <v>3177</v>
      </c>
    </row>
    <row r="260" spans="1:6">
      <c r="A260" s="2959">
        <v>259</v>
      </c>
      <c r="B260" s="2959" t="s">
        <v>3196</v>
      </c>
      <c r="C260" s="2959" t="s">
        <v>3176</v>
      </c>
      <c r="D260" s="2967" t="s">
        <v>3143</v>
      </c>
      <c r="E260" s="2968">
        <v>12.57</v>
      </c>
      <c r="F260" s="2959" t="s">
        <v>3177</v>
      </c>
    </row>
    <row r="261" spans="1:6">
      <c r="A261" s="2959">
        <v>260</v>
      </c>
      <c r="B261" s="2959" t="s">
        <v>3196</v>
      </c>
      <c r="C261" s="2959" t="s">
        <v>3176</v>
      </c>
      <c r="D261" s="2967" t="s">
        <v>3144</v>
      </c>
      <c r="E261" s="2968">
        <v>13.4</v>
      </c>
      <c r="F261" s="2959" t="s">
        <v>3177</v>
      </c>
    </row>
    <row r="262" spans="1:6">
      <c r="A262" s="2959">
        <v>261</v>
      </c>
      <c r="B262" s="2959" t="s">
        <v>3196</v>
      </c>
      <c r="C262" s="2959" t="s">
        <v>3176</v>
      </c>
      <c r="D262" s="2967" t="s">
        <v>3145</v>
      </c>
      <c r="E262" s="2968">
        <v>13.4</v>
      </c>
      <c r="F262" s="2959" t="s">
        <v>3177</v>
      </c>
    </row>
    <row r="263" spans="1:6">
      <c r="A263" s="2959">
        <v>262</v>
      </c>
      <c r="B263" s="2959" t="s">
        <v>3196</v>
      </c>
      <c r="C263" s="2959" t="s">
        <v>3176</v>
      </c>
      <c r="D263" s="2970" t="s">
        <v>3152</v>
      </c>
      <c r="E263" s="2971">
        <v>11.35</v>
      </c>
      <c r="F263" s="2959" t="s">
        <v>3177</v>
      </c>
    </row>
    <row r="264" spans="1:6">
      <c r="A264" s="2959">
        <v>263</v>
      </c>
      <c r="B264" s="2959" t="s">
        <v>3196</v>
      </c>
      <c r="C264" s="2959" t="s">
        <v>3178</v>
      </c>
      <c r="D264" s="2967" t="s">
        <v>3231</v>
      </c>
      <c r="E264" s="2968">
        <v>212.34</v>
      </c>
      <c r="F264" s="2959" t="s">
        <v>3200</v>
      </c>
    </row>
    <row r="265" spans="1:6">
      <c r="A265" s="2959">
        <v>264</v>
      </c>
      <c r="B265" s="2959" t="s">
        <v>3196</v>
      </c>
      <c r="C265" s="2959" t="s">
        <v>3232</v>
      </c>
      <c r="D265" s="2967" t="s">
        <v>3201</v>
      </c>
      <c r="E265" s="2968">
        <v>5.14</v>
      </c>
      <c r="F265" s="2959" t="s">
        <v>3233</v>
      </c>
    </row>
    <row r="266" spans="1:6">
      <c r="A266" s="2959">
        <v>265</v>
      </c>
      <c r="B266" s="2959" t="s">
        <v>3196</v>
      </c>
      <c r="C266" s="2959" t="s">
        <v>3178</v>
      </c>
      <c r="D266" s="2967" t="s">
        <v>3203</v>
      </c>
      <c r="E266" s="2968">
        <v>11.37</v>
      </c>
      <c r="F266" s="2959" t="s">
        <v>3233</v>
      </c>
    </row>
    <row r="267" spans="1:6">
      <c r="A267" s="2959">
        <v>266</v>
      </c>
      <c r="B267" s="2959" t="s">
        <v>3196</v>
      </c>
      <c r="C267" s="2959" t="s">
        <v>3178</v>
      </c>
      <c r="D267" s="2967" t="s">
        <v>3117</v>
      </c>
      <c r="E267" s="2968">
        <v>12.3</v>
      </c>
      <c r="F267" s="2959" t="s">
        <v>3179</v>
      </c>
    </row>
    <row r="268" spans="1:6">
      <c r="A268" s="2959">
        <v>267</v>
      </c>
      <c r="B268" s="2959" t="s">
        <v>3196</v>
      </c>
      <c r="C268" s="2959" t="s">
        <v>3178</v>
      </c>
      <c r="D268" s="2967" t="s">
        <v>3119</v>
      </c>
      <c r="E268" s="2968">
        <v>4.05</v>
      </c>
      <c r="F268" s="2959" t="s">
        <v>3179</v>
      </c>
    </row>
    <row r="269" spans="1:6">
      <c r="A269" s="2959">
        <v>268</v>
      </c>
      <c r="B269" s="2959" t="s">
        <v>3196</v>
      </c>
      <c r="C269" s="2959" t="s">
        <v>3178</v>
      </c>
      <c r="D269" s="2967" t="s">
        <v>3120</v>
      </c>
      <c r="E269" s="2968">
        <v>5.84</v>
      </c>
      <c r="F269" s="2959" t="s">
        <v>3179</v>
      </c>
    </row>
    <row r="270" spans="1:6">
      <c r="A270" s="2959">
        <v>269</v>
      </c>
      <c r="B270" s="2959" t="s">
        <v>3196</v>
      </c>
      <c r="C270" s="2959" t="s">
        <v>3178</v>
      </c>
      <c r="D270" s="2967" t="s">
        <v>3121</v>
      </c>
      <c r="E270" s="2968">
        <v>7.41</v>
      </c>
      <c r="F270" s="2959" t="s">
        <v>3179</v>
      </c>
    </row>
    <row r="271" spans="1:6">
      <c r="A271" s="2959">
        <v>270</v>
      </c>
      <c r="B271" s="2959" t="s">
        <v>3196</v>
      </c>
      <c r="C271" s="2959" t="s">
        <v>3178</v>
      </c>
      <c r="D271" s="2967" t="s">
        <v>3122</v>
      </c>
      <c r="E271" s="2968">
        <v>11.28</v>
      </c>
      <c r="F271" s="2959" t="s">
        <v>3179</v>
      </c>
    </row>
    <row r="272" spans="1:6">
      <c r="A272" s="2959">
        <v>271</v>
      </c>
      <c r="B272" s="2959" t="s">
        <v>3196</v>
      </c>
      <c r="C272" s="2959" t="s">
        <v>3178</v>
      </c>
      <c r="D272" s="2967" t="s">
        <v>3123</v>
      </c>
      <c r="E272" s="2968">
        <v>4.5599999999999996</v>
      </c>
      <c r="F272" s="2959" t="s">
        <v>3179</v>
      </c>
    </row>
    <row r="273" spans="1:6">
      <c r="A273" s="2959">
        <v>272</v>
      </c>
      <c r="B273" s="2959" t="s">
        <v>3196</v>
      </c>
      <c r="C273" s="2959" t="s">
        <v>3178</v>
      </c>
      <c r="D273" s="2967" t="s">
        <v>3124</v>
      </c>
      <c r="E273" s="2968">
        <v>7.36</v>
      </c>
      <c r="F273" s="2959" t="s">
        <v>3179</v>
      </c>
    </row>
    <row r="274" spans="1:6">
      <c r="A274" s="2959">
        <v>273</v>
      </c>
      <c r="B274" s="2959" t="s">
        <v>3196</v>
      </c>
      <c r="C274" s="2959" t="s">
        <v>3178</v>
      </c>
      <c r="D274" s="2967" t="s">
        <v>3125</v>
      </c>
      <c r="E274" s="2968">
        <v>11.03</v>
      </c>
      <c r="F274" s="2959" t="s">
        <v>3179</v>
      </c>
    </row>
    <row r="275" spans="1:6">
      <c r="A275" s="2959">
        <v>274</v>
      </c>
      <c r="B275" s="2959" t="s">
        <v>3196</v>
      </c>
      <c r="C275" s="2959" t="s">
        <v>3178</v>
      </c>
      <c r="D275" s="2967" t="s">
        <v>3126</v>
      </c>
      <c r="E275" s="2968">
        <v>5.3</v>
      </c>
      <c r="F275" s="2959" t="s">
        <v>3179</v>
      </c>
    </row>
    <row r="276" spans="1:6">
      <c r="A276" s="2959">
        <v>275</v>
      </c>
      <c r="B276" s="2959" t="s">
        <v>3196</v>
      </c>
      <c r="C276" s="2959" t="s">
        <v>3178</v>
      </c>
      <c r="D276" s="2967" t="s">
        <v>3127</v>
      </c>
      <c r="E276" s="2968">
        <v>4.6100000000000003</v>
      </c>
      <c r="F276" s="2959" t="s">
        <v>3179</v>
      </c>
    </row>
    <row r="277" spans="1:6">
      <c r="A277" s="2959">
        <v>276</v>
      </c>
      <c r="B277" s="2959" t="s">
        <v>3196</v>
      </c>
      <c r="C277" s="2959" t="s">
        <v>3178</v>
      </c>
      <c r="D277" s="2967" t="s">
        <v>3128</v>
      </c>
      <c r="E277" s="2968">
        <v>6.62</v>
      </c>
      <c r="F277" s="2959" t="s">
        <v>3179</v>
      </c>
    </row>
    <row r="278" spans="1:6">
      <c r="A278" s="2959">
        <v>277</v>
      </c>
      <c r="B278" s="2959" t="s">
        <v>3196</v>
      </c>
      <c r="C278" s="2959" t="s">
        <v>3178</v>
      </c>
      <c r="D278" s="2967" t="s">
        <v>3129</v>
      </c>
      <c r="E278" s="2968">
        <v>4.05</v>
      </c>
      <c r="F278" s="2959" t="s">
        <v>3179</v>
      </c>
    </row>
    <row r="279" spans="1:6">
      <c r="A279" s="2959">
        <v>278</v>
      </c>
      <c r="B279" s="2959" t="s">
        <v>3196</v>
      </c>
      <c r="C279" s="2959" t="s">
        <v>3178</v>
      </c>
      <c r="D279" s="2967" t="s">
        <v>3130</v>
      </c>
      <c r="E279" s="2968">
        <v>5.0999999999999996</v>
      </c>
      <c r="F279" s="2959" t="s">
        <v>3179</v>
      </c>
    </row>
    <row r="280" spans="1:6">
      <c r="A280" s="2959">
        <v>279</v>
      </c>
      <c r="B280" s="2959" t="s">
        <v>3196</v>
      </c>
      <c r="C280" s="2959" t="s">
        <v>3178</v>
      </c>
      <c r="D280" s="2967" t="s">
        <v>3131</v>
      </c>
      <c r="E280" s="2968">
        <v>4.91</v>
      </c>
      <c r="F280" s="2959" t="s">
        <v>3179</v>
      </c>
    </row>
    <row r="281" spans="1:6">
      <c r="A281" s="2959">
        <v>280</v>
      </c>
      <c r="B281" s="2959" t="s">
        <v>3196</v>
      </c>
      <c r="C281" s="2959" t="s">
        <v>3178</v>
      </c>
      <c r="D281" s="2967" t="s">
        <v>3132</v>
      </c>
      <c r="E281" s="2968">
        <v>6.03</v>
      </c>
      <c r="F281" s="2959" t="s">
        <v>3179</v>
      </c>
    </row>
    <row r="282" spans="1:6">
      <c r="A282" s="2959">
        <v>281</v>
      </c>
      <c r="B282" s="2959" t="s">
        <v>3196</v>
      </c>
      <c r="C282" s="2959" t="s">
        <v>3178</v>
      </c>
      <c r="D282" s="2967" t="s">
        <v>3133</v>
      </c>
      <c r="E282" s="2968">
        <v>9.39</v>
      </c>
      <c r="F282" s="2959" t="s">
        <v>3179</v>
      </c>
    </row>
    <row r="283" spans="1:6">
      <c r="A283" s="2959">
        <v>282</v>
      </c>
      <c r="B283" s="2959" t="s">
        <v>3196</v>
      </c>
      <c r="C283" s="2959" t="s">
        <v>3178</v>
      </c>
      <c r="D283" s="2967" t="s">
        <v>3136</v>
      </c>
      <c r="E283" s="2968">
        <v>4.75</v>
      </c>
      <c r="F283" s="2959" t="s">
        <v>3179</v>
      </c>
    </row>
    <row r="284" spans="1:6">
      <c r="A284" s="2959">
        <v>283</v>
      </c>
      <c r="B284" s="2959" t="s">
        <v>3196</v>
      </c>
      <c r="C284" s="2959" t="s">
        <v>3178</v>
      </c>
      <c r="D284" s="2967" t="s">
        <v>3137</v>
      </c>
      <c r="E284" s="2968">
        <v>12.2</v>
      </c>
      <c r="F284" s="2959" t="s">
        <v>3179</v>
      </c>
    </row>
    <row r="285" spans="1:6">
      <c r="A285" s="2959">
        <v>284</v>
      </c>
      <c r="B285" s="2959" t="s">
        <v>3196</v>
      </c>
      <c r="C285" s="2959" t="s">
        <v>3178</v>
      </c>
      <c r="D285" s="2967" t="s">
        <v>3138</v>
      </c>
      <c r="E285" s="2968">
        <v>6.27</v>
      </c>
      <c r="F285" s="2959" t="s">
        <v>3179</v>
      </c>
    </row>
    <row r="286" spans="1:6">
      <c r="A286" s="2959">
        <v>285</v>
      </c>
      <c r="B286" s="2959" t="s">
        <v>3196</v>
      </c>
      <c r="C286" s="2959" t="s">
        <v>3178</v>
      </c>
      <c r="D286" s="2967" t="s">
        <v>3143</v>
      </c>
      <c r="E286" s="2968">
        <v>6.27</v>
      </c>
      <c r="F286" s="2959" t="s">
        <v>3179</v>
      </c>
    </row>
    <row r="287" spans="1:6">
      <c r="A287" s="2959">
        <v>286</v>
      </c>
      <c r="B287" s="2959" t="s">
        <v>3196</v>
      </c>
      <c r="C287" s="2959" t="s">
        <v>3178</v>
      </c>
      <c r="D287" s="2967" t="s">
        <v>3144</v>
      </c>
      <c r="E287" s="2968">
        <v>12.1</v>
      </c>
      <c r="F287" s="2959" t="s">
        <v>3179</v>
      </c>
    </row>
    <row r="288" spans="1:6">
      <c r="A288" s="2959">
        <v>287</v>
      </c>
      <c r="B288" s="2959" t="s">
        <v>3196</v>
      </c>
      <c r="C288" s="2959" t="s">
        <v>3178</v>
      </c>
      <c r="D288" s="2967" t="s">
        <v>3145</v>
      </c>
      <c r="E288" s="2968">
        <v>7.71</v>
      </c>
      <c r="F288" s="2959" t="s">
        <v>3179</v>
      </c>
    </row>
    <row r="289" spans="1:6">
      <c r="A289" s="2959">
        <v>288</v>
      </c>
      <c r="B289" s="2959" t="s">
        <v>3196</v>
      </c>
      <c r="C289" s="2959" t="s">
        <v>3178</v>
      </c>
      <c r="D289" s="2970" t="s">
        <v>3152</v>
      </c>
      <c r="E289" s="2971">
        <v>6.85</v>
      </c>
      <c r="F289" s="2959" t="s">
        <v>3179</v>
      </c>
    </row>
    <row r="290" spans="1:6">
      <c r="A290" s="2959">
        <v>289</v>
      </c>
      <c r="B290" s="2959" t="s">
        <v>3196</v>
      </c>
      <c r="C290" s="2959" t="s">
        <v>3180</v>
      </c>
      <c r="D290" s="2967" t="s">
        <v>3234</v>
      </c>
      <c r="E290" s="2968">
        <v>211.47</v>
      </c>
      <c r="F290" s="2959" t="s">
        <v>3200</v>
      </c>
    </row>
    <row r="291" spans="1:6">
      <c r="A291" s="2959">
        <v>290</v>
      </c>
      <c r="B291" s="2959" t="s">
        <v>3196</v>
      </c>
      <c r="C291" s="2959" t="s">
        <v>3235</v>
      </c>
      <c r="D291" s="2967" t="s">
        <v>3201</v>
      </c>
      <c r="E291" s="2968">
        <v>7.76</v>
      </c>
      <c r="F291" s="2959" t="s">
        <v>3236</v>
      </c>
    </row>
    <row r="292" spans="1:6">
      <c r="A292" s="2959">
        <v>291</v>
      </c>
      <c r="B292" s="2959" t="s">
        <v>3196</v>
      </c>
      <c r="C292" s="2959" t="s">
        <v>3180</v>
      </c>
      <c r="D292" s="2967" t="s">
        <v>3203</v>
      </c>
      <c r="E292" s="2968">
        <v>9.2200000000000006</v>
      </c>
      <c r="F292" s="2959" t="s">
        <v>3236</v>
      </c>
    </row>
    <row r="293" spans="1:6">
      <c r="A293" s="2959">
        <v>292</v>
      </c>
      <c r="B293" s="2959" t="s">
        <v>3196</v>
      </c>
      <c r="C293" s="2959" t="s">
        <v>3180</v>
      </c>
      <c r="D293" s="2967" t="s">
        <v>3117</v>
      </c>
      <c r="E293" s="2968">
        <v>9.34</v>
      </c>
      <c r="F293" s="2959" t="s">
        <v>3181</v>
      </c>
    </row>
    <row r="294" spans="1:6">
      <c r="A294" s="2959">
        <v>293</v>
      </c>
      <c r="B294" s="2959" t="s">
        <v>3196</v>
      </c>
      <c r="C294" s="2959" t="s">
        <v>3180</v>
      </c>
      <c r="D294" s="2967" t="s">
        <v>3119</v>
      </c>
      <c r="E294" s="2968">
        <v>11.16</v>
      </c>
      <c r="F294" s="2959" t="s">
        <v>3181</v>
      </c>
    </row>
    <row r="295" spans="1:6">
      <c r="A295" s="2959">
        <v>294</v>
      </c>
      <c r="B295" s="2959" t="s">
        <v>3196</v>
      </c>
      <c r="C295" s="2959" t="s">
        <v>3180</v>
      </c>
      <c r="D295" s="2967" t="s">
        <v>3120</v>
      </c>
      <c r="E295" s="2968">
        <v>4.5999999999999996</v>
      </c>
      <c r="F295" s="2959" t="s">
        <v>3181</v>
      </c>
    </row>
    <row r="296" spans="1:6">
      <c r="A296" s="2959">
        <v>295</v>
      </c>
      <c r="B296" s="2959" t="s">
        <v>3196</v>
      </c>
      <c r="C296" s="2959" t="s">
        <v>3180</v>
      </c>
      <c r="D296" s="2967" t="s">
        <v>3121</v>
      </c>
      <c r="E296" s="2968">
        <v>14.06</v>
      </c>
      <c r="F296" s="2959" t="s">
        <v>3181</v>
      </c>
    </row>
    <row r="297" spans="1:6">
      <c r="A297" s="2959">
        <v>296</v>
      </c>
      <c r="B297" s="2959" t="s">
        <v>3196</v>
      </c>
      <c r="C297" s="2959" t="s">
        <v>3180</v>
      </c>
      <c r="D297" s="2967" t="s">
        <v>3122</v>
      </c>
      <c r="E297" s="2968">
        <v>7.39</v>
      </c>
      <c r="F297" s="2959" t="s">
        <v>3181</v>
      </c>
    </row>
    <row r="298" spans="1:6">
      <c r="A298" s="2959">
        <v>297</v>
      </c>
      <c r="B298" s="2959" t="s">
        <v>3196</v>
      </c>
      <c r="C298" s="2959" t="s">
        <v>3180</v>
      </c>
      <c r="D298" s="2967" t="s">
        <v>3123</v>
      </c>
      <c r="E298" s="2968">
        <v>12.21</v>
      </c>
      <c r="F298" s="2959" t="s">
        <v>3181</v>
      </c>
    </row>
    <row r="299" spans="1:6">
      <c r="A299" s="2959">
        <v>298</v>
      </c>
      <c r="B299" s="2959" t="s">
        <v>3196</v>
      </c>
      <c r="C299" s="2959" t="s">
        <v>3180</v>
      </c>
      <c r="D299" s="2967" t="s">
        <v>3124</v>
      </c>
      <c r="E299" s="2968">
        <v>11.2</v>
      </c>
      <c r="F299" s="2959" t="s">
        <v>3181</v>
      </c>
    </row>
    <row r="300" spans="1:6">
      <c r="A300" s="2959">
        <v>299</v>
      </c>
      <c r="B300" s="2959" t="s">
        <v>3196</v>
      </c>
      <c r="C300" s="2959" t="s">
        <v>3180</v>
      </c>
      <c r="D300" s="2967" t="s">
        <v>3125</v>
      </c>
      <c r="E300" s="2968">
        <v>14.29</v>
      </c>
      <c r="F300" s="2959" t="s">
        <v>3181</v>
      </c>
    </row>
    <row r="301" spans="1:6">
      <c r="A301" s="2959">
        <v>300</v>
      </c>
      <c r="B301" s="2959" t="s">
        <v>3196</v>
      </c>
      <c r="C301" s="2959" t="s">
        <v>3180</v>
      </c>
      <c r="D301" s="2967" t="s">
        <v>3126</v>
      </c>
      <c r="E301" s="2968">
        <v>7.55</v>
      </c>
      <c r="F301" s="2959" t="s">
        <v>3181</v>
      </c>
    </row>
    <row r="302" spans="1:6">
      <c r="A302" s="2959">
        <v>301</v>
      </c>
      <c r="B302" s="2959" t="s">
        <v>3196</v>
      </c>
      <c r="C302" s="2959" t="s">
        <v>3180</v>
      </c>
      <c r="D302" s="2967" t="s">
        <v>3127</v>
      </c>
      <c r="E302" s="2968">
        <v>5.85</v>
      </c>
      <c r="F302" s="2959" t="s">
        <v>3181</v>
      </c>
    </row>
    <row r="303" spans="1:6">
      <c r="A303" s="2959">
        <v>302</v>
      </c>
      <c r="B303" s="2959" t="s">
        <v>3196</v>
      </c>
      <c r="C303" s="2959" t="s">
        <v>3180</v>
      </c>
      <c r="D303" s="2967" t="s">
        <v>3128</v>
      </c>
      <c r="E303" s="2968">
        <v>5.77</v>
      </c>
      <c r="F303" s="2959" t="s">
        <v>3181</v>
      </c>
    </row>
    <row r="304" spans="1:6">
      <c r="A304" s="2959">
        <v>303</v>
      </c>
      <c r="B304" s="2959" t="s">
        <v>3196</v>
      </c>
      <c r="C304" s="2959" t="s">
        <v>3180</v>
      </c>
      <c r="D304" s="2967" t="s">
        <v>3129</v>
      </c>
      <c r="E304" s="2968">
        <v>6.68</v>
      </c>
      <c r="F304" s="2959" t="s">
        <v>3181</v>
      </c>
    </row>
    <row r="305" spans="1:6">
      <c r="A305" s="2959">
        <v>304</v>
      </c>
      <c r="B305" s="2959" t="s">
        <v>3196</v>
      </c>
      <c r="C305" s="2959" t="s">
        <v>3180</v>
      </c>
      <c r="D305" s="2967" t="s">
        <v>3130</v>
      </c>
      <c r="E305" s="2968">
        <v>6.26</v>
      </c>
      <c r="F305" s="2959" t="s">
        <v>3181</v>
      </c>
    </row>
    <row r="306" spans="1:6">
      <c r="A306" s="2959">
        <v>305</v>
      </c>
      <c r="B306" s="2959" t="s">
        <v>3196</v>
      </c>
      <c r="C306" s="2959" t="s">
        <v>3180</v>
      </c>
      <c r="D306" s="2967" t="s">
        <v>3131</v>
      </c>
      <c r="E306" s="2968">
        <v>4.7699999999999996</v>
      </c>
      <c r="F306" s="2959" t="s">
        <v>3181</v>
      </c>
    </row>
    <row r="307" spans="1:6">
      <c r="A307" s="2959">
        <v>306</v>
      </c>
      <c r="B307" s="2959" t="s">
        <v>3196</v>
      </c>
      <c r="C307" s="2959" t="s">
        <v>3180</v>
      </c>
      <c r="D307" s="2967" t="s">
        <v>3132</v>
      </c>
      <c r="E307" s="2968">
        <v>4.7699999999999996</v>
      </c>
      <c r="F307" s="2959" t="s">
        <v>3181</v>
      </c>
    </row>
    <row r="308" spans="1:6">
      <c r="A308" s="2959">
        <v>307</v>
      </c>
      <c r="B308" s="2959" t="s">
        <v>3196</v>
      </c>
      <c r="C308" s="2959" t="s">
        <v>3180</v>
      </c>
      <c r="D308" s="2967" t="s">
        <v>3133</v>
      </c>
      <c r="E308" s="2968">
        <v>11.16</v>
      </c>
      <c r="F308" s="2959" t="s">
        <v>3181</v>
      </c>
    </row>
    <row r="309" spans="1:6">
      <c r="A309" s="2959">
        <v>308</v>
      </c>
      <c r="B309" s="2959" t="s">
        <v>3196</v>
      </c>
      <c r="C309" s="2959" t="s">
        <v>3180</v>
      </c>
      <c r="D309" s="2967" t="s">
        <v>3136</v>
      </c>
      <c r="E309" s="2968">
        <v>9.15</v>
      </c>
      <c r="F309" s="2959" t="s">
        <v>3181</v>
      </c>
    </row>
    <row r="310" spans="1:6">
      <c r="A310" s="2959">
        <v>309</v>
      </c>
      <c r="B310" s="2959" t="s">
        <v>3196</v>
      </c>
      <c r="C310" s="2959" t="s">
        <v>3180</v>
      </c>
      <c r="D310" s="2967" t="s">
        <v>3137</v>
      </c>
      <c r="E310" s="2968">
        <v>6.07</v>
      </c>
      <c r="F310" s="2959" t="s">
        <v>3181</v>
      </c>
    </row>
    <row r="311" spans="1:6">
      <c r="A311" s="2959">
        <v>310</v>
      </c>
      <c r="B311" s="2959" t="s">
        <v>3196</v>
      </c>
      <c r="C311" s="2959" t="s">
        <v>3180</v>
      </c>
      <c r="D311" s="2967" t="s">
        <v>3138</v>
      </c>
      <c r="E311" s="2968">
        <v>8.08</v>
      </c>
      <c r="F311" s="2959" t="s">
        <v>3181</v>
      </c>
    </row>
    <row r="312" spans="1:6">
      <c r="A312" s="2959">
        <v>311</v>
      </c>
      <c r="B312" s="2959" t="s">
        <v>3196</v>
      </c>
      <c r="C312" s="2959" t="s">
        <v>3180</v>
      </c>
      <c r="D312" s="2967" t="s">
        <v>3143</v>
      </c>
      <c r="E312" s="2968">
        <v>4.96</v>
      </c>
      <c r="F312" s="2959" t="s">
        <v>3181</v>
      </c>
    </row>
    <row r="313" spans="1:6">
      <c r="A313" s="2959">
        <v>312</v>
      </c>
      <c r="B313" s="2959" t="s">
        <v>3196</v>
      </c>
      <c r="C313" s="2959" t="s">
        <v>3180</v>
      </c>
      <c r="D313" s="2967" t="s">
        <v>3144</v>
      </c>
      <c r="E313" s="2968">
        <v>3.73</v>
      </c>
      <c r="F313" s="2959" t="s">
        <v>3181</v>
      </c>
    </row>
    <row r="314" spans="1:6">
      <c r="A314" s="2959">
        <v>313</v>
      </c>
      <c r="B314" s="2959" t="s">
        <v>3196</v>
      </c>
      <c r="C314" s="2959" t="s">
        <v>3180</v>
      </c>
      <c r="D314" s="2967" t="s">
        <v>3145</v>
      </c>
      <c r="E314" s="2968">
        <v>3.73</v>
      </c>
      <c r="F314" s="2959" t="s">
        <v>3181</v>
      </c>
    </row>
    <row r="315" spans="1:6">
      <c r="A315" s="2959">
        <v>314</v>
      </c>
      <c r="B315" s="2959" t="s">
        <v>3196</v>
      </c>
      <c r="C315" s="2959" t="s">
        <v>3180</v>
      </c>
      <c r="D315" s="2970" t="s">
        <v>3152</v>
      </c>
      <c r="E315" s="2971">
        <v>4.33</v>
      </c>
      <c r="F315" s="2959" t="s">
        <v>3181</v>
      </c>
    </row>
    <row r="316" spans="1:6">
      <c r="A316" s="2959">
        <v>315</v>
      </c>
      <c r="B316" s="2959" t="s">
        <v>3196</v>
      </c>
      <c r="C316" s="2959" t="s">
        <v>3182</v>
      </c>
      <c r="D316" s="2967" t="s">
        <v>3237</v>
      </c>
      <c r="E316" s="2968">
        <v>218.28</v>
      </c>
      <c r="F316" s="2959" t="s">
        <v>3200</v>
      </c>
    </row>
    <row r="317" spans="1:6">
      <c r="A317" s="2959">
        <v>316</v>
      </c>
      <c r="B317" s="2959" t="s">
        <v>3196</v>
      </c>
      <c r="C317" s="2959" t="s">
        <v>3238</v>
      </c>
      <c r="D317" s="2967" t="s">
        <v>3201</v>
      </c>
      <c r="E317" s="2968">
        <v>7.76</v>
      </c>
      <c r="F317" s="2959" t="s">
        <v>3239</v>
      </c>
    </row>
    <row r="318" spans="1:6">
      <c r="A318" s="2959">
        <v>317</v>
      </c>
      <c r="B318" s="2959" t="s">
        <v>3196</v>
      </c>
      <c r="C318" s="2959" t="s">
        <v>3182</v>
      </c>
      <c r="D318" s="2967" t="s">
        <v>3203</v>
      </c>
      <c r="E318" s="2968">
        <v>9.2200000000000006</v>
      </c>
      <c r="F318" s="2959" t="s">
        <v>3239</v>
      </c>
    </row>
    <row r="319" spans="1:6">
      <c r="A319" s="2959">
        <v>318</v>
      </c>
      <c r="B319" s="2959" t="s">
        <v>3196</v>
      </c>
      <c r="C319" s="2959" t="s">
        <v>3182</v>
      </c>
      <c r="D319" s="2967" t="s">
        <v>3117</v>
      </c>
      <c r="E319" s="2968">
        <v>9.34</v>
      </c>
      <c r="F319" s="2959" t="s">
        <v>3183</v>
      </c>
    </row>
    <row r="320" spans="1:6">
      <c r="A320" s="2959">
        <v>319</v>
      </c>
      <c r="B320" s="2959" t="s">
        <v>3196</v>
      </c>
      <c r="C320" s="2959" t="s">
        <v>3182</v>
      </c>
      <c r="D320" s="2967" t="s">
        <v>3119</v>
      </c>
      <c r="E320" s="2968">
        <v>11.16</v>
      </c>
      <c r="F320" s="2959" t="s">
        <v>3183</v>
      </c>
    </row>
    <row r="321" spans="1:6">
      <c r="A321" s="2959">
        <v>320</v>
      </c>
      <c r="B321" s="2959" t="s">
        <v>3196</v>
      </c>
      <c r="C321" s="2959" t="s">
        <v>3182</v>
      </c>
      <c r="D321" s="2967" t="s">
        <v>3120</v>
      </c>
      <c r="E321" s="2968">
        <v>4.5999999999999996</v>
      </c>
      <c r="F321" s="2959" t="s">
        <v>3183</v>
      </c>
    </row>
    <row r="322" spans="1:6">
      <c r="A322" s="2959">
        <v>321</v>
      </c>
      <c r="B322" s="2959" t="s">
        <v>3196</v>
      </c>
      <c r="C322" s="2959" t="s">
        <v>3182</v>
      </c>
      <c r="D322" s="2967" t="s">
        <v>3121</v>
      </c>
      <c r="E322" s="2968">
        <v>14.19</v>
      </c>
      <c r="F322" s="2959" t="s">
        <v>3183</v>
      </c>
    </row>
    <row r="323" spans="1:6">
      <c r="A323" s="2959">
        <v>322</v>
      </c>
      <c r="B323" s="2959" t="s">
        <v>3196</v>
      </c>
      <c r="C323" s="2959" t="s">
        <v>3182</v>
      </c>
      <c r="D323" s="2967" t="s">
        <v>3122</v>
      </c>
      <c r="E323" s="2968">
        <v>7.26</v>
      </c>
      <c r="F323" s="2959" t="s">
        <v>3183</v>
      </c>
    </row>
    <row r="324" spans="1:6">
      <c r="A324" s="2959">
        <v>323</v>
      </c>
      <c r="B324" s="2959" t="s">
        <v>3196</v>
      </c>
      <c r="C324" s="2959" t="s">
        <v>3182</v>
      </c>
      <c r="D324" s="2967" t="s">
        <v>3123</v>
      </c>
      <c r="E324" s="2968">
        <v>13.48</v>
      </c>
      <c r="F324" s="2959" t="s">
        <v>3183</v>
      </c>
    </row>
    <row r="325" spans="1:6">
      <c r="A325" s="2959">
        <v>324</v>
      </c>
      <c r="B325" s="2959" t="s">
        <v>3196</v>
      </c>
      <c r="C325" s="2959" t="s">
        <v>3182</v>
      </c>
      <c r="D325" s="2967" t="s">
        <v>3124</v>
      </c>
      <c r="E325" s="2968">
        <v>11.2</v>
      </c>
      <c r="F325" s="2959" t="s">
        <v>3183</v>
      </c>
    </row>
    <row r="326" spans="1:6">
      <c r="A326" s="2959">
        <v>325</v>
      </c>
      <c r="B326" s="2959" t="s">
        <v>3196</v>
      </c>
      <c r="C326" s="2959" t="s">
        <v>3182</v>
      </c>
      <c r="D326" s="2967" t="s">
        <v>3125</v>
      </c>
      <c r="E326" s="2968">
        <v>14.29</v>
      </c>
      <c r="F326" s="2959" t="s">
        <v>3183</v>
      </c>
    </row>
    <row r="327" spans="1:6">
      <c r="A327" s="2959">
        <v>326</v>
      </c>
      <c r="B327" s="2959" t="s">
        <v>3196</v>
      </c>
      <c r="C327" s="2959" t="s">
        <v>3182</v>
      </c>
      <c r="D327" s="2967" t="s">
        <v>3126</v>
      </c>
      <c r="E327" s="2968">
        <v>7.55</v>
      </c>
      <c r="F327" s="2959" t="s">
        <v>3183</v>
      </c>
    </row>
    <row r="328" spans="1:6">
      <c r="A328" s="2959">
        <v>327</v>
      </c>
      <c r="B328" s="2959" t="s">
        <v>3196</v>
      </c>
      <c r="C328" s="2959" t="s">
        <v>3182</v>
      </c>
      <c r="D328" s="2967" t="s">
        <v>3127</v>
      </c>
      <c r="E328" s="2968">
        <v>5.85</v>
      </c>
      <c r="F328" s="2959" t="s">
        <v>3183</v>
      </c>
    </row>
    <row r="329" spans="1:6">
      <c r="A329" s="2959">
        <v>328</v>
      </c>
      <c r="B329" s="2959" t="s">
        <v>3196</v>
      </c>
      <c r="C329" s="2959" t="s">
        <v>3182</v>
      </c>
      <c r="D329" s="2967" t="s">
        <v>3128</v>
      </c>
      <c r="E329" s="2968">
        <v>5.77</v>
      </c>
      <c r="F329" s="2959" t="s">
        <v>3183</v>
      </c>
    </row>
    <row r="330" spans="1:6">
      <c r="A330" s="2959">
        <v>329</v>
      </c>
      <c r="B330" s="2959" t="s">
        <v>3196</v>
      </c>
      <c r="C330" s="2959" t="s">
        <v>3182</v>
      </c>
      <c r="D330" s="2967" t="s">
        <v>3129</v>
      </c>
      <c r="E330" s="2968">
        <v>6.68</v>
      </c>
      <c r="F330" s="2959" t="s">
        <v>3183</v>
      </c>
    </row>
    <row r="331" spans="1:6">
      <c r="A331" s="2959">
        <v>330</v>
      </c>
      <c r="B331" s="2959" t="s">
        <v>3196</v>
      </c>
      <c r="C331" s="2959" t="s">
        <v>3182</v>
      </c>
      <c r="D331" s="2967" t="s">
        <v>3130</v>
      </c>
      <c r="E331" s="2968">
        <v>6.26</v>
      </c>
      <c r="F331" s="2959" t="s">
        <v>3183</v>
      </c>
    </row>
    <row r="332" spans="1:6">
      <c r="A332" s="2959">
        <v>331</v>
      </c>
      <c r="B332" s="2959" t="s">
        <v>3196</v>
      </c>
      <c r="C332" s="2959" t="s">
        <v>3182</v>
      </c>
      <c r="D332" s="2967" t="s">
        <v>3131</v>
      </c>
      <c r="E332" s="2968">
        <v>4.7699999999999996</v>
      </c>
      <c r="F332" s="2959" t="s">
        <v>3183</v>
      </c>
    </row>
    <row r="333" spans="1:6">
      <c r="A333" s="2959">
        <v>332</v>
      </c>
      <c r="B333" s="2959" t="s">
        <v>3196</v>
      </c>
      <c r="C333" s="2959" t="s">
        <v>3182</v>
      </c>
      <c r="D333" s="2967" t="s">
        <v>3132</v>
      </c>
      <c r="E333" s="2968">
        <v>4.7699999999999996</v>
      </c>
      <c r="F333" s="2959" t="s">
        <v>3183</v>
      </c>
    </row>
    <row r="334" spans="1:6">
      <c r="A334" s="2959">
        <v>333</v>
      </c>
      <c r="B334" s="2959" t="s">
        <v>3196</v>
      </c>
      <c r="C334" s="2959" t="s">
        <v>3182</v>
      </c>
      <c r="D334" s="2967" t="s">
        <v>3133</v>
      </c>
      <c r="E334" s="2968">
        <v>11.16</v>
      </c>
      <c r="F334" s="2959" t="s">
        <v>3183</v>
      </c>
    </row>
    <row r="335" spans="1:6">
      <c r="A335" s="2959">
        <v>334</v>
      </c>
      <c r="B335" s="2959" t="s">
        <v>3196</v>
      </c>
      <c r="C335" s="2959" t="s">
        <v>3182</v>
      </c>
      <c r="D335" s="2967" t="s">
        <v>3136</v>
      </c>
      <c r="E335" s="2968">
        <v>9.15</v>
      </c>
      <c r="F335" s="2959" t="s">
        <v>3183</v>
      </c>
    </row>
    <row r="336" spans="1:6">
      <c r="A336" s="2959">
        <v>335</v>
      </c>
      <c r="B336" s="2959" t="s">
        <v>3196</v>
      </c>
      <c r="C336" s="2959" t="s">
        <v>3182</v>
      </c>
      <c r="D336" s="2967" t="s">
        <v>3137</v>
      </c>
      <c r="E336" s="2968">
        <v>6.07</v>
      </c>
      <c r="F336" s="2959" t="s">
        <v>3183</v>
      </c>
    </row>
    <row r="337" spans="1:6">
      <c r="A337" s="2959">
        <v>336</v>
      </c>
      <c r="B337" s="2959" t="s">
        <v>3196</v>
      </c>
      <c r="C337" s="2959" t="s">
        <v>3182</v>
      </c>
      <c r="D337" s="2967" t="s">
        <v>3138</v>
      </c>
      <c r="E337" s="2968">
        <v>4.96</v>
      </c>
      <c r="F337" s="2959" t="s">
        <v>3183</v>
      </c>
    </row>
    <row r="338" spans="1:6">
      <c r="A338" s="2959">
        <v>337</v>
      </c>
      <c r="B338" s="2959" t="s">
        <v>3196</v>
      </c>
      <c r="C338" s="2959" t="s">
        <v>3182</v>
      </c>
      <c r="D338" s="2967" t="s">
        <v>3143</v>
      </c>
      <c r="E338" s="2968">
        <v>3.73</v>
      </c>
      <c r="F338" s="2959" t="s">
        <v>3183</v>
      </c>
    </row>
    <row r="339" spans="1:6">
      <c r="A339" s="2959">
        <v>338</v>
      </c>
      <c r="B339" s="2959" t="s">
        <v>3196</v>
      </c>
      <c r="C339" s="2959" t="s">
        <v>3182</v>
      </c>
      <c r="D339" s="2967" t="s">
        <v>3144</v>
      </c>
      <c r="E339" s="2968">
        <v>3.73</v>
      </c>
      <c r="F339" s="2959" t="s">
        <v>3183</v>
      </c>
    </row>
    <row r="340" spans="1:6">
      <c r="A340" s="2959">
        <v>339</v>
      </c>
      <c r="B340" s="2959" t="s">
        <v>3196</v>
      </c>
      <c r="C340" s="2959" t="s">
        <v>3182</v>
      </c>
      <c r="D340" s="2970" t="s">
        <v>3145</v>
      </c>
      <c r="E340" s="2971">
        <v>4.33</v>
      </c>
      <c r="F340" s="2959" t="s">
        <v>3183</v>
      </c>
    </row>
    <row r="341" spans="1:6">
      <c r="A341" s="2959">
        <v>340</v>
      </c>
      <c r="B341" s="2959" t="s">
        <v>3196</v>
      </c>
      <c r="C341" s="2959" t="s">
        <v>3184</v>
      </c>
      <c r="D341" s="2967" t="s">
        <v>3240</v>
      </c>
      <c r="E341" s="2968">
        <v>192.65</v>
      </c>
      <c r="F341" s="2959" t="s">
        <v>3200</v>
      </c>
    </row>
    <row r="342" spans="1:6">
      <c r="A342" s="2959">
        <v>341</v>
      </c>
      <c r="B342" s="2959" t="s">
        <v>3196</v>
      </c>
      <c r="C342" s="2959" t="s">
        <v>3241</v>
      </c>
      <c r="D342" s="2967" t="s">
        <v>3242</v>
      </c>
      <c r="E342" s="2968">
        <v>189.75</v>
      </c>
      <c r="F342" s="2959" t="s">
        <v>3200</v>
      </c>
    </row>
    <row r="343" spans="1:6">
      <c r="A343" s="2959">
        <v>342</v>
      </c>
      <c r="B343" s="2959" t="s">
        <v>3196</v>
      </c>
      <c r="C343" s="2959" t="s">
        <v>3184</v>
      </c>
      <c r="D343" s="2967" t="s">
        <v>3201</v>
      </c>
      <c r="E343" s="2968">
        <v>5.94</v>
      </c>
      <c r="F343" s="2959" t="s">
        <v>3243</v>
      </c>
    </row>
    <row r="344" spans="1:6">
      <c r="A344" s="2959">
        <v>343</v>
      </c>
      <c r="B344" s="2959" t="s">
        <v>3196</v>
      </c>
      <c r="C344" s="2959" t="s">
        <v>3184</v>
      </c>
      <c r="D344" s="2967" t="s">
        <v>3203</v>
      </c>
      <c r="E344" s="2968">
        <v>13.16</v>
      </c>
      <c r="F344" s="2959" t="s">
        <v>3243</v>
      </c>
    </row>
    <row r="345" spans="1:6">
      <c r="A345" s="2959">
        <v>344</v>
      </c>
      <c r="B345" s="2959" t="s">
        <v>3196</v>
      </c>
      <c r="C345" s="2959" t="s">
        <v>3184</v>
      </c>
      <c r="D345" s="2967" t="s">
        <v>3117</v>
      </c>
      <c r="E345" s="2968">
        <v>9.4</v>
      </c>
      <c r="F345" s="2959" t="s">
        <v>3185</v>
      </c>
    </row>
    <row r="346" spans="1:6">
      <c r="A346" s="2959">
        <v>345</v>
      </c>
      <c r="B346" s="2959" t="s">
        <v>3196</v>
      </c>
      <c r="C346" s="2959" t="s">
        <v>3184</v>
      </c>
      <c r="D346" s="2967" t="s">
        <v>3119</v>
      </c>
      <c r="E346" s="2968">
        <v>27.2</v>
      </c>
      <c r="F346" s="2959" t="s">
        <v>3185</v>
      </c>
    </row>
    <row r="347" spans="1:6">
      <c r="A347" s="2959">
        <v>346</v>
      </c>
      <c r="B347" s="2959" t="s">
        <v>3196</v>
      </c>
      <c r="C347" s="2959" t="s">
        <v>3184</v>
      </c>
      <c r="D347" s="2967" t="s">
        <v>3120</v>
      </c>
      <c r="E347" s="2968">
        <v>19.96</v>
      </c>
      <c r="F347" s="2959" t="s">
        <v>3185</v>
      </c>
    </row>
    <row r="348" spans="1:6">
      <c r="A348" s="2959">
        <v>347</v>
      </c>
      <c r="B348" s="2959" t="s">
        <v>3196</v>
      </c>
      <c r="C348" s="2959" t="s">
        <v>3184</v>
      </c>
      <c r="D348" s="2967" t="s">
        <v>3121</v>
      </c>
      <c r="E348" s="2968">
        <v>14.38</v>
      </c>
      <c r="F348" s="2959" t="s">
        <v>3185</v>
      </c>
    </row>
    <row r="349" spans="1:6">
      <c r="A349" s="2959">
        <v>348</v>
      </c>
      <c r="B349" s="2959" t="s">
        <v>3196</v>
      </c>
      <c r="C349" s="2959" t="s">
        <v>3184</v>
      </c>
      <c r="D349" s="2967" t="s">
        <v>3122</v>
      </c>
      <c r="E349" s="2968">
        <v>9.35</v>
      </c>
      <c r="F349" s="2959" t="s">
        <v>3185</v>
      </c>
    </row>
    <row r="350" spans="1:6">
      <c r="A350" s="2959">
        <v>349</v>
      </c>
      <c r="B350" s="2959" t="s">
        <v>3196</v>
      </c>
      <c r="C350" s="2959" t="s">
        <v>3184</v>
      </c>
      <c r="D350" s="2967" t="s">
        <v>3123</v>
      </c>
      <c r="E350" s="2968">
        <v>13.11</v>
      </c>
      <c r="F350" s="2959" t="s">
        <v>3185</v>
      </c>
    </row>
    <row r="351" spans="1:6">
      <c r="A351" s="2959">
        <v>350</v>
      </c>
      <c r="B351" s="2959" t="s">
        <v>3196</v>
      </c>
      <c r="C351" s="2959" t="s">
        <v>3184</v>
      </c>
      <c r="D351" s="2967" t="s">
        <v>3124</v>
      </c>
      <c r="E351" s="2968">
        <v>22.19</v>
      </c>
      <c r="F351" s="2959" t="s">
        <v>3185</v>
      </c>
    </row>
    <row r="352" spans="1:6">
      <c r="A352" s="2959">
        <v>351</v>
      </c>
      <c r="B352" s="2959" t="s">
        <v>3196</v>
      </c>
      <c r="C352" s="2959" t="s">
        <v>3184</v>
      </c>
      <c r="D352" s="2967" t="s">
        <v>3125</v>
      </c>
      <c r="E352" s="2968">
        <v>22.19</v>
      </c>
      <c r="F352" s="2959" t="s">
        <v>3185</v>
      </c>
    </row>
    <row r="353" spans="1:6">
      <c r="A353" s="2959">
        <v>352</v>
      </c>
      <c r="B353" s="2959" t="s">
        <v>3196</v>
      </c>
      <c r="C353" s="2959" t="s">
        <v>3184</v>
      </c>
      <c r="D353" s="2967" t="s">
        <v>3126</v>
      </c>
      <c r="E353" s="2968">
        <v>13.11</v>
      </c>
      <c r="F353" s="2959" t="s">
        <v>3185</v>
      </c>
    </row>
    <row r="354" spans="1:6">
      <c r="A354" s="2959">
        <v>353</v>
      </c>
      <c r="B354" s="2959" t="s">
        <v>3196</v>
      </c>
      <c r="C354" s="2959" t="s">
        <v>3184</v>
      </c>
      <c r="D354" s="2967" t="s">
        <v>3127</v>
      </c>
      <c r="E354" s="2968">
        <v>9.11</v>
      </c>
      <c r="F354" s="2959" t="s">
        <v>3185</v>
      </c>
    </row>
    <row r="355" spans="1:6">
      <c r="A355" s="2959">
        <v>354</v>
      </c>
      <c r="B355" s="2959" t="s">
        <v>3196</v>
      </c>
      <c r="C355" s="2959" t="s">
        <v>3184</v>
      </c>
      <c r="D355" s="2967" t="s">
        <v>3128</v>
      </c>
      <c r="E355" s="2968">
        <v>14.38</v>
      </c>
      <c r="F355" s="2959" t="s">
        <v>3185</v>
      </c>
    </row>
    <row r="356" spans="1:6">
      <c r="A356" s="2959">
        <v>355</v>
      </c>
      <c r="B356" s="2959" t="s">
        <v>3196</v>
      </c>
      <c r="C356" s="2959" t="s">
        <v>3184</v>
      </c>
      <c r="D356" s="2967" t="s">
        <v>3129</v>
      </c>
      <c r="E356" s="2968">
        <v>19.96</v>
      </c>
      <c r="F356" s="2959" t="s">
        <v>3185</v>
      </c>
    </row>
    <row r="357" spans="1:6">
      <c r="A357" s="2959">
        <v>356</v>
      </c>
      <c r="B357" s="2959" t="s">
        <v>3196</v>
      </c>
      <c r="C357" s="2959" t="s">
        <v>3184</v>
      </c>
      <c r="D357" s="2967" t="s">
        <v>3130</v>
      </c>
      <c r="E357" s="2968">
        <v>24.42</v>
      </c>
      <c r="F357" s="2959" t="s">
        <v>3185</v>
      </c>
    </row>
    <row r="358" spans="1:6">
      <c r="A358" s="2959">
        <v>357</v>
      </c>
      <c r="B358" s="2959" t="s">
        <v>3196</v>
      </c>
      <c r="C358" s="2959" t="s">
        <v>3184</v>
      </c>
      <c r="D358" s="2967" t="s">
        <v>3131</v>
      </c>
      <c r="E358" s="2968">
        <v>27.08</v>
      </c>
      <c r="F358" s="2959" t="s">
        <v>3185</v>
      </c>
    </row>
    <row r="359" spans="1:6">
      <c r="A359" s="2959">
        <v>358</v>
      </c>
      <c r="B359" s="2959" t="s">
        <v>3196</v>
      </c>
      <c r="C359" s="2959" t="s">
        <v>3184</v>
      </c>
      <c r="D359" s="2967" t="s">
        <v>3132</v>
      </c>
      <c r="E359" s="2968">
        <v>19.96</v>
      </c>
      <c r="F359" s="2959" t="s">
        <v>3185</v>
      </c>
    </row>
    <row r="360" spans="1:6">
      <c r="A360" s="2959">
        <v>359</v>
      </c>
      <c r="B360" s="2959" t="s">
        <v>3196</v>
      </c>
      <c r="C360" s="2959" t="s">
        <v>3184</v>
      </c>
      <c r="D360" s="2967" t="s">
        <v>3133</v>
      </c>
      <c r="E360" s="2968">
        <v>14.38</v>
      </c>
      <c r="F360" s="2959" t="s">
        <v>3185</v>
      </c>
    </row>
    <row r="361" spans="1:6">
      <c r="A361" s="2959">
        <v>360</v>
      </c>
      <c r="B361" s="2959" t="s">
        <v>3196</v>
      </c>
      <c r="C361" s="2959" t="s">
        <v>3184</v>
      </c>
      <c r="D361" s="2967" t="s">
        <v>3136</v>
      </c>
      <c r="E361" s="2968">
        <v>9.35</v>
      </c>
      <c r="F361" s="2959" t="s">
        <v>3185</v>
      </c>
    </row>
    <row r="362" spans="1:6">
      <c r="A362" s="2959">
        <v>361</v>
      </c>
      <c r="B362" s="2959" t="s">
        <v>3196</v>
      </c>
      <c r="C362" s="2959" t="s">
        <v>3184</v>
      </c>
      <c r="D362" s="2967" t="s">
        <v>3137</v>
      </c>
      <c r="E362" s="2968">
        <v>13.11</v>
      </c>
      <c r="F362" s="2959" t="s">
        <v>3185</v>
      </c>
    </row>
    <row r="363" spans="1:6">
      <c r="A363" s="2959">
        <v>362</v>
      </c>
      <c r="B363" s="2959" t="s">
        <v>3196</v>
      </c>
      <c r="C363" s="2959" t="s">
        <v>3184</v>
      </c>
      <c r="D363" s="2967" t="s">
        <v>3138</v>
      </c>
      <c r="E363" s="2968">
        <v>22.19</v>
      </c>
      <c r="F363" s="2959" t="s">
        <v>3185</v>
      </c>
    </row>
    <row r="364" spans="1:6">
      <c r="A364" s="2959">
        <v>363</v>
      </c>
      <c r="B364" s="2959" t="s">
        <v>3196</v>
      </c>
      <c r="C364" s="2959" t="s">
        <v>3184</v>
      </c>
      <c r="D364" s="2967" t="s">
        <v>3143</v>
      </c>
      <c r="E364" s="2968">
        <v>22.19</v>
      </c>
      <c r="F364" s="2959" t="s">
        <v>3185</v>
      </c>
    </row>
    <row r="365" spans="1:6">
      <c r="A365" s="2959">
        <v>364</v>
      </c>
      <c r="B365" s="2959" t="s">
        <v>3196</v>
      </c>
      <c r="C365" s="2959" t="s">
        <v>3184</v>
      </c>
      <c r="D365" s="2967" t="s">
        <v>3144</v>
      </c>
      <c r="E365" s="2968">
        <v>13.11</v>
      </c>
      <c r="F365" s="2959" t="s">
        <v>3185</v>
      </c>
    </row>
    <row r="366" spans="1:6">
      <c r="A366" s="2959">
        <v>365</v>
      </c>
      <c r="B366" s="2959" t="s">
        <v>3196</v>
      </c>
      <c r="C366" s="2959" t="s">
        <v>3184</v>
      </c>
      <c r="D366" s="2967" t="s">
        <v>3145</v>
      </c>
      <c r="E366" s="2968">
        <v>9.35</v>
      </c>
      <c r="F366" s="2959" t="s">
        <v>3185</v>
      </c>
    </row>
    <row r="367" spans="1:6">
      <c r="A367" s="2959">
        <v>366</v>
      </c>
      <c r="B367" s="2959" t="s">
        <v>3196</v>
      </c>
      <c r="C367" s="2959" t="s">
        <v>3184</v>
      </c>
      <c r="D367" s="2967" t="s">
        <v>3152</v>
      </c>
      <c r="E367" s="2968">
        <v>14.38</v>
      </c>
      <c r="F367" s="2959" t="s">
        <v>3185</v>
      </c>
    </row>
    <row r="368" spans="1:6">
      <c r="A368" s="2959">
        <v>367</v>
      </c>
      <c r="B368" s="2959" t="s">
        <v>3196</v>
      </c>
      <c r="C368" s="2959" t="s">
        <v>3184</v>
      </c>
      <c r="D368" s="2967" t="s">
        <v>3155</v>
      </c>
      <c r="E368" s="2968">
        <v>19.96</v>
      </c>
      <c r="F368" s="2959" t="s">
        <v>3185</v>
      </c>
    </row>
    <row r="369" spans="1:6">
      <c r="A369" s="2959">
        <v>368</v>
      </c>
      <c r="B369" s="2959" t="s">
        <v>3196</v>
      </c>
      <c r="C369" s="2959" t="s">
        <v>3184</v>
      </c>
      <c r="D369" s="2967" t="s">
        <v>3156</v>
      </c>
      <c r="E369" s="2968">
        <v>27.2</v>
      </c>
      <c r="F369" s="2959" t="s">
        <v>3185</v>
      </c>
    </row>
    <row r="370" spans="1:6">
      <c r="A370" s="2959">
        <v>369</v>
      </c>
      <c r="B370" s="2959" t="s">
        <v>3196</v>
      </c>
      <c r="C370" s="2959" t="s">
        <v>3184</v>
      </c>
      <c r="D370" s="2967" t="s">
        <v>3157</v>
      </c>
      <c r="E370" s="2968">
        <v>9.4</v>
      </c>
      <c r="F370" s="2959" t="s">
        <v>3185</v>
      </c>
    </row>
    <row r="371" spans="1:6">
      <c r="A371" s="2959">
        <v>370</v>
      </c>
      <c r="B371" s="2959" t="s">
        <v>3196</v>
      </c>
      <c r="C371" s="2959" t="s">
        <v>3184</v>
      </c>
      <c r="D371" s="2967" t="s">
        <v>3158</v>
      </c>
      <c r="E371" s="2968">
        <v>13.16</v>
      </c>
      <c r="F371" s="2959" t="s">
        <v>3185</v>
      </c>
    </row>
    <row r="372" spans="1:6">
      <c r="A372" s="2959">
        <v>371</v>
      </c>
      <c r="B372" s="2959" t="s">
        <v>3196</v>
      </c>
      <c r="C372" s="2959" t="s">
        <v>3184</v>
      </c>
      <c r="D372" s="2967" t="s">
        <v>3159</v>
      </c>
      <c r="E372" s="2968">
        <v>5.94</v>
      </c>
      <c r="F372" s="2959" t="s">
        <v>3185</v>
      </c>
    </row>
    <row r="373" spans="1:6">
      <c r="A373" s="2959">
        <v>372</v>
      </c>
      <c r="B373" s="2959" t="s">
        <v>3196</v>
      </c>
      <c r="C373" s="2959" t="s">
        <v>3184</v>
      </c>
      <c r="D373" s="2967" t="s">
        <v>3160</v>
      </c>
      <c r="E373" s="2968">
        <v>5.82</v>
      </c>
      <c r="F373" s="2959" t="s">
        <v>3185</v>
      </c>
    </row>
    <row r="374" spans="1:6">
      <c r="A374" s="2959">
        <v>373</v>
      </c>
      <c r="B374" s="2959" t="s">
        <v>3196</v>
      </c>
      <c r="C374" s="2959" t="s">
        <v>3184</v>
      </c>
      <c r="D374" s="2967" t="s">
        <v>3161</v>
      </c>
      <c r="E374" s="2968">
        <v>8.7100000000000009</v>
      </c>
      <c r="F374" s="2959" t="s">
        <v>3185</v>
      </c>
    </row>
    <row r="375" spans="1:6">
      <c r="A375" s="2959">
        <v>374</v>
      </c>
      <c r="B375" s="2959" t="s">
        <v>3196</v>
      </c>
      <c r="C375" s="2959" t="s">
        <v>3184</v>
      </c>
      <c r="D375" s="2967" t="s">
        <v>3162</v>
      </c>
      <c r="E375" s="2968">
        <v>6.37</v>
      </c>
      <c r="F375" s="2959" t="s">
        <v>3185</v>
      </c>
    </row>
    <row r="376" spans="1:6">
      <c r="A376" s="2959">
        <v>375</v>
      </c>
      <c r="B376" s="2959" t="s">
        <v>3196</v>
      </c>
      <c r="C376" s="2959" t="s">
        <v>3184</v>
      </c>
      <c r="D376" s="2967" t="s">
        <v>3163</v>
      </c>
      <c r="E376" s="2968">
        <v>11.99</v>
      </c>
      <c r="F376" s="2959" t="s">
        <v>3185</v>
      </c>
    </row>
    <row r="377" spans="1:6">
      <c r="A377" s="2959">
        <v>376</v>
      </c>
      <c r="B377" s="2959" t="s">
        <v>3196</v>
      </c>
      <c r="C377" s="2959" t="s">
        <v>3184</v>
      </c>
      <c r="D377" s="2967" t="s">
        <v>3164</v>
      </c>
      <c r="E377" s="2968">
        <v>6.37</v>
      </c>
      <c r="F377" s="2959" t="s">
        <v>3185</v>
      </c>
    </row>
    <row r="378" spans="1:6">
      <c r="A378" s="2959">
        <v>377</v>
      </c>
      <c r="B378" s="2959" t="s">
        <v>3196</v>
      </c>
      <c r="C378" s="2959" t="s">
        <v>3184</v>
      </c>
      <c r="D378" s="2967" t="s">
        <v>3165</v>
      </c>
      <c r="E378" s="2968">
        <v>8.7100000000000009</v>
      </c>
      <c r="F378" s="2959" t="s">
        <v>3185</v>
      </c>
    </row>
    <row r="379" spans="1:6">
      <c r="A379" s="2959">
        <v>378</v>
      </c>
      <c r="B379" s="2959" t="s">
        <v>3196</v>
      </c>
      <c r="C379" s="2959" t="s">
        <v>3184</v>
      </c>
      <c r="D379" s="2967" t="s">
        <v>3166</v>
      </c>
      <c r="E379" s="2968">
        <v>5.82</v>
      </c>
      <c r="F379" s="2959" t="s">
        <v>3185</v>
      </c>
    </row>
    <row r="380" spans="1:6">
      <c r="A380" s="2959">
        <v>379</v>
      </c>
      <c r="B380" s="2959" t="s">
        <v>3196</v>
      </c>
      <c r="C380" s="2959" t="s">
        <v>3184</v>
      </c>
      <c r="D380" s="2967" t="s">
        <v>3167</v>
      </c>
      <c r="E380" s="2968">
        <v>5.94</v>
      </c>
      <c r="F380" s="2959" t="s">
        <v>3185</v>
      </c>
    </row>
    <row r="381" spans="1:6">
      <c r="A381" s="2959">
        <v>380</v>
      </c>
      <c r="B381" s="2959" t="s">
        <v>3196</v>
      </c>
      <c r="C381" s="2959" t="s">
        <v>3184</v>
      </c>
      <c r="D381" s="2967" t="s">
        <v>3168</v>
      </c>
      <c r="E381" s="2968">
        <v>13.16</v>
      </c>
      <c r="F381" s="2959" t="s">
        <v>3185</v>
      </c>
    </row>
    <row r="382" spans="1:6">
      <c r="A382" s="2959">
        <v>381</v>
      </c>
      <c r="B382" s="2959" t="s">
        <v>3196</v>
      </c>
      <c r="C382" s="2959" t="s">
        <v>3184</v>
      </c>
      <c r="D382" s="2967" t="s">
        <v>3169</v>
      </c>
      <c r="E382" s="2968">
        <v>13.92</v>
      </c>
      <c r="F382" s="2959" t="s">
        <v>3185</v>
      </c>
    </row>
    <row r="383" spans="1:6">
      <c r="A383" s="2959">
        <v>382</v>
      </c>
      <c r="B383" s="2959" t="s">
        <v>3196</v>
      </c>
      <c r="C383" s="2959" t="s">
        <v>3184</v>
      </c>
      <c r="D383" s="2967" t="s">
        <v>3170</v>
      </c>
      <c r="E383" s="2968">
        <v>13.92</v>
      </c>
      <c r="F383" s="2959" t="s">
        <v>3185</v>
      </c>
    </row>
    <row r="384" spans="1:6">
      <c r="A384" s="2959">
        <v>383</v>
      </c>
      <c r="B384" s="2959" t="s">
        <v>3196</v>
      </c>
      <c r="C384" s="2959" t="s">
        <v>3184</v>
      </c>
      <c r="D384" s="2967" t="s">
        <v>3171</v>
      </c>
      <c r="E384" s="2968">
        <v>13.16</v>
      </c>
      <c r="F384" s="2959" t="s">
        <v>3185</v>
      </c>
    </row>
    <row r="385" spans="1:6">
      <c r="A385" s="2959">
        <v>384</v>
      </c>
      <c r="B385" s="2959" t="s">
        <v>3196</v>
      </c>
      <c r="C385" s="2959" t="s">
        <v>3184</v>
      </c>
      <c r="D385" s="2967" t="s">
        <v>3172</v>
      </c>
      <c r="E385" s="2968">
        <v>5.94</v>
      </c>
      <c r="F385" s="2959" t="s">
        <v>3185</v>
      </c>
    </row>
    <row r="386" spans="1:6">
      <c r="A386" s="2959">
        <v>385</v>
      </c>
      <c r="B386" s="2959" t="s">
        <v>3196</v>
      </c>
      <c r="C386" s="2959" t="s">
        <v>3184</v>
      </c>
      <c r="D386" s="2967" t="s">
        <v>3173</v>
      </c>
      <c r="E386" s="2968">
        <v>5.82</v>
      </c>
      <c r="F386" s="2959" t="s">
        <v>3185</v>
      </c>
    </row>
    <row r="387" spans="1:6">
      <c r="A387" s="2959">
        <v>386</v>
      </c>
      <c r="B387" s="2959" t="s">
        <v>3196</v>
      </c>
      <c r="C387" s="2959" t="s">
        <v>3184</v>
      </c>
      <c r="D387" s="2967" t="s">
        <v>3186</v>
      </c>
      <c r="E387" s="2968">
        <v>8.7100000000000009</v>
      </c>
      <c r="F387" s="2959" t="s">
        <v>3185</v>
      </c>
    </row>
    <row r="388" spans="1:6">
      <c r="A388" s="2959">
        <v>387</v>
      </c>
      <c r="B388" s="2959" t="s">
        <v>3196</v>
      </c>
      <c r="C388" s="2959" t="s">
        <v>3184</v>
      </c>
      <c r="D388" s="2967" t="s">
        <v>3187</v>
      </c>
      <c r="E388" s="2968">
        <v>6.37</v>
      </c>
      <c r="F388" s="2959" t="s">
        <v>3185</v>
      </c>
    </row>
    <row r="389" spans="1:6">
      <c r="A389" s="2959">
        <v>388</v>
      </c>
      <c r="B389" s="2959" t="s">
        <v>3196</v>
      </c>
      <c r="C389" s="2959" t="s">
        <v>3184</v>
      </c>
      <c r="D389" s="2967" t="s">
        <v>3188</v>
      </c>
      <c r="E389" s="2968">
        <v>11.99</v>
      </c>
      <c r="F389" s="2959" t="s">
        <v>3185</v>
      </c>
    </row>
    <row r="390" spans="1:6">
      <c r="A390" s="2959">
        <v>389</v>
      </c>
      <c r="B390" s="2959" t="s">
        <v>3196</v>
      </c>
      <c r="C390" s="2959" t="s">
        <v>3184</v>
      </c>
      <c r="D390" s="2967" t="s">
        <v>3189</v>
      </c>
      <c r="E390" s="2968">
        <v>6.37</v>
      </c>
      <c r="F390" s="2959" t="s">
        <v>3185</v>
      </c>
    </row>
    <row r="391" spans="1:6">
      <c r="A391" s="2959">
        <v>390</v>
      </c>
      <c r="B391" s="2959" t="s">
        <v>3196</v>
      </c>
      <c r="C391" s="2959" t="s">
        <v>3184</v>
      </c>
      <c r="D391" s="2967" t="s">
        <v>3190</v>
      </c>
      <c r="E391" s="2968">
        <v>8.7100000000000009</v>
      </c>
      <c r="F391" s="2959" t="s">
        <v>3185</v>
      </c>
    </row>
    <row r="392" spans="1:6">
      <c r="A392" s="2959">
        <v>391</v>
      </c>
      <c r="B392" s="2959" t="s">
        <v>3196</v>
      </c>
      <c r="C392" s="2959" t="s">
        <v>3184</v>
      </c>
      <c r="D392" s="2967" t="s">
        <v>3191</v>
      </c>
      <c r="E392" s="2968">
        <v>5.82</v>
      </c>
      <c r="F392" s="2959" t="s">
        <v>3185</v>
      </c>
    </row>
    <row r="393" spans="1:6">
      <c r="A393" s="2959">
        <v>392</v>
      </c>
      <c r="B393" s="2959" t="s">
        <v>3196</v>
      </c>
      <c r="C393" s="2959" t="s">
        <v>3192</v>
      </c>
      <c r="D393" s="2967" t="s">
        <v>3231</v>
      </c>
      <c r="E393" s="2968">
        <v>219.31</v>
      </c>
      <c r="F393" s="2959" t="s">
        <v>3200</v>
      </c>
    </row>
    <row r="394" spans="1:6">
      <c r="A394" s="2959">
        <v>393</v>
      </c>
      <c r="B394" s="2959" t="s">
        <v>3196</v>
      </c>
      <c r="C394" s="2959" t="s">
        <v>3244</v>
      </c>
      <c r="D394" s="2967" t="s">
        <v>3201</v>
      </c>
      <c r="E394" s="2968">
        <v>7.76</v>
      </c>
      <c r="F394" s="2959" t="s">
        <v>3245</v>
      </c>
    </row>
    <row r="395" spans="1:6">
      <c r="A395" s="2959">
        <v>394</v>
      </c>
      <c r="B395" s="2959" t="s">
        <v>3196</v>
      </c>
      <c r="C395" s="2959" t="s">
        <v>3192</v>
      </c>
      <c r="D395" s="2967" t="s">
        <v>3203</v>
      </c>
      <c r="E395" s="2968">
        <v>9.2200000000000006</v>
      </c>
      <c r="F395" s="2959" t="s">
        <v>3245</v>
      </c>
    </row>
    <row r="396" spans="1:6">
      <c r="A396" s="2959">
        <v>395</v>
      </c>
      <c r="B396" s="2959" t="s">
        <v>3196</v>
      </c>
      <c r="C396" s="2959" t="s">
        <v>3192</v>
      </c>
      <c r="D396" s="2967" t="s">
        <v>3117</v>
      </c>
      <c r="E396" s="2968">
        <v>9.34</v>
      </c>
      <c r="F396" s="2959" t="s">
        <v>3193</v>
      </c>
    </row>
    <row r="397" spans="1:6">
      <c r="A397" s="2959">
        <v>396</v>
      </c>
      <c r="B397" s="2959" t="s">
        <v>3196</v>
      </c>
      <c r="C397" s="2959" t="s">
        <v>3192</v>
      </c>
      <c r="D397" s="2967" t="s">
        <v>3119</v>
      </c>
      <c r="E397" s="2968">
        <v>11.16</v>
      </c>
      <c r="F397" s="2959" t="s">
        <v>3193</v>
      </c>
    </row>
    <row r="398" spans="1:6">
      <c r="A398" s="2959">
        <v>397</v>
      </c>
      <c r="B398" s="2959" t="s">
        <v>3196</v>
      </c>
      <c r="C398" s="2959" t="s">
        <v>3192</v>
      </c>
      <c r="D398" s="2967" t="s">
        <v>3120</v>
      </c>
      <c r="E398" s="2968">
        <v>4.5999999999999996</v>
      </c>
      <c r="F398" s="2959" t="s">
        <v>3193</v>
      </c>
    </row>
    <row r="399" spans="1:6">
      <c r="A399" s="2959">
        <v>398</v>
      </c>
      <c r="B399" s="2959" t="s">
        <v>3196</v>
      </c>
      <c r="C399" s="2959" t="s">
        <v>3192</v>
      </c>
      <c r="D399" s="2967" t="s">
        <v>3121</v>
      </c>
      <c r="E399" s="2968">
        <v>14.19</v>
      </c>
      <c r="F399" s="2959" t="s">
        <v>3193</v>
      </c>
    </row>
    <row r="400" spans="1:6">
      <c r="A400" s="2959">
        <v>399</v>
      </c>
      <c r="B400" s="2959" t="s">
        <v>3196</v>
      </c>
      <c r="C400" s="2959" t="s">
        <v>3192</v>
      </c>
      <c r="D400" s="2967" t="s">
        <v>3122</v>
      </c>
      <c r="E400" s="2968">
        <v>7.82</v>
      </c>
      <c r="F400" s="2959" t="s">
        <v>3193</v>
      </c>
    </row>
    <row r="401" spans="1:6">
      <c r="A401" s="2959">
        <v>400</v>
      </c>
      <c r="B401" s="2959" t="s">
        <v>3196</v>
      </c>
      <c r="C401" s="2959" t="s">
        <v>3192</v>
      </c>
      <c r="D401" s="2967" t="s">
        <v>3123</v>
      </c>
      <c r="E401" s="2968">
        <v>12.21</v>
      </c>
      <c r="F401" s="2959" t="s">
        <v>3193</v>
      </c>
    </row>
    <row r="402" spans="1:6">
      <c r="A402" s="2959">
        <v>401</v>
      </c>
      <c r="B402" s="2959" t="s">
        <v>3196</v>
      </c>
      <c r="C402" s="2959" t="s">
        <v>3192</v>
      </c>
      <c r="D402" s="2967" t="s">
        <v>3124</v>
      </c>
      <c r="E402" s="2968">
        <v>11.2</v>
      </c>
      <c r="F402" s="2959" t="s">
        <v>3193</v>
      </c>
    </row>
    <row r="403" spans="1:6">
      <c r="A403" s="2959">
        <v>402</v>
      </c>
      <c r="B403" s="2959" t="s">
        <v>3196</v>
      </c>
      <c r="C403" s="2959" t="s">
        <v>3192</v>
      </c>
      <c r="D403" s="2967" t="s">
        <v>3125</v>
      </c>
      <c r="E403" s="2968">
        <v>14.29</v>
      </c>
      <c r="F403" s="2959" t="s">
        <v>3193</v>
      </c>
    </row>
    <row r="404" spans="1:6">
      <c r="A404" s="2959">
        <v>403</v>
      </c>
      <c r="B404" s="2959" t="s">
        <v>3196</v>
      </c>
      <c r="C404" s="2959" t="s">
        <v>3192</v>
      </c>
      <c r="D404" s="2967" t="s">
        <v>3126</v>
      </c>
      <c r="E404" s="2968">
        <v>7.55</v>
      </c>
      <c r="F404" s="2959" t="s">
        <v>3193</v>
      </c>
    </row>
    <row r="405" spans="1:6">
      <c r="A405" s="2959">
        <v>404</v>
      </c>
      <c r="B405" s="2959" t="s">
        <v>3196</v>
      </c>
      <c r="C405" s="2959" t="s">
        <v>3192</v>
      </c>
      <c r="D405" s="2967" t="s">
        <v>3127</v>
      </c>
      <c r="E405" s="2968">
        <v>5.85</v>
      </c>
      <c r="F405" s="2959" t="s">
        <v>3193</v>
      </c>
    </row>
    <row r="406" spans="1:6">
      <c r="A406" s="2959">
        <v>405</v>
      </c>
      <c r="B406" s="2959" t="s">
        <v>3196</v>
      </c>
      <c r="C406" s="2959" t="s">
        <v>3192</v>
      </c>
      <c r="D406" s="2967" t="s">
        <v>3128</v>
      </c>
      <c r="E406" s="2968">
        <v>5.77</v>
      </c>
      <c r="F406" s="2959" t="s">
        <v>3193</v>
      </c>
    </row>
    <row r="407" spans="1:6">
      <c r="A407" s="2959">
        <v>406</v>
      </c>
      <c r="B407" s="2959" t="s">
        <v>3196</v>
      </c>
      <c r="C407" s="2959" t="s">
        <v>3192</v>
      </c>
      <c r="D407" s="2967" t="s">
        <v>3129</v>
      </c>
      <c r="E407" s="2968">
        <v>6.68</v>
      </c>
      <c r="F407" s="2959" t="s">
        <v>3193</v>
      </c>
    </row>
    <row r="408" spans="1:6">
      <c r="A408" s="2959">
        <v>407</v>
      </c>
      <c r="B408" s="2959" t="s">
        <v>3196</v>
      </c>
      <c r="C408" s="2959" t="s">
        <v>3192</v>
      </c>
      <c r="D408" s="2967" t="s">
        <v>3130</v>
      </c>
      <c r="E408" s="2968">
        <v>6.82</v>
      </c>
      <c r="F408" s="2959" t="s">
        <v>3193</v>
      </c>
    </row>
    <row r="409" spans="1:6">
      <c r="A409" s="2959">
        <v>408</v>
      </c>
      <c r="B409" s="2959" t="s">
        <v>3196</v>
      </c>
      <c r="C409" s="2959" t="s">
        <v>3192</v>
      </c>
      <c r="D409" s="2967" t="s">
        <v>3131</v>
      </c>
      <c r="E409" s="2968">
        <v>4.7699999999999996</v>
      </c>
      <c r="F409" s="2959" t="s">
        <v>3193</v>
      </c>
    </row>
    <row r="410" spans="1:6">
      <c r="A410" s="2959">
        <v>409</v>
      </c>
      <c r="B410" s="2959" t="s">
        <v>3196</v>
      </c>
      <c r="C410" s="2959" t="s">
        <v>3192</v>
      </c>
      <c r="D410" s="2967" t="s">
        <v>3132</v>
      </c>
      <c r="E410" s="2968">
        <v>4.7699999999999996</v>
      </c>
      <c r="F410" s="2959" t="s">
        <v>3193</v>
      </c>
    </row>
    <row r="411" spans="1:6">
      <c r="A411" s="2959">
        <v>410</v>
      </c>
      <c r="B411" s="2959" t="s">
        <v>3196</v>
      </c>
      <c r="C411" s="2959" t="s">
        <v>3192</v>
      </c>
      <c r="D411" s="2967" t="s">
        <v>3133</v>
      </c>
      <c r="E411" s="2968">
        <v>11.16</v>
      </c>
      <c r="F411" s="2959" t="s">
        <v>3193</v>
      </c>
    </row>
    <row r="412" spans="1:6">
      <c r="A412" s="2959">
        <v>411</v>
      </c>
      <c r="B412" s="2959" t="s">
        <v>3196</v>
      </c>
      <c r="C412" s="2959" t="s">
        <v>3192</v>
      </c>
      <c r="D412" s="2967" t="s">
        <v>3136</v>
      </c>
      <c r="E412" s="2968">
        <v>9.15</v>
      </c>
      <c r="F412" s="2959" t="s">
        <v>3193</v>
      </c>
    </row>
    <row r="413" spans="1:6">
      <c r="A413" s="2959">
        <v>412</v>
      </c>
      <c r="B413" s="2959" t="s">
        <v>3196</v>
      </c>
      <c r="C413" s="2959" t="s">
        <v>3192</v>
      </c>
      <c r="D413" s="2967" t="s">
        <v>3137</v>
      </c>
      <c r="E413" s="2968">
        <v>6.07</v>
      </c>
      <c r="F413" s="2959" t="s">
        <v>3193</v>
      </c>
    </row>
    <row r="414" spans="1:6">
      <c r="A414" s="2959">
        <v>413</v>
      </c>
      <c r="B414" s="2959" t="s">
        <v>3196</v>
      </c>
      <c r="C414" s="2959" t="s">
        <v>3192</v>
      </c>
      <c r="D414" s="2967" t="s">
        <v>3138</v>
      </c>
      <c r="E414" s="2968">
        <v>4.96</v>
      </c>
      <c r="F414" s="2959" t="s">
        <v>3193</v>
      </c>
    </row>
    <row r="415" spans="1:6">
      <c r="A415" s="2959">
        <v>414</v>
      </c>
      <c r="B415" s="2959" t="s">
        <v>3196</v>
      </c>
      <c r="C415" s="2959" t="s">
        <v>3192</v>
      </c>
      <c r="D415" s="2967" t="s">
        <v>3143</v>
      </c>
      <c r="E415" s="2968">
        <v>3.73</v>
      </c>
      <c r="F415" s="2959" t="s">
        <v>3193</v>
      </c>
    </row>
    <row r="416" spans="1:6">
      <c r="A416" s="2959">
        <v>415</v>
      </c>
      <c r="B416" s="2959" t="s">
        <v>3196</v>
      </c>
      <c r="C416" s="2959" t="s">
        <v>3192</v>
      </c>
      <c r="D416" s="2967" t="s">
        <v>3144</v>
      </c>
      <c r="E416" s="2968">
        <v>3.73</v>
      </c>
      <c r="F416" s="2959" t="s">
        <v>3193</v>
      </c>
    </row>
    <row r="417" spans="1:6">
      <c r="A417" s="2959">
        <v>416</v>
      </c>
      <c r="B417" s="2959" t="s">
        <v>3196</v>
      </c>
      <c r="C417" s="2959" t="s">
        <v>3192</v>
      </c>
      <c r="D417" s="2967" t="s">
        <v>3145</v>
      </c>
      <c r="E417" s="2968">
        <v>4.33</v>
      </c>
      <c r="F417" s="2959" t="s">
        <v>3193</v>
      </c>
    </row>
    <row r="418" spans="1:6">
      <c r="A418" s="2961"/>
      <c r="B418" s="2961"/>
      <c r="C418" s="2961"/>
      <c r="D418" s="2972"/>
      <c r="E418" s="2973">
        <f>SUM(E2:E417)</f>
        <v>73759.920000000173</v>
      </c>
      <c r="F418" s="2961"/>
    </row>
    <row r="419" spans="1:6">
      <c r="A419" s="2961"/>
      <c r="B419" s="2961"/>
      <c r="C419" s="2961"/>
      <c r="D419" s="2972"/>
      <c r="E419" s="2973"/>
      <c r="F419" s="2961"/>
    </row>
    <row r="420" spans="1:6">
      <c r="A420" s="2961"/>
      <c r="B420" s="2961"/>
      <c r="C420" s="2961"/>
      <c r="D420" s="2972"/>
      <c r="E420" s="2973"/>
      <c r="F420" s="2961"/>
    </row>
    <row r="421" spans="1:6">
      <c r="A421" s="2961"/>
      <c r="B421" s="2961"/>
      <c r="C421" s="2961"/>
      <c r="D421" s="2972"/>
      <c r="E421" s="2973"/>
      <c r="F421" s="2961"/>
    </row>
  </sheetData>
  <phoneticPr fontId="143" type="noConversion"/>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topLeftCell="A49" workbookViewId="0">
      <selection activeCell="E58" sqref="E58"/>
    </sheetView>
  </sheetViews>
  <sheetFormatPr defaultRowHeight="13.5"/>
  <cols>
    <col min="1" max="1" width="20.375" customWidth="1"/>
    <col min="3" max="3" width="13.625" customWidth="1"/>
    <col min="6" max="6" width="15.875" customWidth="1"/>
    <col min="13" max="13" width="20.375" customWidth="1"/>
  </cols>
  <sheetData>
    <row r="1" spans="1:14" s="3338" customFormat="1">
      <c r="A1" s="3337" t="s">
        <v>3318</v>
      </c>
      <c r="B1" s="3337" t="s">
        <v>3319</v>
      </c>
      <c r="C1" s="3337" t="s">
        <v>3320</v>
      </c>
      <c r="D1" s="3337" t="s">
        <v>3321</v>
      </c>
      <c r="E1" s="3337" t="s">
        <v>3322</v>
      </c>
      <c r="F1" s="3337" t="s">
        <v>3323</v>
      </c>
      <c r="G1" s="3337" t="s">
        <v>3324</v>
      </c>
      <c r="H1" s="3337" t="s">
        <v>3325</v>
      </c>
      <c r="I1" s="3337" t="s">
        <v>3326</v>
      </c>
      <c r="J1" s="3337" t="s">
        <v>3327</v>
      </c>
      <c r="K1" s="3337" t="s">
        <v>3328</v>
      </c>
      <c r="L1" s="3337" t="s">
        <v>3329</v>
      </c>
      <c r="M1" s="3337" t="s">
        <v>3330</v>
      </c>
      <c r="N1" s="3337" t="s">
        <v>3331</v>
      </c>
    </row>
    <row r="2" spans="1:14" s="3338" customFormat="1">
      <c r="A2" s="3337" t="s">
        <v>3332</v>
      </c>
      <c r="B2" s="3337" t="s">
        <v>3333</v>
      </c>
      <c r="C2" s="3337" t="s">
        <v>3334</v>
      </c>
      <c r="D2" s="3337">
        <v>43552.3</v>
      </c>
      <c r="E2" s="3337">
        <v>65325</v>
      </c>
      <c r="F2" s="3337" t="s">
        <v>3335</v>
      </c>
      <c r="G2" s="3337" t="s">
        <v>3336</v>
      </c>
      <c r="H2" s="3337" t="s">
        <v>3337</v>
      </c>
      <c r="I2" s="3337">
        <v>25190</v>
      </c>
      <c r="J2" s="3337">
        <v>25190</v>
      </c>
      <c r="K2" s="3337">
        <v>3856.09</v>
      </c>
      <c r="L2" s="3337">
        <v>0</v>
      </c>
      <c r="M2" s="3337" t="s">
        <v>3338</v>
      </c>
      <c r="N2" s="3337" t="s">
        <v>3339</v>
      </c>
    </row>
    <row r="3" spans="1:14" s="3338" customFormat="1">
      <c r="A3" s="3337" t="s">
        <v>3340</v>
      </c>
      <c r="B3" s="3337" t="s">
        <v>3333</v>
      </c>
      <c r="C3" s="3337" t="s">
        <v>3334</v>
      </c>
      <c r="D3" s="3337">
        <v>45464.6</v>
      </c>
      <c r="E3" s="3337">
        <v>68194.350000000006</v>
      </c>
      <c r="F3" s="3337" t="s">
        <v>3335</v>
      </c>
      <c r="G3" s="3337" t="s">
        <v>3336</v>
      </c>
      <c r="H3" s="3337" t="s">
        <v>3341</v>
      </c>
      <c r="I3" s="3337">
        <v>34190</v>
      </c>
      <c r="J3" s="3337">
        <v>37500</v>
      </c>
      <c r="K3" s="3337">
        <v>5498.98</v>
      </c>
      <c r="L3" s="3337">
        <v>9.68</v>
      </c>
      <c r="M3" s="3337" t="s">
        <v>3342</v>
      </c>
      <c r="N3" s="3337" t="s">
        <v>3343</v>
      </c>
    </row>
    <row r="4" spans="1:14" s="3338" customFormat="1">
      <c r="A4" s="3337" t="s">
        <v>3340</v>
      </c>
      <c r="B4" s="3337" t="s">
        <v>3333</v>
      </c>
      <c r="C4" s="3337" t="s">
        <v>3334</v>
      </c>
      <c r="D4" s="3337">
        <v>41203.699999999997</v>
      </c>
      <c r="E4" s="3337">
        <v>61802.85</v>
      </c>
      <c r="F4" s="3337" t="s">
        <v>3335</v>
      </c>
      <c r="G4" s="3337" t="s">
        <v>3336</v>
      </c>
      <c r="H4" s="3337" t="s">
        <v>3341</v>
      </c>
      <c r="I4" s="3337">
        <v>30990</v>
      </c>
      <c r="J4" s="3337">
        <v>33700</v>
      </c>
      <c r="K4" s="3337">
        <v>5452.81</v>
      </c>
      <c r="L4" s="3337">
        <v>8.74</v>
      </c>
      <c r="M4" s="3337" t="s">
        <v>3344</v>
      </c>
      <c r="N4" s="3337" t="s">
        <v>3343</v>
      </c>
    </row>
    <row r="5" spans="1:14" s="3338" customFormat="1">
      <c r="A5" s="3337" t="s">
        <v>3340</v>
      </c>
      <c r="B5" s="3337" t="s">
        <v>3333</v>
      </c>
      <c r="C5" s="3337" t="s">
        <v>3334</v>
      </c>
      <c r="D5" s="3337">
        <v>38397.1</v>
      </c>
      <c r="E5" s="3337">
        <v>57593.25</v>
      </c>
      <c r="F5" s="3337" t="s">
        <v>3335</v>
      </c>
      <c r="G5" s="3337" t="s">
        <v>3336</v>
      </c>
      <c r="H5" s="3337" t="s">
        <v>3341</v>
      </c>
      <c r="I5" s="3337">
        <v>29180</v>
      </c>
      <c r="J5" s="3337">
        <v>32100</v>
      </c>
      <c r="K5" s="3337">
        <v>5573.56</v>
      </c>
      <c r="L5" s="3337">
        <v>10.01</v>
      </c>
      <c r="M5" s="3337" t="s">
        <v>3345</v>
      </c>
      <c r="N5" s="3337" t="s">
        <v>3343</v>
      </c>
    </row>
    <row r="6" spans="1:14" s="3338" customFormat="1">
      <c r="A6" s="3337" t="s">
        <v>3346</v>
      </c>
      <c r="B6" s="3337" t="s">
        <v>3333</v>
      </c>
      <c r="C6" s="3337" t="s">
        <v>3347</v>
      </c>
      <c r="D6" s="3337">
        <v>71290</v>
      </c>
      <c r="E6" s="3337">
        <v>78416.14</v>
      </c>
      <c r="F6" s="3337" t="s">
        <v>3348</v>
      </c>
      <c r="G6" s="3337" t="s">
        <v>3336</v>
      </c>
      <c r="H6" s="3337" t="s">
        <v>3341</v>
      </c>
      <c r="I6" s="3337">
        <v>70550</v>
      </c>
      <c r="J6" s="3337">
        <v>82000</v>
      </c>
      <c r="K6" s="3337">
        <v>10457.030000000001</v>
      </c>
      <c r="L6" s="3337">
        <v>16.23</v>
      </c>
      <c r="M6" s="3337" t="s">
        <v>3349</v>
      </c>
      <c r="N6" s="3337" t="s">
        <v>3350</v>
      </c>
    </row>
    <row r="7" spans="1:14" s="3338" customFormat="1">
      <c r="A7" s="3337" t="s">
        <v>3351</v>
      </c>
      <c r="B7" s="3337" t="s">
        <v>3333</v>
      </c>
      <c r="C7" s="3337" t="s">
        <v>3334</v>
      </c>
      <c r="D7" s="3337">
        <v>131257.29999999999</v>
      </c>
      <c r="E7" s="3337">
        <v>437734.9</v>
      </c>
      <c r="F7" s="3337" t="s">
        <v>3352</v>
      </c>
      <c r="G7" s="3337" t="s">
        <v>3336</v>
      </c>
      <c r="H7" s="3337" t="s">
        <v>3353</v>
      </c>
      <c r="I7" s="3337">
        <v>360010</v>
      </c>
      <c r="J7" s="3337">
        <v>360010</v>
      </c>
      <c r="K7" s="3337">
        <v>8224.3700000000008</v>
      </c>
      <c r="L7" s="3337">
        <v>0</v>
      </c>
      <c r="M7" s="3337" t="s">
        <v>3354</v>
      </c>
      <c r="N7" s="3337" t="s">
        <v>3350</v>
      </c>
    </row>
    <row r="8" spans="1:14" s="3338" customFormat="1">
      <c r="A8" s="3337" t="s">
        <v>3355</v>
      </c>
      <c r="B8" s="3337" t="s">
        <v>3333</v>
      </c>
      <c r="C8" s="3337" t="s">
        <v>3347</v>
      </c>
      <c r="D8" s="3337">
        <v>48942</v>
      </c>
      <c r="E8" s="3337">
        <v>78307.199999999997</v>
      </c>
      <c r="F8" s="3337" t="s">
        <v>3356</v>
      </c>
      <c r="G8" s="3337" t="s">
        <v>3336</v>
      </c>
      <c r="H8" s="3337" t="s">
        <v>3357</v>
      </c>
      <c r="I8" s="3337">
        <v>70480</v>
      </c>
      <c r="J8" s="3337">
        <v>70480</v>
      </c>
      <c r="K8" s="3337">
        <v>9000.4500000000007</v>
      </c>
      <c r="L8" s="3337">
        <v>0</v>
      </c>
      <c r="M8" s="3337" t="s">
        <v>3358</v>
      </c>
      <c r="N8" s="3337" t="s">
        <v>3343</v>
      </c>
    </row>
    <row r="9" spans="1:14" s="3338" customFormat="1">
      <c r="A9" s="3337" t="s">
        <v>3359</v>
      </c>
      <c r="B9" s="3337" t="s">
        <v>3333</v>
      </c>
      <c r="C9" s="3337" t="s">
        <v>3347</v>
      </c>
      <c r="D9" s="3337">
        <v>147660.1</v>
      </c>
      <c r="E9" s="3337">
        <v>236256.2</v>
      </c>
      <c r="F9" s="3337" t="s">
        <v>3356</v>
      </c>
      <c r="G9" s="3337" t="s">
        <v>3336</v>
      </c>
      <c r="H9" s="3337" t="s">
        <v>3360</v>
      </c>
      <c r="I9" s="3337">
        <v>236260</v>
      </c>
      <c r="J9" s="3337">
        <v>331500</v>
      </c>
      <c r="K9" s="3337">
        <v>14031.37</v>
      </c>
      <c r="L9" s="3337">
        <v>40.31</v>
      </c>
      <c r="M9" s="3337" t="s">
        <v>3361</v>
      </c>
      <c r="N9" s="3337" t="s">
        <v>3362</v>
      </c>
    </row>
    <row r="10" spans="1:14" s="3338" customFormat="1">
      <c r="A10" s="3337" t="s">
        <v>3363</v>
      </c>
      <c r="B10" s="3337" t="s">
        <v>3333</v>
      </c>
      <c r="C10" s="3337" t="s">
        <v>3347</v>
      </c>
      <c r="D10" s="3337">
        <v>26577.3</v>
      </c>
      <c r="E10" s="3337">
        <v>66463.75</v>
      </c>
      <c r="F10" s="3337" t="s">
        <v>3364</v>
      </c>
      <c r="G10" s="3337" t="s">
        <v>3336</v>
      </c>
      <c r="H10" s="3337" t="s">
        <v>3360</v>
      </c>
      <c r="I10" s="3337">
        <v>69860</v>
      </c>
      <c r="J10" s="3337">
        <v>101000</v>
      </c>
      <c r="K10" s="3337">
        <v>15196.25</v>
      </c>
      <c r="L10" s="3337">
        <v>44.57</v>
      </c>
      <c r="M10" s="3337" t="s">
        <v>3365</v>
      </c>
      <c r="N10" s="3337" t="s">
        <v>3350</v>
      </c>
    </row>
    <row r="11" spans="1:14" s="3338" customFormat="1">
      <c r="A11" s="3337" t="s">
        <v>3366</v>
      </c>
      <c r="B11" s="3337" t="s">
        <v>3333</v>
      </c>
      <c r="C11" s="3337" t="s">
        <v>3334</v>
      </c>
      <c r="D11" s="3337">
        <v>146706.70000000001</v>
      </c>
      <c r="E11" s="3337">
        <v>228827.7</v>
      </c>
      <c r="F11" s="3337" t="s">
        <v>3367</v>
      </c>
      <c r="G11" s="3337" t="s">
        <v>3336</v>
      </c>
      <c r="H11" s="3337" t="s">
        <v>3360</v>
      </c>
      <c r="I11" s="3337">
        <v>144350</v>
      </c>
      <c r="J11" s="3337">
        <v>144350</v>
      </c>
      <c r="K11" s="3337">
        <v>6308.23</v>
      </c>
      <c r="L11" s="3337">
        <v>0</v>
      </c>
      <c r="M11" s="3337" t="s">
        <v>3368</v>
      </c>
      <c r="N11" s="3337" t="s">
        <v>3369</v>
      </c>
    </row>
    <row r="12" spans="1:14" s="3338" customFormat="1">
      <c r="A12" s="3337" t="s">
        <v>3370</v>
      </c>
      <c r="B12" s="3337" t="s">
        <v>3333</v>
      </c>
      <c r="C12" s="3337" t="s">
        <v>3334</v>
      </c>
      <c r="D12" s="3337">
        <v>72394.600000000006</v>
      </c>
      <c r="E12" s="3337">
        <v>130305.2</v>
      </c>
      <c r="F12" s="3337" t="s">
        <v>3371</v>
      </c>
      <c r="G12" s="3337" t="s">
        <v>3336</v>
      </c>
      <c r="H12" s="3337" t="s">
        <v>3372</v>
      </c>
      <c r="I12" s="3337">
        <v>36490</v>
      </c>
      <c r="J12" s="3337">
        <v>36490</v>
      </c>
      <c r="K12" s="3337">
        <v>2800.34</v>
      </c>
      <c r="L12" s="3337">
        <v>0</v>
      </c>
      <c r="M12" s="3337" t="s">
        <v>3373</v>
      </c>
      <c r="N12" s="3337" t="s">
        <v>3339</v>
      </c>
    </row>
    <row r="13" spans="1:14" s="3338" customFormat="1">
      <c r="A13" s="3337" t="s">
        <v>3374</v>
      </c>
      <c r="B13" s="3337" t="s">
        <v>3333</v>
      </c>
      <c r="C13" s="3337" t="s">
        <v>3334</v>
      </c>
      <c r="D13" s="3337">
        <v>34522.699999999997</v>
      </c>
      <c r="E13" s="3337">
        <v>51784.05</v>
      </c>
      <c r="F13" s="3337" t="s">
        <v>3335</v>
      </c>
      <c r="G13" s="3337" t="s">
        <v>3336</v>
      </c>
      <c r="H13" s="3337" t="s">
        <v>3375</v>
      </c>
      <c r="I13" s="3337">
        <v>26240</v>
      </c>
      <c r="J13" s="3337">
        <v>26240</v>
      </c>
      <c r="K13" s="3337">
        <v>5067.1899999999996</v>
      </c>
      <c r="L13" s="3337">
        <v>0</v>
      </c>
      <c r="M13" s="3337" t="s">
        <v>3376</v>
      </c>
      <c r="N13" s="3337" t="s">
        <v>3343</v>
      </c>
    </row>
    <row r="14" spans="1:14" s="3338" customFormat="1">
      <c r="A14" s="3337" t="s">
        <v>3377</v>
      </c>
      <c r="B14" s="3337" t="s">
        <v>3333</v>
      </c>
      <c r="C14" s="3337" t="s">
        <v>3334</v>
      </c>
      <c r="D14" s="3337">
        <v>52334.8</v>
      </c>
      <c r="E14" s="3337">
        <v>109293.5</v>
      </c>
      <c r="F14" s="3337" t="s">
        <v>3378</v>
      </c>
      <c r="G14" s="3337" t="s">
        <v>3336</v>
      </c>
      <c r="H14" s="3337" t="s">
        <v>3375</v>
      </c>
      <c r="I14" s="3337">
        <v>67620</v>
      </c>
      <c r="J14" s="3337">
        <v>75300</v>
      </c>
      <c r="K14" s="3337">
        <v>6889.71</v>
      </c>
      <c r="L14" s="3337">
        <v>11.36</v>
      </c>
      <c r="M14" s="3337" t="s">
        <v>3379</v>
      </c>
      <c r="N14" s="3337" t="s">
        <v>3369</v>
      </c>
    </row>
    <row r="15" spans="1:14" s="3338" customFormat="1">
      <c r="A15" s="3337" t="s">
        <v>3380</v>
      </c>
      <c r="B15" s="3337" t="s">
        <v>3333</v>
      </c>
      <c r="C15" s="3337" t="s">
        <v>3334</v>
      </c>
      <c r="D15" s="3337">
        <v>77211.899999999994</v>
      </c>
      <c r="E15" s="3337">
        <v>100372</v>
      </c>
      <c r="F15" s="3337" t="s">
        <v>3381</v>
      </c>
      <c r="G15" s="3337" t="s">
        <v>3336</v>
      </c>
      <c r="H15" s="3337" t="s">
        <v>3382</v>
      </c>
      <c r="I15" s="3337">
        <v>46810</v>
      </c>
      <c r="J15" s="3337">
        <v>46810</v>
      </c>
      <c r="K15" s="3337">
        <v>4663.6400000000003</v>
      </c>
      <c r="L15" s="3337">
        <v>0</v>
      </c>
      <c r="M15" s="3337" t="s">
        <v>3383</v>
      </c>
      <c r="N15" s="3337" t="s">
        <v>3343</v>
      </c>
    </row>
    <row r="16" spans="1:14" s="3338" customFormat="1">
      <c r="A16" s="3337" t="s">
        <v>3384</v>
      </c>
      <c r="B16" s="3337" t="s">
        <v>3333</v>
      </c>
      <c r="C16" s="3337" t="s">
        <v>3334</v>
      </c>
      <c r="D16" s="3337">
        <v>50766.6</v>
      </c>
      <c r="E16" s="3337">
        <v>99806.52</v>
      </c>
      <c r="F16" s="3337" t="s">
        <v>3385</v>
      </c>
      <c r="G16" s="3337" t="s">
        <v>3336</v>
      </c>
      <c r="H16" s="3337" t="s">
        <v>3386</v>
      </c>
      <c r="I16" s="3337">
        <v>68130</v>
      </c>
      <c r="J16" s="3337">
        <v>80100</v>
      </c>
      <c r="K16" s="3337">
        <v>8025.52</v>
      </c>
      <c r="L16" s="3337">
        <v>17.57</v>
      </c>
      <c r="M16" s="3337" t="s">
        <v>3387</v>
      </c>
      <c r="N16" s="3337" t="s">
        <v>3369</v>
      </c>
    </row>
    <row r="17" spans="1:14" s="3338" customFormat="1">
      <c r="A17" s="3337" t="s">
        <v>3384</v>
      </c>
      <c r="B17" s="3337" t="s">
        <v>3333</v>
      </c>
      <c r="C17" s="3337" t="s">
        <v>3334</v>
      </c>
      <c r="D17" s="3337">
        <v>35202.699999999997</v>
      </c>
      <c r="E17" s="3337">
        <v>65580.3</v>
      </c>
      <c r="F17" s="3337" t="s">
        <v>3388</v>
      </c>
      <c r="G17" s="3337" t="s">
        <v>3336</v>
      </c>
      <c r="H17" s="3337" t="s">
        <v>3389</v>
      </c>
      <c r="I17" s="3337">
        <v>33220</v>
      </c>
      <c r="J17" s="3337">
        <v>33220</v>
      </c>
      <c r="K17" s="3337">
        <v>5065.55</v>
      </c>
      <c r="L17" s="3337">
        <v>0</v>
      </c>
      <c r="M17" s="3337" t="s">
        <v>3390</v>
      </c>
      <c r="N17" s="3337" t="s">
        <v>3369</v>
      </c>
    </row>
    <row r="18" spans="1:14" s="3338" customFormat="1">
      <c r="A18" s="3337" t="s">
        <v>3384</v>
      </c>
      <c r="B18" s="3337" t="s">
        <v>3333</v>
      </c>
      <c r="C18" s="3337" t="s">
        <v>3334</v>
      </c>
      <c r="D18" s="3337">
        <v>37406</v>
      </c>
      <c r="E18" s="3337">
        <v>62562.25</v>
      </c>
      <c r="F18" s="3337" t="s">
        <v>3391</v>
      </c>
      <c r="G18" s="3337" t="s">
        <v>3336</v>
      </c>
      <c r="H18" s="3337" t="s">
        <v>3389</v>
      </c>
      <c r="I18" s="3337">
        <v>33070</v>
      </c>
      <c r="J18" s="3337">
        <v>33070</v>
      </c>
      <c r="K18" s="3337">
        <v>5285.93</v>
      </c>
      <c r="L18" s="3337">
        <v>0</v>
      </c>
      <c r="M18" s="3337" t="s">
        <v>3390</v>
      </c>
      <c r="N18" s="3337" t="s">
        <v>3369</v>
      </c>
    </row>
    <row r="19" spans="1:14" s="3338" customFormat="1">
      <c r="A19" s="3337" t="s">
        <v>3392</v>
      </c>
      <c r="B19" s="3337" t="s">
        <v>3333</v>
      </c>
      <c r="C19" s="3337" t="s">
        <v>3334</v>
      </c>
      <c r="D19" s="3337">
        <v>19921.099999999999</v>
      </c>
      <c r="E19" s="3337">
        <v>51792.52</v>
      </c>
      <c r="F19" s="3337" t="s">
        <v>3393</v>
      </c>
      <c r="G19" s="3337" t="s">
        <v>3336</v>
      </c>
      <c r="H19" s="3337" t="s">
        <v>3389</v>
      </c>
      <c r="I19" s="3337">
        <v>20660</v>
      </c>
      <c r="J19" s="3337">
        <v>20660</v>
      </c>
      <c r="K19" s="3337">
        <v>3988.98</v>
      </c>
      <c r="L19" s="3337">
        <v>0</v>
      </c>
      <c r="M19" s="3337" t="s">
        <v>3394</v>
      </c>
      <c r="N19" s="3337" t="s">
        <v>3350</v>
      </c>
    </row>
    <row r="20" spans="1:14" s="3338" customFormat="1">
      <c r="A20" s="3337" t="s">
        <v>3384</v>
      </c>
      <c r="B20" s="3337" t="s">
        <v>3333</v>
      </c>
      <c r="C20" s="3337" t="s">
        <v>3334</v>
      </c>
      <c r="D20" s="3337">
        <v>19012.400000000001</v>
      </c>
      <c r="E20" s="3337">
        <v>41825.519999999997</v>
      </c>
      <c r="F20" s="3337" t="s">
        <v>3395</v>
      </c>
      <c r="G20" s="3337" t="s">
        <v>3336</v>
      </c>
      <c r="H20" s="3337" t="s">
        <v>3389</v>
      </c>
      <c r="I20" s="3337">
        <v>21130</v>
      </c>
      <c r="J20" s="3337">
        <v>21130</v>
      </c>
      <c r="K20" s="3337">
        <v>5051.93</v>
      </c>
      <c r="L20" s="3337">
        <v>0</v>
      </c>
      <c r="M20" s="3337" t="s">
        <v>3390</v>
      </c>
      <c r="N20" s="3337" t="s">
        <v>3369</v>
      </c>
    </row>
    <row r="21" spans="1:14" s="3338" customFormat="1">
      <c r="A21" s="3337" t="s">
        <v>3340</v>
      </c>
      <c r="B21" s="3337" t="s">
        <v>3333</v>
      </c>
      <c r="C21" s="3337" t="s">
        <v>3334</v>
      </c>
      <c r="D21" s="3337">
        <v>41595</v>
      </c>
      <c r="E21" s="3337">
        <v>62389.8</v>
      </c>
      <c r="F21" s="3337" t="s">
        <v>3335</v>
      </c>
      <c r="G21" s="3337" t="s">
        <v>3336</v>
      </c>
      <c r="H21" s="3337" t="s">
        <v>3389</v>
      </c>
      <c r="I21" s="3337">
        <v>31610</v>
      </c>
      <c r="J21" s="3337">
        <v>33300</v>
      </c>
      <c r="K21" s="3337">
        <v>5337.4</v>
      </c>
      <c r="L21" s="3337">
        <v>5.35</v>
      </c>
      <c r="M21" s="3337" t="s">
        <v>3396</v>
      </c>
      <c r="N21" s="3337" t="s">
        <v>3343</v>
      </c>
    </row>
    <row r="22" spans="1:14" s="3338" customFormat="1">
      <c r="A22" s="3337" t="s">
        <v>3384</v>
      </c>
      <c r="B22" s="3337" t="s">
        <v>3333</v>
      </c>
      <c r="C22" s="3337" t="s">
        <v>3334</v>
      </c>
      <c r="D22" s="3337">
        <v>23679.200000000001</v>
      </c>
      <c r="E22" s="3337">
        <v>52091.16</v>
      </c>
      <c r="F22" s="3337" t="s">
        <v>3395</v>
      </c>
      <c r="G22" s="3337" t="s">
        <v>3336</v>
      </c>
      <c r="H22" s="3337" t="s">
        <v>3389</v>
      </c>
      <c r="I22" s="3337">
        <v>26300</v>
      </c>
      <c r="J22" s="3337">
        <v>26300</v>
      </c>
      <c r="K22" s="3337">
        <v>5048.84</v>
      </c>
      <c r="L22" s="3337">
        <v>0</v>
      </c>
      <c r="M22" s="3337" t="s">
        <v>3390</v>
      </c>
      <c r="N22" s="3337" t="s">
        <v>3369</v>
      </c>
    </row>
    <row r="23" spans="1:14" s="3338" customFormat="1">
      <c r="A23" s="3337" t="s">
        <v>3397</v>
      </c>
      <c r="B23" s="3337" t="s">
        <v>3333</v>
      </c>
      <c r="C23" s="3337" t="s">
        <v>3334</v>
      </c>
      <c r="D23" s="3337">
        <v>36043.5</v>
      </c>
      <c r="E23" s="3337">
        <v>79292.179999999993</v>
      </c>
      <c r="F23" s="3337" t="s">
        <v>3395</v>
      </c>
      <c r="G23" s="3337" t="s">
        <v>3336</v>
      </c>
      <c r="H23" s="3337" t="s">
        <v>3389</v>
      </c>
      <c r="I23" s="3337">
        <v>36110</v>
      </c>
      <c r="J23" s="3337">
        <v>36110</v>
      </c>
      <c r="K23" s="3337">
        <v>4554.03</v>
      </c>
      <c r="L23" s="3337">
        <v>0</v>
      </c>
      <c r="M23" s="3337" t="s">
        <v>3398</v>
      </c>
      <c r="N23" s="3337" t="s">
        <v>3362</v>
      </c>
    </row>
    <row r="24" spans="1:14" s="3338" customFormat="1">
      <c r="A24" s="3337" t="s">
        <v>3380</v>
      </c>
      <c r="B24" s="3337" t="s">
        <v>3333</v>
      </c>
      <c r="C24" s="3337" t="s">
        <v>3334</v>
      </c>
      <c r="D24" s="3337">
        <v>50500.3</v>
      </c>
      <c r="E24" s="3337">
        <v>68997.75</v>
      </c>
      <c r="F24" s="3337" t="s">
        <v>3399</v>
      </c>
      <c r="G24" s="3337" t="s">
        <v>3336</v>
      </c>
      <c r="H24" s="3337" t="s">
        <v>3400</v>
      </c>
      <c r="I24" s="3337">
        <v>30130</v>
      </c>
      <c r="J24" s="3337">
        <v>30130</v>
      </c>
      <c r="K24" s="3337">
        <v>4366.8100000000004</v>
      </c>
      <c r="L24" s="3337">
        <v>0</v>
      </c>
      <c r="M24" s="3337" t="s">
        <v>3401</v>
      </c>
      <c r="N24" s="3337" t="s">
        <v>3343</v>
      </c>
    </row>
    <row r="25" spans="1:14" s="3338" customFormat="1">
      <c r="A25" s="3337" t="s">
        <v>3380</v>
      </c>
      <c r="B25" s="3337" t="s">
        <v>3333</v>
      </c>
      <c r="C25" s="3337" t="s">
        <v>3334</v>
      </c>
      <c r="D25" s="3337">
        <v>40543.699999999997</v>
      </c>
      <c r="E25" s="3337">
        <v>60813</v>
      </c>
      <c r="F25" s="3337" t="s">
        <v>3335</v>
      </c>
      <c r="G25" s="3337" t="s">
        <v>3336</v>
      </c>
      <c r="H25" s="3337" t="s">
        <v>3400</v>
      </c>
      <c r="I25" s="3337">
        <v>25550</v>
      </c>
      <c r="J25" s="3337">
        <v>25550</v>
      </c>
      <c r="K25" s="3337">
        <v>4201.3900000000003</v>
      </c>
      <c r="L25" s="3337">
        <v>0</v>
      </c>
      <c r="M25" s="3337" t="s">
        <v>3402</v>
      </c>
      <c r="N25" s="3337" t="s">
        <v>3343</v>
      </c>
    </row>
    <row r="26" spans="1:14" s="3338" customFormat="1">
      <c r="A26" s="3337" t="s">
        <v>3380</v>
      </c>
      <c r="B26" s="3337" t="s">
        <v>3333</v>
      </c>
      <c r="C26" s="3337" t="s">
        <v>3334</v>
      </c>
      <c r="D26" s="3337">
        <v>56232.4</v>
      </c>
      <c r="E26" s="3337">
        <v>67249.649999999994</v>
      </c>
      <c r="F26" s="3337" t="s">
        <v>3403</v>
      </c>
      <c r="G26" s="3337" t="s">
        <v>3336</v>
      </c>
      <c r="H26" s="3337" t="s">
        <v>3400</v>
      </c>
      <c r="I26" s="3337">
        <v>31480</v>
      </c>
      <c r="J26" s="3337">
        <v>31480</v>
      </c>
      <c r="K26" s="3337">
        <v>4681.0600000000004</v>
      </c>
      <c r="L26" s="3337">
        <v>0</v>
      </c>
      <c r="M26" s="3337" t="s">
        <v>3402</v>
      </c>
      <c r="N26" s="3337" t="s">
        <v>3343</v>
      </c>
    </row>
    <row r="27" spans="1:14">
      <c r="A27" s="1635" t="s">
        <v>3380</v>
      </c>
      <c r="B27" s="1635" t="s">
        <v>3333</v>
      </c>
      <c r="C27" s="1635" t="s">
        <v>3334</v>
      </c>
      <c r="D27" s="1635">
        <v>94898.5</v>
      </c>
      <c r="E27" s="1635">
        <v>123363</v>
      </c>
      <c r="F27" s="1635" t="s">
        <v>3381</v>
      </c>
      <c r="G27" s="1635" t="s">
        <v>3336</v>
      </c>
      <c r="H27" s="1635" t="s">
        <v>3400</v>
      </c>
      <c r="I27" s="1635">
        <v>57660</v>
      </c>
      <c r="J27" s="1635">
        <v>57660</v>
      </c>
      <c r="K27" s="1635">
        <v>4674.01</v>
      </c>
      <c r="L27" s="1635">
        <v>0</v>
      </c>
      <c r="M27" s="1635" t="s">
        <v>3404</v>
      </c>
      <c r="N27" s="1635" t="s">
        <v>3343</v>
      </c>
    </row>
    <row r="28" spans="1:14">
      <c r="A28" s="1635" t="s">
        <v>3380</v>
      </c>
      <c r="B28" s="1635" t="s">
        <v>3333</v>
      </c>
      <c r="C28" s="1635" t="s">
        <v>3334</v>
      </c>
      <c r="D28" s="1635">
        <v>47045.8</v>
      </c>
      <c r="E28" s="1635">
        <v>70566</v>
      </c>
      <c r="F28" s="1635" t="s">
        <v>3335</v>
      </c>
      <c r="G28" s="1635" t="s">
        <v>3336</v>
      </c>
      <c r="H28" s="1635" t="s">
        <v>3400</v>
      </c>
      <c r="I28" s="1635">
        <v>29760</v>
      </c>
      <c r="J28" s="1635">
        <v>29760</v>
      </c>
      <c r="K28" s="1635">
        <v>4217.32</v>
      </c>
      <c r="L28" s="1635">
        <v>0</v>
      </c>
      <c r="M28" s="1635" t="s">
        <v>3401</v>
      </c>
      <c r="N28" s="1635" t="s">
        <v>3343</v>
      </c>
    </row>
    <row r="29" spans="1:14">
      <c r="A29" s="1635" t="s">
        <v>3380</v>
      </c>
      <c r="B29" s="1635" t="s">
        <v>3333</v>
      </c>
      <c r="C29" s="1635" t="s">
        <v>3334</v>
      </c>
      <c r="D29" s="1635">
        <v>50758.3</v>
      </c>
      <c r="E29" s="1635">
        <v>71059.100000000006</v>
      </c>
      <c r="F29" s="1635" t="s">
        <v>3405</v>
      </c>
      <c r="G29" s="1635" t="s">
        <v>3336</v>
      </c>
      <c r="H29" s="1635" t="s">
        <v>3400</v>
      </c>
      <c r="I29" s="1635">
        <v>31840</v>
      </c>
      <c r="J29" s="1635">
        <v>31840</v>
      </c>
      <c r="K29" s="1635">
        <v>4480.7700000000004</v>
      </c>
      <c r="L29" s="1635">
        <v>0</v>
      </c>
      <c r="M29" s="1635" t="s">
        <v>3401</v>
      </c>
      <c r="N29" s="1635" t="s">
        <v>3343</v>
      </c>
    </row>
    <row r="30" spans="1:14">
      <c r="A30" s="1635" t="s">
        <v>3380</v>
      </c>
      <c r="B30" s="1635" t="s">
        <v>3333</v>
      </c>
      <c r="C30" s="1635" t="s">
        <v>3334</v>
      </c>
      <c r="D30" s="1635">
        <v>65418.9</v>
      </c>
      <c r="E30" s="1635">
        <v>98124</v>
      </c>
      <c r="F30" s="1635" t="s">
        <v>3335</v>
      </c>
      <c r="G30" s="1635" t="s">
        <v>3336</v>
      </c>
      <c r="H30" s="1635" t="s">
        <v>3400</v>
      </c>
      <c r="I30" s="1635">
        <v>41650</v>
      </c>
      <c r="J30" s="1635">
        <v>41650</v>
      </c>
      <c r="K30" s="1635">
        <v>4244.63</v>
      </c>
      <c r="L30" s="1635">
        <v>0</v>
      </c>
      <c r="M30" s="1635" t="s">
        <v>3404</v>
      </c>
      <c r="N30" s="1635" t="s">
        <v>3343</v>
      </c>
    </row>
    <row r="31" spans="1:14">
      <c r="A31" s="1635" t="s">
        <v>3406</v>
      </c>
      <c r="B31" s="1635" t="s">
        <v>3333</v>
      </c>
      <c r="C31" s="1635" t="s">
        <v>3347</v>
      </c>
      <c r="D31" s="1635">
        <v>109685.7</v>
      </c>
      <c r="E31" s="1635">
        <v>87748.56</v>
      </c>
      <c r="F31" s="1635" t="s">
        <v>3407</v>
      </c>
      <c r="G31" s="1635" t="s">
        <v>3336</v>
      </c>
      <c r="H31" s="1635" t="s">
        <v>3408</v>
      </c>
      <c r="I31" s="1635">
        <v>107000</v>
      </c>
      <c r="J31" s="1635">
        <v>107000</v>
      </c>
      <c r="K31" s="1635">
        <v>12193.93</v>
      </c>
      <c r="L31" s="1635">
        <v>0</v>
      </c>
      <c r="M31" s="1635" t="s">
        <v>3409</v>
      </c>
      <c r="N31" s="1635" t="s">
        <v>3350</v>
      </c>
    </row>
    <row r="32" spans="1:14">
      <c r="A32" s="1635" t="s">
        <v>3355</v>
      </c>
      <c r="B32" s="1635" t="s">
        <v>3333</v>
      </c>
      <c r="C32" s="1635" t="s">
        <v>3334</v>
      </c>
      <c r="D32" s="1635">
        <v>37280.1</v>
      </c>
      <c r="E32" s="1635">
        <v>55920.15</v>
      </c>
      <c r="F32" s="1635" t="s">
        <v>3410</v>
      </c>
      <c r="G32" s="1635" t="s">
        <v>3336</v>
      </c>
      <c r="H32" s="1635" t="s">
        <v>3411</v>
      </c>
      <c r="I32" s="1635">
        <v>15100</v>
      </c>
      <c r="J32" s="1635">
        <v>15100</v>
      </c>
      <c r="K32" s="1635">
        <v>2700.28</v>
      </c>
      <c r="L32" s="1635">
        <v>0</v>
      </c>
      <c r="M32" s="1635" t="s">
        <v>3412</v>
      </c>
      <c r="N32" s="1635" t="s">
        <v>3362</v>
      </c>
    </row>
    <row r="33" spans="1:14">
      <c r="A33" s="1635" t="s">
        <v>3413</v>
      </c>
      <c r="B33" s="1635" t="s">
        <v>3333</v>
      </c>
      <c r="C33" s="1635" t="s">
        <v>3334</v>
      </c>
      <c r="D33" s="1635">
        <v>145201.79999999999</v>
      </c>
      <c r="E33" s="1635">
        <v>217791.6</v>
      </c>
      <c r="F33" s="1635" t="s">
        <v>3335</v>
      </c>
      <c r="G33" s="1635" t="s">
        <v>3336</v>
      </c>
      <c r="H33" s="1635" t="s">
        <v>3414</v>
      </c>
      <c r="I33" s="1635">
        <v>79500</v>
      </c>
      <c r="J33" s="1635">
        <v>79500</v>
      </c>
      <c r="K33" s="1635">
        <v>3650.28</v>
      </c>
      <c r="L33" s="1635">
        <v>0</v>
      </c>
      <c r="M33" s="1635" t="s">
        <v>3415</v>
      </c>
      <c r="N33" s="1635" t="s">
        <v>3339</v>
      </c>
    </row>
    <row r="34" spans="1:14">
      <c r="A34" s="1635" t="s">
        <v>3355</v>
      </c>
      <c r="B34" s="1635" t="s">
        <v>3333</v>
      </c>
      <c r="C34" s="1635" t="s">
        <v>3334</v>
      </c>
      <c r="D34" s="1635">
        <v>53294.2</v>
      </c>
      <c r="E34" s="1635">
        <v>70863.149999999994</v>
      </c>
      <c r="F34" s="1635" t="s">
        <v>3416</v>
      </c>
      <c r="G34" s="1635" t="s">
        <v>3336</v>
      </c>
      <c r="H34" s="1635" t="s">
        <v>3414</v>
      </c>
      <c r="I34" s="1635">
        <v>107210</v>
      </c>
      <c r="J34" s="1635">
        <v>107210</v>
      </c>
      <c r="K34" s="1635">
        <v>15129.15</v>
      </c>
      <c r="L34" s="1635">
        <v>0</v>
      </c>
      <c r="M34" s="1635" t="s">
        <v>3412</v>
      </c>
      <c r="N34" s="1635" t="s">
        <v>3362</v>
      </c>
    </row>
    <row r="35" spans="1:14">
      <c r="A35" s="1635" t="s">
        <v>3417</v>
      </c>
      <c r="B35" s="1635" t="s">
        <v>3333</v>
      </c>
      <c r="C35" s="1635" t="s">
        <v>3334</v>
      </c>
      <c r="D35" s="1635">
        <v>17455.7</v>
      </c>
      <c r="E35" s="1635">
        <v>19201.27</v>
      </c>
      <c r="F35" s="1635" t="s">
        <v>3348</v>
      </c>
      <c r="G35" s="1635" t="s">
        <v>3336</v>
      </c>
      <c r="H35" s="1635" t="s">
        <v>3418</v>
      </c>
      <c r="I35" s="1635">
        <v>9540</v>
      </c>
      <c r="J35" s="1635">
        <v>9540</v>
      </c>
      <c r="K35" s="1635">
        <v>4968.42</v>
      </c>
      <c r="L35" s="1635">
        <v>0</v>
      </c>
      <c r="M35" s="1635" t="s">
        <v>3419</v>
      </c>
      <c r="N35" s="1635" t="s">
        <v>3343</v>
      </c>
    </row>
    <row r="36" spans="1:14">
      <c r="A36" s="1635" t="s">
        <v>3420</v>
      </c>
      <c r="B36" s="1635" t="s">
        <v>3333</v>
      </c>
      <c r="C36" s="1635" t="s">
        <v>3334</v>
      </c>
      <c r="D36" s="1635">
        <v>16177.1</v>
      </c>
      <c r="E36" s="1635">
        <v>17794.810000000001</v>
      </c>
      <c r="F36" s="1635" t="s">
        <v>3348</v>
      </c>
      <c r="G36" s="1635" t="s">
        <v>3336</v>
      </c>
      <c r="H36" s="1635" t="s">
        <v>3418</v>
      </c>
      <c r="I36" s="1635">
        <v>8700</v>
      </c>
      <c r="J36" s="1635">
        <v>8700</v>
      </c>
      <c r="K36" s="1635">
        <v>4889.0600000000004</v>
      </c>
      <c r="L36" s="1635">
        <v>0</v>
      </c>
      <c r="M36" s="1635" t="s">
        <v>3421</v>
      </c>
      <c r="N36" s="1635" t="s">
        <v>3343</v>
      </c>
    </row>
    <row r="37" spans="1:14">
      <c r="A37" s="1635" t="s">
        <v>3422</v>
      </c>
      <c r="B37" s="1635" t="s">
        <v>3333</v>
      </c>
      <c r="C37" s="1635" t="s">
        <v>3334</v>
      </c>
      <c r="D37" s="1635">
        <v>17455.7</v>
      </c>
      <c r="E37" s="1635">
        <v>19201.27</v>
      </c>
      <c r="F37" s="1635" t="s">
        <v>3348</v>
      </c>
      <c r="G37" s="1635" t="s">
        <v>3336</v>
      </c>
      <c r="H37" s="1635" t="s">
        <v>3418</v>
      </c>
      <c r="I37" s="1635">
        <v>9390</v>
      </c>
      <c r="J37" s="1635">
        <v>9390</v>
      </c>
      <c r="K37" s="1635">
        <v>4890.3</v>
      </c>
      <c r="L37" s="1635">
        <v>0</v>
      </c>
      <c r="M37" s="1635" t="s">
        <v>3419</v>
      </c>
      <c r="N37" s="1635" t="s">
        <v>3343</v>
      </c>
    </row>
    <row r="38" spans="1:14">
      <c r="A38" s="1635" t="s">
        <v>3423</v>
      </c>
      <c r="B38" s="1635" t="s">
        <v>3333</v>
      </c>
      <c r="C38" s="1635" t="s">
        <v>3334</v>
      </c>
      <c r="D38" s="1635">
        <v>18478.400000000001</v>
      </c>
      <c r="E38" s="1635">
        <v>22174.080000000002</v>
      </c>
      <c r="F38" s="1635" t="s">
        <v>3424</v>
      </c>
      <c r="G38" s="1635" t="s">
        <v>3336</v>
      </c>
      <c r="H38" s="1635" t="s">
        <v>3418</v>
      </c>
      <c r="I38" s="1635">
        <v>10100</v>
      </c>
      <c r="J38" s="1635">
        <v>10100</v>
      </c>
      <c r="K38" s="1635">
        <v>4554.8599999999997</v>
      </c>
      <c r="L38" s="1635">
        <v>0</v>
      </c>
      <c r="M38" s="1635" t="s">
        <v>3425</v>
      </c>
      <c r="N38" s="1635" t="s">
        <v>3343</v>
      </c>
    </row>
    <row r="39" spans="1:14">
      <c r="A39" s="1635" t="s">
        <v>3426</v>
      </c>
      <c r="B39" s="1635" t="s">
        <v>3333</v>
      </c>
      <c r="C39" s="1635" t="s">
        <v>3347</v>
      </c>
      <c r="D39" s="1635">
        <v>87678.5</v>
      </c>
      <c r="E39" s="1635">
        <v>219100</v>
      </c>
      <c r="F39" s="1635" t="s">
        <v>3427</v>
      </c>
      <c r="G39" s="1635" t="s">
        <v>3336</v>
      </c>
      <c r="H39" s="1635" t="s">
        <v>3428</v>
      </c>
      <c r="I39" s="1635">
        <v>136577</v>
      </c>
      <c r="J39" s="1635">
        <v>146000</v>
      </c>
      <c r="K39" s="1635">
        <v>6663.61</v>
      </c>
      <c r="L39" s="1635">
        <v>6.9</v>
      </c>
      <c r="M39" s="1635" t="s">
        <v>3429</v>
      </c>
      <c r="N39" s="1635" t="s">
        <v>3350</v>
      </c>
    </row>
    <row r="40" spans="1:14">
      <c r="A40" s="1635" t="s">
        <v>3426</v>
      </c>
      <c r="B40" s="1635" t="s">
        <v>3333</v>
      </c>
      <c r="C40" s="1635" t="s">
        <v>3347</v>
      </c>
      <c r="D40" s="1635">
        <v>79422.399999999994</v>
      </c>
      <c r="E40" s="1635">
        <v>79500</v>
      </c>
      <c r="F40" s="1635" t="s">
        <v>3348</v>
      </c>
      <c r="G40" s="1635" t="s">
        <v>3336</v>
      </c>
      <c r="H40" s="1635" t="s">
        <v>3430</v>
      </c>
      <c r="I40" s="1635">
        <v>83410</v>
      </c>
      <c r="J40" s="1635">
        <v>83510</v>
      </c>
      <c r="K40" s="1635">
        <v>10504.39</v>
      </c>
      <c r="L40" s="1635">
        <v>0.12</v>
      </c>
      <c r="M40" s="1635" t="s">
        <v>3431</v>
      </c>
      <c r="N40" s="1635" t="s">
        <v>3350</v>
      </c>
    </row>
    <row r="41" spans="1:14">
      <c r="A41" s="1635" t="s">
        <v>3432</v>
      </c>
      <c r="B41" s="1635" t="s">
        <v>3333</v>
      </c>
      <c r="C41" s="1635" t="s">
        <v>3334</v>
      </c>
      <c r="D41" s="1635">
        <v>456410.2</v>
      </c>
      <c r="E41" s="1635">
        <v>283981.3</v>
      </c>
      <c r="F41" s="1635" t="s">
        <v>3433</v>
      </c>
      <c r="G41" s="1635" t="s">
        <v>3336</v>
      </c>
      <c r="H41" s="1635" t="s">
        <v>3434</v>
      </c>
      <c r="I41" s="1635">
        <v>134050</v>
      </c>
      <c r="J41" s="1635">
        <v>134050</v>
      </c>
      <c r="K41" s="1635">
        <v>4720.38</v>
      </c>
      <c r="L41" s="1635">
        <v>0</v>
      </c>
      <c r="M41" s="1635" t="s">
        <v>3435</v>
      </c>
      <c r="N41" s="1635" t="s">
        <v>3343</v>
      </c>
    </row>
    <row r="42" spans="1:14">
      <c r="A42" s="1635" t="s">
        <v>3432</v>
      </c>
      <c r="B42" s="1635" t="s">
        <v>3333</v>
      </c>
      <c r="C42" s="1635" t="s">
        <v>3334</v>
      </c>
      <c r="D42" s="1635">
        <v>264903.8</v>
      </c>
      <c r="E42" s="1635">
        <v>298732.09999999998</v>
      </c>
      <c r="F42" s="1635" t="s">
        <v>3436</v>
      </c>
      <c r="G42" s="1635" t="s">
        <v>3336</v>
      </c>
      <c r="H42" s="1635" t="s">
        <v>3437</v>
      </c>
      <c r="I42" s="1635">
        <v>192430</v>
      </c>
      <c r="J42" s="1635">
        <v>192430</v>
      </c>
      <c r="K42" s="1635">
        <v>6441.56</v>
      </c>
      <c r="L42" s="1635">
        <v>0</v>
      </c>
      <c r="M42" s="1635" t="s">
        <v>3438</v>
      </c>
      <c r="N42" s="1635" t="s">
        <v>3362</v>
      </c>
    </row>
    <row r="43" spans="1:14">
      <c r="A43" s="1635" t="s">
        <v>3432</v>
      </c>
      <c r="B43" s="1635" t="s">
        <v>3333</v>
      </c>
      <c r="C43" s="1635" t="s">
        <v>3334</v>
      </c>
      <c r="D43" s="1635">
        <v>28056.9</v>
      </c>
      <c r="E43" s="1635">
        <v>33668.28</v>
      </c>
      <c r="F43" s="1635" t="s">
        <v>3424</v>
      </c>
      <c r="G43" s="1635" t="s">
        <v>3336</v>
      </c>
      <c r="H43" s="1635" t="s">
        <v>3439</v>
      </c>
      <c r="I43" s="1635">
        <v>22890</v>
      </c>
      <c r="J43" s="1635">
        <v>27468</v>
      </c>
      <c r="K43" s="1635">
        <v>8158.42</v>
      </c>
      <c r="L43" s="1635">
        <v>20</v>
      </c>
      <c r="M43" s="1635" t="s">
        <v>3440</v>
      </c>
      <c r="N43" s="1635" t="s">
        <v>3362</v>
      </c>
    </row>
    <row r="44" spans="1:14">
      <c r="A44" s="1635" t="s">
        <v>3432</v>
      </c>
      <c r="B44" s="1635" t="s">
        <v>3333</v>
      </c>
      <c r="C44" s="1635" t="s">
        <v>3334</v>
      </c>
      <c r="D44" s="1635">
        <v>16590.5</v>
      </c>
      <c r="E44" s="1635">
        <v>19908.599999999999</v>
      </c>
      <c r="F44" s="1635" t="s">
        <v>3424</v>
      </c>
      <c r="G44" s="1635" t="s">
        <v>3336</v>
      </c>
      <c r="H44" s="1635" t="s">
        <v>3439</v>
      </c>
      <c r="I44" s="1635">
        <v>13540</v>
      </c>
      <c r="J44" s="1635">
        <v>16248</v>
      </c>
      <c r="K44" s="1635">
        <v>8161.3</v>
      </c>
      <c r="L44" s="1635">
        <v>20</v>
      </c>
      <c r="M44" s="1635" t="s">
        <v>3440</v>
      </c>
      <c r="N44" s="1635" t="s">
        <v>3362</v>
      </c>
    </row>
    <row r="45" spans="1:14">
      <c r="A45" s="1635" t="s">
        <v>3432</v>
      </c>
      <c r="B45" s="1635" t="s">
        <v>3333</v>
      </c>
      <c r="C45" s="1635" t="s">
        <v>3334</v>
      </c>
      <c r="D45" s="1635">
        <v>30184.5</v>
      </c>
      <c r="E45" s="1635">
        <v>36221.4</v>
      </c>
      <c r="F45" s="1635" t="s">
        <v>3424</v>
      </c>
      <c r="G45" s="1635" t="s">
        <v>3336</v>
      </c>
      <c r="H45" s="1635" t="s">
        <v>3439</v>
      </c>
      <c r="I45" s="1635">
        <v>24630</v>
      </c>
      <c r="J45" s="1635">
        <v>29556</v>
      </c>
      <c r="K45" s="1635">
        <v>8159.81</v>
      </c>
      <c r="L45" s="1635">
        <v>20</v>
      </c>
      <c r="M45" s="1635" t="s">
        <v>3440</v>
      </c>
      <c r="N45" s="1635" t="s">
        <v>3362</v>
      </c>
    </row>
    <row r="46" spans="1:14">
      <c r="A46" s="1635" t="s">
        <v>3397</v>
      </c>
      <c r="B46" s="1635" t="s">
        <v>3333</v>
      </c>
      <c r="C46" s="1635" t="s">
        <v>3334</v>
      </c>
      <c r="D46" s="1635">
        <v>90780.4</v>
      </c>
      <c r="E46" s="1635">
        <v>196854.3</v>
      </c>
      <c r="F46" s="1635" t="s">
        <v>3441</v>
      </c>
      <c r="G46" s="1635" t="s">
        <v>3336</v>
      </c>
      <c r="H46" s="1635" t="s">
        <v>3439</v>
      </c>
      <c r="I46" s="1635">
        <v>90640</v>
      </c>
      <c r="J46" s="1635">
        <v>90740</v>
      </c>
      <c r="K46" s="1635">
        <v>4609.5</v>
      </c>
      <c r="L46" s="1635">
        <v>0.11</v>
      </c>
      <c r="M46" s="1635" t="s">
        <v>3442</v>
      </c>
      <c r="N46" s="1635" t="s">
        <v>3362</v>
      </c>
    </row>
    <row r="47" spans="1:14">
      <c r="A47" s="1635" t="s">
        <v>3432</v>
      </c>
      <c r="B47" s="1635" t="s">
        <v>3333</v>
      </c>
      <c r="C47" s="1635" t="s">
        <v>3334</v>
      </c>
      <c r="D47" s="1635">
        <v>21097</v>
      </c>
      <c r="E47" s="1635">
        <v>25316.400000000001</v>
      </c>
      <c r="F47" s="1635" t="s">
        <v>3424</v>
      </c>
      <c r="G47" s="1635" t="s">
        <v>3336</v>
      </c>
      <c r="H47" s="1635" t="s">
        <v>3439</v>
      </c>
      <c r="I47" s="1635">
        <v>17220</v>
      </c>
      <c r="J47" s="1635">
        <v>20664</v>
      </c>
      <c r="K47" s="1635">
        <v>8162.3</v>
      </c>
      <c r="L47" s="1635">
        <v>20</v>
      </c>
      <c r="M47" s="1635" t="s">
        <v>3440</v>
      </c>
      <c r="N47" s="1635" t="s">
        <v>3362</v>
      </c>
    </row>
    <row r="48" spans="1:14">
      <c r="A48" s="1635" t="s">
        <v>3443</v>
      </c>
      <c r="B48" s="1635" t="s">
        <v>3333</v>
      </c>
      <c r="C48" s="1635" t="s">
        <v>3334</v>
      </c>
      <c r="D48" s="1635">
        <v>28558.3</v>
      </c>
      <c r="E48" s="1635">
        <v>57116.6</v>
      </c>
      <c r="F48" s="1635" t="s">
        <v>3444</v>
      </c>
      <c r="G48" s="1635" t="s">
        <v>3336</v>
      </c>
      <c r="H48" s="1635" t="s">
        <v>3445</v>
      </c>
      <c r="I48" s="1635">
        <v>23400</v>
      </c>
      <c r="J48" s="1635">
        <v>29400</v>
      </c>
      <c r="K48" s="1635">
        <v>5147.3599999999997</v>
      </c>
      <c r="L48" s="1635">
        <v>25.64</v>
      </c>
      <c r="M48" s="1635" t="s">
        <v>3446</v>
      </c>
      <c r="N48" s="1635" t="s">
        <v>3369</v>
      </c>
    </row>
    <row r="49" spans="1:14">
      <c r="A49" s="1635" t="s">
        <v>3447</v>
      </c>
      <c r="B49" s="1635" t="s">
        <v>3333</v>
      </c>
      <c r="C49" s="1635" t="s">
        <v>3334</v>
      </c>
      <c r="D49" s="1635">
        <v>159465.9</v>
      </c>
      <c r="E49" s="1635">
        <v>268022.09999999998</v>
      </c>
      <c r="F49" s="1635" t="s">
        <v>3448</v>
      </c>
      <c r="G49" s="1635" t="s">
        <v>3336</v>
      </c>
      <c r="H49" s="1635" t="s">
        <v>3449</v>
      </c>
      <c r="I49" s="1635">
        <v>66440</v>
      </c>
      <c r="J49" s="1635">
        <v>66440</v>
      </c>
      <c r="K49" s="1635">
        <v>2478.9</v>
      </c>
      <c r="L49" s="1635">
        <v>0</v>
      </c>
      <c r="M49" s="1635" t="s">
        <v>3450</v>
      </c>
      <c r="N49" s="1635" t="s">
        <v>3369</v>
      </c>
    </row>
    <row r="50" spans="1:14">
      <c r="A50" s="1635" t="s">
        <v>3447</v>
      </c>
      <c r="B50" s="1635" t="s">
        <v>3333</v>
      </c>
      <c r="C50" s="1635" t="s">
        <v>3334</v>
      </c>
      <c r="D50" s="1635">
        <v>68830.399999999994</v>
      </c>
      <c r="E50" s="1635">
        <v>103245.6</v>
      </c>
      <c r="F50" s="1635" t="s">
        <v>3335</v>
      </c>
      <c r="G50" s="1635" t="s">
        <v>3336</v>
      </c>
      <c r="H50" s="1635" t="s">
        <v>3449</v>
      </c>
      <c r="I50" s="1635">
        <v>28180</v>
      </c>
      <c r="J50" s="1635">
        <v>28180</v>
      </c>
      <c r="K50" s="1635">
        <v>2729.4</v>
      </c>
      <c r="L50" s="1635">
        <v>0</v>
      </c>
      <c r="M50" s="1635" t="s">
        <v>3451</v>
      </c>
      <c r="N50" s="1635" t="s">
        <v>3369</v>
      </c>
    </row>
    <row r="51" spans="1:14" s="2997" customFormat="1">
      <c r="A51" s="2996" t="s">
        <v>3374</v>
      </c>
      <c r="B51" s="2996" t="s">
        <v>3333</v>
      </c>
      <c r="C51" s="2996" t="s">
        <v>3334</v>
      </c>
      <c r="D51" s="2996">
        <v>30410.6</v>
      </c>
      <c r="E51" s="2996">
        <v>45615.9</v>
      </c>
      <c r="F51" s="2996" t="s">
        <v>3335</v>
      </c>
      <c r="G51" s="2996" t="s">
        <v>3336</v>
      </c>
      <c r="H51" s="2996" t="s">
        <v>3452</v>
      </c>
      <c r="I51" s="2996">
        <v>22060</v>
      </c>
      <c r="J51" s="2996">
        <v>33090</v>
      </c>
      <c r="K51" s="2996">
        <v>7254.05</v>
      </c>
      <c r="L51" s="2996">
        <v>50</v>
      </c>
      <c r="M51" s="2996" t="s">
        <v>3453</v>
      </c>
      <c r="N51" s="2996" t="s">
        <v>3343</v>
      </c>
    </row>
    <row r="52" spans="1:14">
      <c r="A52" s="1635" t="s">
        <v>3318</v>
      </c>
      <c r="B52" s="1635" t="s">
        <v>3319</v>
      </c>
      <c r="C52" s="1635" t="s">
        <v>3320</v>
      </c>
      <c r="D52" s="1635" t="s">
        <v>3321</v>
      </c>
      <c r="E52" s="1635" t="s">
        <v>3322</v>
      </c>
      <c r="F52" s="1635" t="s">
        <v>3323</v>
      </c>
      <c r="G52" s="1635" t="s">
        <v>3324</v>
      </c>
      <c r="H52" s="1635" t="s">
        <v>3325</v>
      </c>
      <c r="I52" s="1635" t="s">
        <v>3326</v>
      </c>
      <c r="J52" s="1635" t="s">
        <v>3327</v>
      </c>
      <c r="K52" s="1635" t="s">
        <v>3328</v>
      </c>
      <c r="L52" s="1635" t="s">
        <v>3329</v>
      </c>
      <c r="M52" s="1635" t="s">
        <v>3330</v>
      </c>
      <c r="N52" s="1635" t="s">
        <v>3331</v>
      </c>
    </row>
    <row r="53" spans="1:14">
      <c r="A53" s="1635" t="s">
        <v>3374</v>
      </c>
      <c r="B53" s="1635" t="s">
        <v>3333</v>
      </c>
      <c r="C53" s="1635" t="s">
        <v>3334</v>
      </c>
      <c r="D53" s="1635">
        <v>44712</v>
      </c>
      <c r="E53" s="1635">
        <v>80481.600000000006</v>
      </c>
      <c r="F53" s="1635" t="s">
        <v>3371</v>
      </c>
      <c r="G53" s="1635" t="s">
        <v>3336</v>
      </c>
      <c r="H53" s="1635" t="s">
        <v>3452</v>
      </c>
      <c r="I53" s="1635">
        <v>35850</v>
      </c>
      <c r="J53" s="1635">
        <v>53775</v>
      </c>
      <c r="K53" s="1635">
        <v>6681.64</v>
      </c>
      <c r="L53" s="1635">
        <v>50</v>
      </c>
      <c r="M53" s="1635" t="s">
        <v>3454</v>
      </c>
      <c r="N53" s="1635" t="s">
        <v>3339</v>
      </c>
    </row>
    <row r="54" spans="1:14">
      <c r="A54" s="1635" t="s">
        <v>3455</v>
      </c>
      <c r="B54" s="1635" t="s">
        <v>3333</v>
      </c>
      <c r="C54" s="1635" t="s">
        <v>3334</v>
      </c>
      <c r="D54" s="1635">
        <v>121948.3</v>
      </c>
      <c r="E54" s="1635">
        <v>201939.8</v>
      </c>
      <c r="F54" s="1635" t="s">
        <v>3456</v>
      </c>
      <c r="G54" s="1635" t="s">
        <v>3336</v>
      </c>
      <c r="H54" s="1635" t="s">
        <v>3457</v>
      </c>
      <c r="I54" s="1635">
        <v>116660</v>
      </c>
      <c r="J54" s="1635">
        <v>118000</v>
      </c>
      <c r="K54" s="1635">
        <v>5843.32</v>
      </c>
      <c r="L54" s="1635">
        <v>1.1499999999999999</v>
      </c>
      <c r="M54" s="1635" t="s">
        <v>3458</v>
      </c>
      <c r="N54" s="1635" t="s">
        <v>3369</v>
      </c>
    </row>
    <row r="55" spans="1:14">
      <c r="A55" s="1635" t="s">
        <v>3459</v>
      </c>
      <c r="B55" s="1635" t="s">
        <v>3333</v>
      </c>
      <c r="C55" s="1635" t="s">
        <v>3334</v>
      </c>
      <c r="D55" s="1635">
        <v>76357.899999999994</v>
      </c>
      <c r="E55" s="1635">
        <v>121787</v>
      </c>
      <c r="F55" s="1635" t="s">
        <v>3460</v>
      </c>
      <c r="G55" s="1635" t="s">
        <v>3336</v>
      </c>
      <c r="H55" s="1635" t="s">
        <v>3457</v>
      </c>
      <c r="I55" s="1635">
        <v>39270</v>
      </c>
      <c r="J55" s="1635">
        <v>53400</v>
      </c>
      <c r="K55" s="1635">
        <v>4384.6899999999996</v>
      </c>
      <c r="L55" s="1635">
        <v>35.979999999999997</v>
      </c>
      <c r="M55" s="1635" t="s">
        <v>3461</v>
      </c>
      <c r="N55" s="1635" t="s">
        <v>3339</v>
      </c>
    </row>
    <row r="56" spans="1:14">
      <c r="A56" s="1635" t="s">
        <v>3462</v>
      </c>
      <c r="B56" s="1635" t="s">
        <v>3333</v>
      </c>
      <c r="C56" s="1635" t="s">
        <v>3334</v>
      </c>
      <c r="D56" s="1635">
        <v>74627</v>
      </c>
      <c r="E56" s="1635">
        <v>111935.2</v>
      </c>
      <c r="F56" s="1635" t="s">
        <v>3335</v>
      </c>
      <c r="G56" s="1635" t="s">
        <v>3336</v>
      </c>
      <c r="H56" s="1635" t="s">
        <v>3463</v>
      </c>
      <c r="I56" s="1635">
        <v>52480</v>
      </c>
      <c r="J56" s="1635">
        <v>52480</v>
      </c>
      <c r="K56" s="1635">
        <v>4688.43</v>
      </c>
      <c r="L56" s="1635">
        <v>0</v>
      </c>
      <c r="M56" s="1635" t="s">
        <v>3464</v>
      </c>
      <c r="N56" s="1635" t="s">
        <v>3343</v>
      </c>
    </row>
    <row r="57" spans="1:14">
      <c r="A57" s="1635" t="s">
        <v>3465</v>
      </c>
      <c r="B57" s="1635" t="s">
        <v>3333</v>
      </c>
      <c r="C57" s="1635" t="s">
        <v>3334</v>
      </c>
      <c r="D57" s="1635">
        <v>46436.1</v>
      </c>
      <c r="E57" s="1635">
        <v>55718.64</v>
      </c>
      <c r="F57" s="1635" t="s">
        <v>3424</v>
      </c>
      <c r="G57" s="1635" t="s">
        <v>3336</v>
      </c>
      <c r="H57" s="1635" t="s">
        <v>3463</v>
      </c>
      <c r="I57" s="1635">
        <v>28310</v>
      </c>
      <c r="J57" s="1635">
        <v>28310</v>
      </c>
      <c r="K57" s="1635">
        <v>5080.88</v>
      </c>
      <c r="L57" s="1635">
        <v>0</v>
      </c>
      <c r="M57" s="1635" t="s">
        <v>3466</v>
      </c>
      <c r="N57" s="1635" t="s">
        <v>3343</v>
      </c>
    </row>
    <row r="58" spans="1:14">
      <c r="A58" s="1635" t="s">
        <v>3467</v>
      </c>
      <c r="B58" s="1635" t="s">
        <v>3333</v>
      </c>
      <c r="C58" s="1635" t="s">
        <v>3334</v>
      </c>
      <c r="D58" s="1635">
        <v>114951.6</v>
      </c>
      <c r="E58" s="1635">
        <v>211011</v>
      </c>
      <c r="F58" s="1635" t="s">
        <v>3468</v>
      </c>
      <c r="G58" s="1635" t="s">
        <v>3336</v>
      </c>
      <c r="H58" s="1635" t="s">
        <v>3469</v>
      </c>
      <c r="I58" s="1635">
        <v>61280</v>
      </c>
      <c r="J58" s="1635">
        <v>90000</v>
      </c>
      <c r="K58" s="1635">
        <v>4265.18</v>
      </c>
      <c r="L58" s="1635">
        <v>46.87</v>
      </c>
      <c r="M58" s="1635" t="s">
        <v>3470</v>
      </c>
      <c r="N58" s="1635" t="s">
        <v>3339</v>
      </c>
    </row>
    <row r="59" spans="1:14">
      <c r="A59" s="1635" t="s">
        <v>3471</v>
      </c>
      <c r="B59" s="1635" t="s">
        <v>3333</v>
      </c>
      <c r="C59" s="1635" t="s">
        <v>3334</v>
      </c>
      <c r="D59" s="1635">
        <v>74501.100000000006</v>
      </c>
      <c r="E59" s="1635">
        <v>111747</v>
      </c>
      <c r="F59" s="1635" t="s">
        <v>3335</v>
      </c>
      <c r="G59" s="1635" t="s">
        <v>3336</v>
      </c>
      <c r="H59" s="1635" t="s">
        <v>3472</v>
      </c>
      <c r="I59" s="1635">
        <v>35890</v>
      </c>
      <c r="J59" s="1635">
        <v>36000</v>
      </c>
      <c r="K59" s="1635">
        <v>3221.55</v>
      </c>
      <c r="L59" s="1635">
        <v>0.31</v>
      </c>
      <c r="M59" s="1635" t="s">
        <v>3473</v>
      </c>
      <c r="N59" s="1635" t="s">
        <v>3343</v>
      </c>
    </row>
    <row r="60" spans="1:14" s="3338" customFormat="1">
      <c r="A60" s="3337" t="s">
        <v>3374</v>
      </c>
      <c r="B60" s="3337" t="s">
        <v>3333</v>
      </c>
      <c r="C60" s="3337" t="s">
        <v>3334</v>
      </c>
      <c r="D60" s="3337">
        <v>69564.3</v>
      </c>
      <c r="E60" s="3337">
        <v>104346.5</v>
      </c>
      <c r="F60" s="3337" t="s">
        <v>3335</v>
      </c>
      <c r="G60" s="3337" t="s">
        <v>3336</v>
      </c>
      <c r="H60" s="3337" t="s">
        <v>3472</v>
      </c>
      <c r="I60" s="3337">
        <v>50380</v>
      </c>
      <c r="J60" s="3337">
        <v>75000</v>
      </c>
      <c r="K60" s="3337">
        <v>7187.59</v>
      </c>
      <c r="L60" s="3337">
        <v>48.87</v>
      </c>
      <c r="M60" s="3337" t="s">
        <v>3474</v>
      </c>
      <c r="N60" s="3337" t="s">
        <v>3343</v>
      </c>
    </row>
    <row r="61" spans="1:14" s="2997" customFormat="1">
      <c r="A61" s="2996" t="s">
        <v>3374</v>
      </c>
      <c r="B61" s="2996" t="s">
        <v>3333</v>
      </c>
      <c r="C61" s="2996" t="s">
        <v>3334</v>
      </c>
      <c r="D61" s="2996">
        <v>43033.2</v>
      </c>
      <c r="E61" s="2996">
        <v>64549.8</v>
      </c>
      <c r="F61" s="2996" t="s">
        <v>3335</v>
      </c>
      <c r="G61" s="2996" t="s">
        <v>3336</v>
      </c>
      <c r="H61" s="2996" t="s">
        <v>3472</v>
      </c>
      <c r="I61" s="2996">
        <v>30610</v>
      </c>
      <c r="J61" s="2996">
        <v>45915</v>
      </c>
      <c r="K61" s="2996">
        <v>7113.1</v>
      </c>
      <c r="L61" s="2996">
        <v>50</v>
      </c>
      <c r="M61" s="2996" t="s">
        <v>3475</v>
      </c>
      <c r="N61" s="2996" t="s">
        <v>3343</v>
      </c>
    </row>
    <row r="62" spans="1:14">
      <c r="A62" s="1635" t="s">
        <v>3374</v>
      </c>
      <c r="B62" s="1635" t="s">
        <v>3333</v>
      </c>
      <c r="C62" s="1635" t="s">
        <v>3334</v>
      </c>
      <c r="D62" s="1635">
        <v>52821.3</v>
      </c>
      <c r="E62" s="1635">
        <v>95078.34</v>
      </c>
      <c r="F62" s="1635" t="s">
        <v>3371</v>
      </c>
      <c r="G62" s="1635" t="s">
        <v>3336</v>
      </c>
      <c r="H62" s="1635" t="s">
        <v>3472</v>
      </c>
      <c r="I62" s="1635">
        <v>42170</v>
      </c>
      <c r="J62" s="1635">
        <v>63255</v>
      </c>
      <c r="K62" s="1635">
        <v>6652.93</v>
      </c>
      <c r="L62" s="1635">
        <v>50</v>
      </c>
      <c r="M62" s="1635" t="s">
        <v>3474</v>
      </c>
      <c r="N62" s="1635" t="s">
        <v>3343</v>
      </c>
    </row>
    <row r="63" spans="1:14" s="3346" customFormat="1">
      <c r="A63" s="3352" t="s">
        <v>3374</v>
      </c>
      <c r="B63" s="3352" t="s">
        <v>3333</v>
      </c>
      <c r="C63" s="3352" t="s">
        <v>3334</v>
      </c>
      <c r="D63" s="3352">
        <v>44125.2</v>
      </c>
      <c r="E63" s="3352">
        <v>66187.8</v>
      </c>
      <c r="F63" s="3352" t="s">
        <v>3335</v>
      </c>
      <c r="G63" s="3352" t="s">
        <v>3336</v>
      </c>
      <c r="H63" s="3352" t="s">
        <v>3472</v>
      </c>
      <c r="I63" s="3352">
        <v>31960</v>
      </c>
      <c r="J63" s="3352">
        <v>47940</v>
      </c>
      <c r="K63" s="3352">
        <v>7243.02</v>
      </c>
      <c r="L63" s="3352">
        <v>50</v>
      </c>
      <c r="M63" s="3352" t="s">
        <v>3476</v>
      </c>
      <c r="N63" s="3352" t="s">
        <v>3343</v>
      </c>
    </row>
    <row r="64" spans="1:14">
      <c r="A64" s="1635" t="s">
        <v>3477</v>
      </c>
      <c r="B64" s="1635" t="s">
        <v>3333</v>
      </c>
      <c r="C64" s="1635" t="s">
        <v>3334</v>
      </c>
      <c r="D64" s="1635">
        <v>57199.7</v>
      </c>
      <c r="E64" s="1635">
        <v>114399.4</v>
      </c>
      <c r="F64" s="1635" t="s">
        <v>3478</v>
      </c>
      <c r="G64" s="1635" t="s">
        <v>3336</v>
      </c>
      <c r="H64" s="1635" t="s">
        <v>3479</v>
      </c>
      <c r="I64" s="1635">
        <v>142170</v>
      </c>
      <c r="J64" s="1635">
        <v>213255</v>
      </c>
      <c r="K64" s="1635">
        <v>18641.27</v>
      </c>
      <c r="L64" s="1635">
        <v>50</v>
      </c>
      <c r="M64" s="1635" t="s">
        <v>3480</v>
      </c>
      <c r="N64" s="1635" t="s">
        <v>3369</v>
      </c>
    </row>
    <row r="65" spans="1:14">
      <c r="A65" s="1635" t="s">
        <v>3481</v>
      </c>
      <c r="B65" s="1635" t="s">
        <v>3333</v>
      </c>
      <c r="C65" s="1635" t="s">
        <v>3334</v>
      </c>
      <c r="D65" s="1635">
        <v>35189.5</v>
      </c>
      <c r="E65" s="1635">
        <v>70379</v>
      </c>
      <c r="F65" s="1635" t="s">
        <v>3444</v>
      </c>
      <c r="G65" s="1635" t="s">
        <v>3336</v>
      </c>
      <c r="H65" s="1635" t="s">
        <v>3482</v>
      </c>
      <c r="I65" s="1635">
        <v>109090</v>
      </c>
      <c r="J65" s="1635">
        <v>109390</v>
      </c>
      <c r="K65" s="1635">
        <v>15542.98</v>
      </c>
      <c r="L65" s="1635">
        <v>0.28000000000000003</v>
      </c>
      <c r="M65" s="1635" t="s">
        <v>3483</v>
      </c>
      <c r="N65" s="1635" t="s">
        <v>3350</v>
      </c>
    </row>
    <row r="66" spans="1:14">
      <c r="A66" s="1635" t="s">
        <v>3484</v>
      </c>
      <c r="B66" s="1635" t="s">
        <v>3333</v>
      </c>
      <c r="C66" s="1635" t="s">
        <v>3334</v>
      </c>
      <c r="D66" s="1635">
        <v>37290.300000000003</v>
      </c>
      <c r="E66" s="1635">
        <v>69612.479999999996</v>
      </c>
      <c r="F66" s="1635" t="s">
        <v>3485</v>
      </c>
      <c r="G66" s="1635" t="s">
        <v>3336</v>
      </c>
      <c r="H66" s="1635" t="s">
        <v>3486</v>
      </c>
      <c r="I66" s="1635">
        <v>137890</v>
      </c>
      <c r="J66" s="1635">
        <v>196000</v>
      </c>
      <c r="K66" s="1635">
        <v>28155.86</v>
      </c>
      <c r="L66" s="1635">
        <v>42.14</v>
      </c>
      <c r="M66" s="1635" t="s">
        <v>3487</v>
      </c>
      <c r="N66" s="1635" t="s">
        <v>3350</v>
      </c>
    </row>
    <row r="67" spans="1:14">
      <c r="A67" s="1635" t="s">
        <v>3488</v>
      </c>
      <c r="B67" s="1635" t="s">
        <v>3333</v>
      </c>
      <c r="C67" s="1635" t="s">
        <v>3334</v>
      </c>
      <c r="D67" s="1635">
        <v>85095.8</v>
      </c>
      <c r="E67" s="1635">
        <v>187210.8</v>
      </c>
      <c r="F67" s="1635" t="s">
        <v>3489</v>
      </c>
      <c r="G67" s="1635" t="s">
        <v>3336</v>
      </c>
      <c r="H67" s="1635" t="s">
        <v>3490</v>
      </c>
      <c r="I67" s="1635">
        <v>47570</v>
      </c>
      <c r="J67" s="1635">
        <v>47570</v>
      </c>
      <c r="K67" s="1635">
        <v>2540.98</v>
      </c>
      <c r="L67" s="1635">
        <v>0</v>
      </c>
      <c r="M67" s="1635" t="s">
        <v>3491</v>
      </c>
      <c r="N67" s="1635" t="s">
        <v>3339</v>
      </c>
    </row>
    <row r="68" spans="1:14">
      <c r="A68" s="1635" t="s">
        <v>3492</v>
      </c>
      <c r="B68" s="1635" t="s">
        <v>3333</v>
      </c>
      <c r="C68" s="1635" t="s">
        <v>3334</v>
      </c>
      <c r="D68" s="1635">
        <v>8982.5</v>
      </c>
      <c r="E68" s="1635">
        <v>16168.5</v>
      </c>
      <c r="F68" s="1635" t="s">
        <v>3493</v>
      </c>
      <c r="G68" s="1635" t="s">
        <v>3336</v>
      </c>
      <c r="H68" s="1635" t="s">
        <v>3494</v>
      </c>
      <c r="I68" s="1635">
        <v>5670</v>
      </c>
      <c r="J68" s="1635">
        <v>8505</v>
      </c>
      <c r="K68" s="1635">
        <v>5260.22</v>
      </c>
      <c r="L68" s="1635">
        <v>50</v>
      </c>
      <c r="M68" s="1635" t="s">
        <v>3495</v>
      </c>
      <c r="N68" s="1635" t="s">
        <v>3362</v>
      </c>
    </row>
    <row r="69" spans="1:14">
      <c r="A69" s="1635" t="s">
        <v>3496</v>
      </c>
      <c r="B69" s="1635" t="s">
        <v>3333</v>
      </c>
      <c r="C69" s="1635" t="s">
        <v>3334</v>
      </c>
      <c r="D69" s="1635">
        <v>149245.1</v>
      </c>
      <c r="E69" s="1635">
        <v>173024</v>
      </c>
      <c r="F69" s="1635" t="s">
        <v>3497</v>
      </c>
      <c r="G69" s="1635" t="s">
        <v>3336</v>
      </c>
      <c r="H69" s="1635" t="s">
        <v>3498</v>
      </c>
      <c r="I69" s="1635">
        <v>255830</v>
      </c>
      <c r="J69" s="1635">
        <v>256030</v>
      </c>
      <c r="K69" s="1635">
        <v>14797.37</v>
      </c>
      <c r="L69" s="1635">
        <v>0.08</v>
      </c>
      <c r="M69" s="1635" t="s">
        <v>3499</v>
      </c>
      <c r="N69" s="1635" t="s">
        <v>3369</v>
      </c>
    </row>
    <row r="70" spans="1:14">
      <c r="A70" s="1635" t="s">
        <v>3500</v>
      </c>
      <c r="B70" s="1635" t="s">
        <v>3333</v>
      </c>
      <c r="C70" s="1635" t="s">
        <v>3334</v>
      </c>
      <c r="D70" s="1635">
        <v>11084.6</v>
      </c>
      <c r="E70" s="1635">
        <v>27710.25</v>
      </c>
      <c r="F70" s="1635" t="s">
        <v>3501</v>
      </c>
      <c r="G70" s="1635" t="s">
        <v>3336</v>
      </c>
      <c r="H70" s="1635" t="s">
        <v>3502</v>
      </c>
      <c r="I70" s="1635">
        <v>41660</v>
      </c>
      <c r="J70" s="1635">
        <v>62490</v>
      </c>
      <c r="K70" s="1635">
        <v>22551.22</v>
      </c>
      <c r="L70" s="1635">
        <v>50</v>
      </c>
      <c r="M70" s="1635" t="s">
        <v>3503</v>
      </c>
      <c r="N70" s="1635" t="s">
        <v>3350</v>
      </c>
    </row>
    <row r="71" spans="1:14">
      <c r="A71" s="1635" t="s">
        <v>3432</v>
      </c>
      <c r="B71" s="1635" t="s">
        <v>3333</v>
      </c>
      <c r="C71" s="1635" t="s">
        <v>3347</v>
      </c>
      <c r="D71" s="1635">
        <v>63514.400000000001</v>
      </c>
      <c r="E71" s="1635">
        <v>127000</v>
      </c>
      <c r="F71" s="1635" t="s">
        <v>3444</v>
      </c>
      <c r="G71" s="1635" t="s">
        <v>3336</v>
      </c>
      <c r="H71" s="1635" t="s">
        <v>3502</v>
      </c>
      <c r="I71" s="1635">
        <v>127000</v>
      </c>
      <c r="J71" s="1635">
        <v>190500</v>
      </c>
      <c r="K71" s="1635">
        <v>15000</v>
      </c>
      <c r="L71" s="1635">
        <v>50</v>
      </c>
      <c r="M71" s="1635" t="s">
        <v>3504</v>
      </c>
      <c r="N71" s="1635" t="s">
        <v>3350</v>
      </c>
    </row>
    <row r="72" spans="1:14">
      <c r="A72" s="1635" t="s">
        <v>3505</v>
      </c>
      <c r="B72" s="1635" t="s">
        <v>3333</v>
      </c>
      <c r="C72" s="1635" t="s">
        <v>3347</v>
      </c>
      <c r="D72" s="1635">
        <v>124664.3</v>
      </c>
      <c r="E72" s="1635">
        <v>137130.70000000001</v>
      </c>
      <c r="F72" s="1635" t="s">
        <v>3506</v>
      </c>
      <c r="G72" s="1635" t="s">
        <v>3336</v>
      </c>
      <c r="H72" s="1635" t="s">
        <v>3507</v>
      </c>
      <c r="I72" s="1635">
        <v>190587.1</v>
      </c>
      <c r="J72" s="1635">
        <v>190587.1</v>
      </c>
      <c r="K72" s="1635">
        <v>13898.2</v>
      </c>
      <c r="L72" s="1635">
        <v>0</v>
      </c>
      <c r="M72" s="1635" t="s">
        <v>3508</v>
      </c>
      <c r="N72" s="1635" t="s">
        <v>3350</v>
      </c>
    </row>
    <row r="73" spans="1:14">
      <c r="A73" s="1635" t="s">
        <v>3505</v>
      </c>
      <c r="B73" s="1635" t="s">
        <v>3333</v>
      </c>
      <c r="C73" s="1635" t="s">
        <v>3347</v>
      </c>
      <c r="D73" s="1635">
        <v>116275.9</v>
      </c>
      <c r="E73" s="1635">
        <v>127903.5</v>
      </c>
      <c r="F73" s="1635" t="s">
        <v>3506</v>
      </c>
      <c r="G73" s="1635" t="s">
        <v>3336</v>
      </c>
      <c r="H73" s="1635" t="s">
        <v>3507</v>
      </c>
      <c r="I73" s="1635">
        <v>176124.7</v>
      </c>
      <c r="J73" s="1635">
        <v>176124.7</v>
      </c>
      <c r="K73" s="1635">
        <v>13770.12</v>
      </c>
      <c r="L73" s="1635">
        <v>0</v>
      </c>
      <c r="M73" s="1635" t="s">
        <v>3509</v>
      </c>
      <c r="N73" s="1635" t="s">
        <v>3350</v>
      </c>
    </row>
    <row r="74" spans="1:14">
      <c r="A74" s="1635" t="s">
        <v>3505</v>
      </c>
      <c r="B74" s="1635" t="s">
        <v>3333</v>
      </c>
      <c r="C74" s="1635" t="s">
        <v>3347</v>
      </c>
      <c r="D74" s="1635">
        <v>87339.4</v>
      </c>
      <c r="E74" s="1635">
        <v>96073.34</v>
      </c>
      <c r="F74" s="1635" t="s">
        <v>3506</v>
      </c>
      <c r="G74" s="1635" t="s">
        <v>3336</v>
      </c>
      <c r="H74" s="1635" t="s">
        <v>3507</v>
      </c>
      <c r="I74" s="1635">
        <v>131678.79</v>
      </c>
      <c r="J74" s="1635">
        <v>131678.79</v>
      </c>
      <c r="K74" s="1635">
        <v>13706.06</v>
      </c>
      <c r="L74" s="1635">
        <v>0</v>
      </c>
      <c r="M74" s="1635" t="s">
        <v>3510</v>
      </c>
      <c r="N74" s="1635" t="s">
        <v>3350</v>
      </c>
    </row>
    <row r="75" spans="1:14">
      <c r="A75" s="1635" t="s">
        <v>3447</v>
      </c>
      <c r="B75" s="1635" t="s">
        <v>3333</v>
      </c>
      <c r="C75" s="1635" t="s">
        <v>3334</v>
      </c>
      <c r="D75" s="1635">
        <v>116676.1</v>
      </c>
      <c r="E75" s="1635">
        <v>175014.2</v>
      </c>
      <c r="F75" s="1635" t="s">
        <v>3410</v>
      </c>
      <c r="G75" s="1635" t="s">
        <v>3336</v>
      </c>
      <c r="H75" s="1635" t="s">
        <v>3511</v>
      </c>
      <c r="I75" s="1635">
        <v>39840</v>
      </c>
      <c r="J75" s="1635">
        <v>39850</v>
      </c>
      <c r="K75" s="1635">
        <v>2276.96</v>
      </c>
      <c r="L75" s="1635">
        <v>0.03</v>
      </c>
      <c r="M75" s="1635" t="s">
        <v>3512</v>
      </c>
      <c r="N75" s="1635" t="s">
        <v>3339</v>
      </c>
    </row>
    <row r="76" spans="1:14">
      <c r="A76" s="1635" t="s">
        <v>3447</v>
      </c>
      <c r="B76" s="1635" t="s">
        <v>3333</v>
      </c>
      <c r="C76" s="1635" t="s">
        <v>3334</v>
      </c>
      <c r="D76" s="1635">
        <v>61399.1</v>
      </c>
      <c r="E76" s="1635">
        <v>92098.65</v>
      </c>
      <c r="F76" s="1635" t="s">
        <v>3410</v>
      </c>
      <c r="G76" s="1635" t="s">
        <v>3336</v>
      </c>
      <c r="H76" s="1635" t="s">
        <v>3511</v>
      </c>
      <c r="I76" s="1635">
        <v>20950</v>
      </c>
      <c r="J76" s="1635">
        <v>25700</v>
      </c>
      <c r="K76" s="1635">
        <v>2790.48</v>
      </c>
      <c r="L76" s="1635">
        <v>22.67</v>
      </c>
      <c r="M76" s="1635" t="s">
        <v>3513</v>
      </c>
      <c r="N76" s="1635" t="s">
        <v>3369</v>
      </c>
    </row>
    <row r="77" spans="1:14">
      <c r="A77" s="1635" t="s">
        <v>3514</v>
      </c>
      <c r="B77" s="1635" t="s">
        <v>3333</v>
      </c>
      <c r="C77" s="1635" t="s">
        <v>3334</v>
      </c>
      <c r="D77" s="1635">
        <v>42386.8</v>
      </c>
      <c r="E77" s="1635">
        <v>76296.240000000005</v>
      </c>
      <c r="F77" s="1635" t="s">
        <v>3515</v>
      </c>
      <c r="G77" s="1635" t="s">
        <v>3336</v>
      </c>
      <c r="H77" s="1635" t="s">
        <v>3511</v>
      </c>
      <c r="I77" s="1635">
        <v>34333</v>
      </c>
      <c r="J77" s="1635">
        <v>34350</v>
      </c>
      <c r="K77" s="1635">
        <v>4502.18</v>
      </c>
      <c r="L77" s="1635">
        <v>0.05</v>
      </c>
      <c r="M77" s="1635" t="s">
        <v>3516</v>
      </c>
      <c r="N77" s="1635" t="s">
        <v>3339</v>
      </c>
    </row>
    <row r="78" spans="1:14">
      <c r="A78" s="1635" t="s">
        <v>3514</v>
      </c>
      <c r="B78" s="1635" t="s">
        <v>3333</v>
      </c>
      <c r="C78" s="1635" t="s">
        <v>3334</v>
      </c>
      <c r="D78" s="1635">
        <v>85561.8</v>
      </c>
      <c r="E78" s="1635">
        <v>128342.7</v>
      </c>
      <c r="F78" s="1635" t="s">
        <v>3517</v>
      </c>
      <c r="G78" s="1635" t="s">
        <v>3336</v>
      </c>
      <c r="H78" s="1635" t="s">
        <v>3511</v>
      </c>
      <c r="I78" s="1635">
        <v>64170</v>
      </c>
      <c r="J78" s="1635">
        <v>64170</v>
      </c>
      <c r="K78" s="1635">
        <v>4999.8900000000003</v>
      </c>
      <c r="L78" s="1635">
        <v>0</v>
      </c>
      <c r="M78" s="1635" t="s">
        <v>3518</v>
      </c>
      <c r="N78" s="1635" t="s">
        <v>3339</v>
      </c>
    </row>
    <row r="79" spans="1:14">
      <c r="A79" s="1635" t="s">
        <v>3447</v>
      </c>
      <c r="B79" s="1635" t="s">
        <v>3333</v>
      </c>
      <c r="C79" s="1635" t="s">
        <v>3334</v>
      </c>
      <c r="D79" s="1635">
        <v>34500.300000000003</v>
      </c>
      <c r="E79" s="1635">
        <v>69000.600000000006</v>
      </c>
      <c r="F79" s="1635" t="s">
        <v>3519</v>
      </c>
      <c r="G79" s="1635" t="s">
        <v>3336</v>
      </c>
      <c r="H79" s="1635" t="s">
        <v>3511</v>
      </c>
      <c r="I79" s="1635">
        <v>12460</v>
      </c>
      <c r="J79" s="1635">
        <v>15400</v>
      </c>
      <c r="K79" s="1635">
        <v>2231.86</v>
      </c>
      <c r="L79" s="1635">
        <v>23.6</v>
      </c>
      <c r="M79" s="1635" t="s">
        <v>3513</v>
      </c>
      <c r="N79" s="1635" t="s">
        <v>3369</v>
      </c>
    </row>
    <row r="80" spans="1:14">
      <c r="A80" s="1635" t="s">
        <v>3514</v>
      </c>
      <c r="B80" s="1635" t="s">
        <v>3333</v>
      </c>
      <c r="C80" s="1635" t="s">
        <v>3334</v>
      </c>
      <c r="D80" s="1635">
        <v>48892</v>
      </c>
      <c r="E80" s="1635">
        <v>94850.48</v>
      </c>
      <c r="F80" s="1635" t="s">
        <v>3520</v>
      </c>
      <c r="G80" s="1635" t="s">
        <v>3336</v>
      </c>
      <c r="H80" s="1635" t="s">
        <v>3511</v>
      </c>
      <c r="I80" s="1635">
        <v>23130</v>
      </c>
      <c r="J80" s="1635">
        <v>23130</v>
      </c>
      <c r="K80" s="1635">
        <v>2438.5700000000002</v>
      </c>
      <c r="L80" s="1635">
        <v>0</v>
      </c>
      <c r="M80" s="1635" t="s">
        <v>3521</v>
      </c>
      <c r="N80" s="1635" t="s">
        <v>3343</v>
      </c>
    </row>
    <row r="81" spans="1:14">
      <c r="A81" s="1635" t="s">
        <v>3355</v>
      </c>
      <c r="B81" s="1635" t="s">
        <v>3333</v>
      </c>
      <c r="C81" s="1635" t="s">
        <v>3347</v>
      </c>
      <c r="D81" s="1635">
        <v>47242.9</v>
      </c>
      <c r="E81" s="1635">
        <v>61415.77</v>
      </c>
      <c r="F81" s="1635" t="s">
        <v>3522</v>
      </c>
      <c r="G81" s="1635" t="s">
        <v>3336</v>
      </c>
      <c r="H81" s="1635" t="s">
        <v>3523</v>
      </c>
      <c r="I81" s="1635">
        <v>33340</v>
      </c>
      <c r="J81" s="1635">
        <v>195000</v>
      </c>
      <c r="K81" s="1635">
        <v>31750.79</v>
      </c>
      <c r="L81" s="1635">
        <v>484.88</v>
      </c>
      <c r="M81" s="1635" t="s">
        <v>3524</v>
      </c>
      <c r="N81" s="1635" t="s">
        <v>3362</v>
      </c>
    </row>
    <row r="82" spans="1:14">
      <c r="A82" s="1635" t="s">
        <v>3355</v>
      </c>
      <c r="B82" s="1635" t="s">
        <v>3333</v>
      </c>
      <c r="C82" s="1635" t="s">
        <v>3347</v>
      </c>
      <c r="D82" s="1635">
        <v>44935.1</v>
      </c>
      <c r="E82" s="1635">
        <v>58415.63</v>
      </c>
      <c r="F82" s="1635" t="s">
        <v>3522</v>
      </c>
      <c r="G82" s="1635" t="s">
        <v>3336</v>
      </c>
      <c r="H82" s="1635" t="s">
        <v>3523</v>
      </c>
      <c r="I82" s="1635">
        <v>31970</v>
      </c>
      <c r="J82" s="1635">
        <v>184000</v>
      </c>
      <c r="K82" s="1635">
        <v>31498.41</v>
      </c>
      <c r="L82" s="1635">
        <v>475.54</v>
      </c>
      <c r="M82" s="1635" t="s">
        <v>3524</v>
      </c>
      <c r="N82" s="1635" t="s">
        <v>3362</v>
      </c>
    </row>
    <row r="83" spans="1:14">
      <c r="A83" s="1635" t="s">
        <v>3355</v>
      </c>
      <c r="B83" s="1635" t="s">
        <v>3333</v>
      </c>
      <c r="C83" s="1635" t="s">
        <v>3347</v>
      </c>
      <c r="D83" s="1635">
        <v>40170.699999999997</v>
      </c>
      <c r="E83" s="1635">
        <v>60256.05</v>
      </c>
      <c r="F83" s="1635" t="s">
        <v>3410</v>
      </c>
      <c r="G83" s="1635" t="s">
        <v>3336</v>
      </c>
      <c r="H83" s="1635" t="s">
        <v>3523</v>
      </c>
      <c r="I83" s="1635">
        <v>31580</v>
      </c>
      <c r="J83" s="1635">
        <v>196000</v>
      </c>
      <c r="K83" s="1635">
        <v>32527.84</v>
      </c>
      <c r="L83" s="1635">
        <v>520.65</v>
      </c>
      <c r="M83" s="1635" t="s">
        <v>3524</v>
      </c>
      <c r="N83" s="1635" t="s">
        <v>3362</v>
      </c>
    </row>
    <row r="84" spans="1:14">
      <c r="A84" s="1635" t="s">
        <v>3525</v>
      </c>
      <c r="B84" s="1635" t="s">
        <v>3333</v>
      </c>
      <c r="C84" s="1635" t="s">
        <v>3334</v>
      </c>
      <c r="D84" s="1635">
        <v>106984.7</v>
      </c>
      <c r="E84" s="1635">
        <v>262102.7</v>
      </c>
      <c r="F84" s="1635" t="s">
        <v>3526</v>
      </c>
      <c r="G84" s="1635" t="s">
        <v>3336</v>
      </c>
      <c r="H84" s="1635" t="s">
        <v>3527</v>
      </c>
      <c r="I84" s="1635">
        <v>140160</v>
      </c>
      <c r="J84" s="1635">
        <v>577000</v>
      </c>
      <c r="K84" s="1635">
        <v>22014.27</v>
      </c>
      <c r="L84" s="1635">
        <v>311.67</v>
      </c>
      <c r="M84" s="1635" t="s">
        <v>3528</v>
      </c>
      <c r="N84" s="1635" t="s">
        <v>3369</v>
      </c>
    </row>
    <row r="85" spans="1:14">
      <c r="A85" s="1635" t="s">
        <v>3529</v>
      </c>
      <c r="B85" s="1635" t="s">
        <v>3333</v>
      </c>
      <c r="C85" s="1635" t="s">
        <v>3334</v>
      </c>
      <c r="D85" s="1635">
        <v>56980</v>
      </c>
      <c r="E85" s="1635">
        <v>85470</v>
      </c>
      <c r="F85" s="1635" t="s">
        <v>3517</v>
      </c>
      <c r="G85" s="1635" t="s">
        <v>3336</v>
      </c>
      <c r="H85" s="1635" t="s">
        <v>3530</v>
      </c>
      <c r="I85" s="1635">
        <v>17830</v>
      </c>
      <c r="J85" s="1635">
        <v>31000</v>
      </c>
      <c r="K85" s="1635">
        <v>3627</v>
      </c>
      <c r="L85" s="1635">
        <v>73.86</v>
      </c>
      <c r="M85" s="1635" t="s">
        <v>3531</v>
      </c>
      <c r="N85" s="1635" t="s">
        <v>3343</v>
      </c>
    </row>
    <row r="86" spans="1:14">
      <c r="A86" s="1635" t="s">
        <v>3529</v>
      </c>
      <c r="B86" s="1635" t="s">
        <v>3333</v>
      </c>
      <c r="C86" s="1635" t="s">
        <v>3334</v>
      </c>
      <c r="D86" s="1635">
        <v>42331.9</v>
      </c>
      <c r="E86" s="1635">
        <v>61628.25</v>
      </c>
      <c r="F86" s="1635" t="s">
        <v>3517</v>
      </c>
      <c r="G86" s="1635" t="s">
        <v>3336</v>
      </c>
      <c r="H86" s="1635" t="s">
        <v>3530</v>
      </c>
      <c r="I86" s="1635">
        <v>13000</v>
      </c>
      <c r="J86" s="1635">
        <v>26600</v>
      </c>
      <c r="K86" s="1635">
        <v>4316.1899999999996</v>
      </c>
      <c r="L86" s="1635">
        <v>104.62</v>
      </c>
      <c r="M86" s="1635" t="s">
        <v>3531</v>
      </c>
      <c r="N86" s="1635" t="s">
        <v>3343</v>
      </c>
    </row>
    <row r="87" spans="1:14">
      <c r="A87" s="1635" t="s">
        <v>3532</v>
      </c>
      <c r="B87" s="1635" t="s">
        <v>3333</v>
      </c>
      <c r="C87" s="1635" t="s">
        <v>3334</v>
      </c>
      <c r="D87" s="1635">
        <v>59897</v>
      </c>
      <c r="E87" s="1635">
        <v>119788.2</v>
      </c>
      <c r="F87" s="1635" t="s">
        <v>3519</v>
      </c>
      <c r="G87" s="1635" t="s">
        <v>3336</v>
      </c>
      <c r="H87" s="1635" t="s">
        <v>3533</v>
      </c>
      <c r="I87" s="1635">
        <v>28600</v>
      </c>
      <c r="J87" s="1635">
        <v>28600</v>
      </c>
      <c r="K87" s="1635">
        <v>2387.5500000000002</v>
      </c>
      <c r="L87" s="1635">
        <v>0</v>
      </c>
      <c r="M87" s="1635" t="s">
        <v>3534</v>
      </c>
      <c r="N87" s="1635" t="s">
        <v>3369</v>
      </c>
    </row>
    <row r="88" spans="1:14">
      <c r="A88" s="1635" t="s">
        <v>3535</v>
      </c>
      <c r="B88" s="1635" t="s">
        <v>3333</v>
      </c>
      <c r="C88" s="1635" t="s">
        <v>3334</v>
      </c>
      <c r="D88" s="1635">
        <v>49123.8</v>
      </c>
      <c r="E88" s="1635">
        <v>103157</v>
      </c>
      <c r="F88" s="1635" t="s">
        <v>3536</v>
      </c>
      <c r="G88" s="1635" t="s">
        <v>3336</v>
      </c>
      <c r="H88" s="1635" t="s">
        <v>3537</v>
      </c>
      <c r="I88" s="1635">
        <v>26530</v>
      </c>
      <c r="J88" s="1635">
        <v>26530</v>
      </c>
      <c r="K88" s="1635">
        <v>2571.8000000000002</v>
      </c>
      <c r="L88" s="1635">
        <v>0</v>
      </c>
      <c r="M88" s="1635" t="s">
        <v>3491</v>
      </c>
      <c r="N88" s="1635" t="s">
        <v>3362</v>
      </c>
    </row>
  </sheetData>
  <phoneticPr fontId="143"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
  <sheetViews>
    <sheetView workbookViewId="0">
      <selection activeCell="A8" sqref="A8"/>
    </sheetView>
  </sheetViews>
  <sheetFormatPr defaultRowHeight="13.5"/>
  <cols>
    <col min="1" max="1" width="11.625" bestFit="1" customWidth="1"/>
  </cols>
  <sheetData>
    <row r="3" spans="1:2">
      <c r="A3" s="3005">
        <v>712805250.04999995</v>
      </c>
    </row>
    <row r="4" spans="1:2">
      <c r="A4">
        <v>1164284986.5799999</v>
      </c>
    </row>
    <row r="5" spans="1:2">
      <c r="A5">
        <f>A3+A4</f>
        <v>1877090236.6299999</v>
      </c>
    </row>
    <row r="8" spans="1:2">
      <c r="A8">
        <f>'数据-基础表'!A3-'数据-基础表'!E15</f>
        <v>70557.279999999999</v>
      </c>
      <c r="B8" s="3002" t="s">
        <v>5607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1636</v>
      </c>
      <c r="B2" s="3018" t="s">
        <v>1637</v>
      </c>
      <c r="C2" s="3018" t="s">
        <v>1638</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4" t="s">
        <v>1633</v>
      </c>
      <c r="E3" s="1044" t="s">
        <v>1639</v>
      </c>
      <c r="F3" s="1044" t="s">
        <v>1633</v>
      </c>
      <c r="G3" s="1044" t="s">
        <v>1634</v>
      </c>
      <c r="H3" s="1044" t="s">
        <v>1633</v>
      </c>
      <c r="I3" s="1044" t="s">
        <v>1634</v>
      </c>
    </row>
    <row r="4" spans="1:9" ht="60">
      <c r="A4" s="1972" t="str">
        <f>项目基本情况!S2</f>
        <v>天津市滨海新区塘沽规划杭州道以北洞庭路以西出让国有建设用地使用权及在建建筑物房地产</v>
      </c>
      <c r="B4" s="1044">
        <f>项目基本情况!C17</f>
        <v>155417.20000000115</v>
      </c>
      <c r="C4" s="1044">
        <f>项目基本情况!C18</f>
        <v>58913.09</v>
      </c>
      <c r="D4" s="1044" t="e">
        <f ca="1">结果表!D118</f>
        <v>#REF!</v>
      </c>
      <c r="E4" s="1044" t="e">
        <f ca="1">结果表!E118</f>
        <v>#REF!</v>
      </c>
      <c r="F4" s="1044" t="e">
        <f ca="1">结果表!F118</f>
        <v>#REF!</v>
      </c>
      <c r="G4" s="1044" t="e">
        <f ca="1">结果表!G118</f>
        <v>#REF!</v>
      </c>
      <c r="H4" s="1044">
        <f ca="1">结果表!H118</f>
        <v>246748</v>
      </c>
      <c r="I4" s="1044">
        <f ca="1">结果表!I118</f>
        <v>15876</v>
      </c>
    </row>
    <row r="5" spans="1:9" ht="30" customHeight="1">
      <c r="A5" s="3019" t="s">
        <v>1635</v>
      </c>
      <c r="B5" s="3019"/>
      <c r="C5" s="3019"/>
      <c r="D5" s="3020" t="e">
        <f ca="1">结果表!D119</f>
        <v>#REF!</v>
      </c>
      <c r="E5" s="3020"/>
      <c r="F5" s="3020" t="e">
        <f ca="1">结果表!F119</f>
        <v>#REF!</v>
      </c>
      <c r="G5" s="3020"/>
      <c r="H5" s="3020" t="str">
        <f ca="1">结果表!H119</f>
        <v>贰拾肆亿陆仟柒佰肆拾捌万元整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1635</v>
      </c>
      <c r="B7" s="3019"/>
      <c r="C7" s="3019"/>
      <c r="D7" s="3022" t="str">
        <f>结果表!D121</f>
        <v>零元整</v>
      </c>
      <c r="E7" s="3023"/>
      <c r="F7" s="3023"/>
      <c r="G7" s="3023"/>
      <c r="H7" s="3023"/>
      <c r="I7" s="3024"/>
    </row>
    <row r="8" spans="1:9" ht="15.75">
      <c r="A8" s="3021" t="str">
        <f>结果表!A122</f>
        <v>房地产抵押价值</v>
      </c>
      <c r="B8" s="3021"/>
      <c r="C8" s="3021"/>
      <c r="D8" s="3021">
        <f ca="1">结果表!D122</f>
        <v>246748</v>
      </c>
      <c r="E8" s="3021"/>
      <c r="F8" s="3021"/>
      <c r="G8" s="3021"/>
      <c r="H8" s="3021"/>
      <c r="I8" s="3021"/>
    </row>
    <row r="9" spans="1:9" ht="15">
      <c r="A9" s="3019" t="s">
        <v>1635</v>
      </c>
      <c r="B9" s="3019"/>
      <c r="C9" s="3019"/>
      <c r="D9" s="3020" t="str">
        <f ca="1">结果表!D123</f>
        <v>贰拾肆亿陆仟柒佰肆拾捌万元整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1635</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1635</v>
      </c>
      <c r="B13" s="3025"/>
      <c r="C13" s="3025"/>
      <c r="D13" s="3026" t="e">
        <f>结果表!D127</f>
        <v>#VALUE!</v>
      </c>
      <c r="E13" s="3026"/>
      <c r="F13" s="3026"/>
      <c r="G13" s="3026"/>
      <c r="H13" s="3026"/>
      <c r="I13" s="3026"/>
    </row>
    <row r="14" spans="1:9" ht="15" thickTop="1">
      <c r="A14" s="3027" t="s">
        <v>1640</v>
      </c>
      <c r="B14" s="3027"/>
      <c r="C14" s="3027"/>
      <c r="D14" s="3027"/>
      <c r="E14" s="3027"/>
      <c r="F14" s="3027"/>
      <c r="G14" s="3027"/>
      <c r="H14" s="3027"/>
      <c r="I14" s="302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6" sqref="Q2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5"/>
  <sheetViews>
    <sheetView topLeftCell="A1984" workbookViewId="0">
      <selection activeCell="Q25" sqref="Q25"/>
    </sheetView>
  </sheetViews>
  <sheetFormatPr defaultRowHeight="13.5"/>
  <sheetData>
    <row r="1" spans="1:9">
      <c r="A1" s="2956" t="s">
        <v>3073</v>
      </c>
      <c r="B1" s="2957" t="s">
        <v>3074</v>
      </c>
      <c r="C1" s="2957" t="s">
        <v>3579</v>
      </c>
      <c r="D1" s="2956" t="s">
        <v>3075</v>
      </c>
      <c r="E1" s="2956" t="s">
        <v>3075</v>
      </c>
      <c r="F1" s="2958" t="s">
        <v>3076</v>
      </c>
      <c r="G1" s="2958" t="s">
        <v>3580</v>
      </c>
      <c r="H1" s="3349" t="s">
        <v>3581</v>
      </c>
    </row>
    <row r="2" spans="1:9">
      <c r="A2" s="2959" t="s">
        <v>3063</v>
      </c>
      <c r="B2" s="2959">
        <v>1</v>
      </c>
      <c r="C2" s="2959">
        <v>1</v>
      </c>
      <c r="D2" s="2959">
        <v>101</v>
      </c>
      <c r="E2" s="2959" t="s">
        <v>3582</v>
      </c>
      <c r="F2" s="2960">
        <v>92.78</v>
      </c>
      <c r="G2" s="2959"/>
      <c r="H2" s="3348" t="s">
        <v>3577</v>
      </c>
      <c r="I2" s="3002" t="s">
        <v>3583</v>
      </c>
    </row>
    <row r="3" spans="1:9">
      <c r="A3" s="2959" t="s">
        <v>3063</v>
      </c>
      <c r="B3" s="2959">
        <v>1</v>
      </c>
      <c r="C3" s="2959">
        <v>1</v>
      </c>
      <c r="D3" s="2959">
        <v>102</v>
      </c>
      <c r="E3" s="2959" t="s">
        <v>3584</v>
      </c>
      <c r="F3" s="2960">
        <v>60.99</v>
      </c>
      <c r="G3" s="2959"/>
      <c r="H3" s="3348" t="s">
        <v>3577</v>
      </c>
      <c r="I3" s="3002" t="s">
        <v>3583</v>
      </c>
    </row>
    <row r="4" spans="1:9">
      <c r="A4" s="2959" t="s">
        <v>3063</v>
      </c>
      <c r="B4" s="2959">
        <v>1</v>
      </c>
      <c r="C4" s="2959">
        <v>1</v>
      </c>
      <c r="D4" s="2959">
        <v>103</v>
      </c>
      <c r="E4" s="2959" t="s">
        <v>3585</v>
      </c>
      <c r="F4" s="2960">
        <v>107.7</v>
      </c>
      <c r="G4" s="2959" t="s">
        <v>3586</v>
      </c>
      <c r="H4" s="3348" t="s">
        <v>3577</v>
      </c>
      <c r="I4" s="3002" t="s">
        <v>3583</v>
      </c>
    </row>
    <row r="5" spans="1:9">
      <c r="A5" s="2959" t="s">
        <v>3063</v>
      </c>
      <c r="B5" s="2959">
        <v>1</v>
      </c>
      <c r="C5" s="2959">
        <v>1</v>
      </c>
      <c r="D5" s="2959">
        <v>104</v>
      </c>
      <c r="E5" s="2959" t="s">
        <v>3587</v>
      </c>
      <c r="F5" s="2960">
        <v>92.78</v>
      </c>
      <c r="G5" s="2959"/>
      <c r="H5" s="3348" t="s">
        <v>3577</v>
      </c>
      <c r="I5" s="3002" t="s">
        <v>3588</v>
      </c>
    </row>
    <row r="6" spans="1:9">
      <c r="A6" s="2959" t="s">
        <v>3063</v>
      </c>
      <c r="B6" s="2959">
        <v>1</v>
      </c>
      <c r="C6" s="2959">
        <v>1</v>
      </c>
      <c r="D6" s="2959">
        <v>201</v>
      </c>
      <c r="E6" s="2959" t="s">
        <v>3589</v>
      </c>
      <c r="F6" s="2960">
        <v>92.78</v>
      </c>
      <c r="G6" s="2959"/>
      <c r="H6" s="3348" t="s">
        <v>3577</v>
      </c>
      <c r="I6" s="3002" t="s">
        <v>3588</v>
      </c>
    </row>
    <row r="7" spans="1:9">
      <c r="A7" s="2959" t="s">
        <v>3063</v>
      </c>
      <c r="B7" s="2959">
        <v>1</v>
      </c>
      <c r="C7" s="2959">
        <v>1</v>
      </c>
      <c r="D7" s="2959">
        <v>202</v>
      </c>
      <c r="E7" s="2959" t="s">
        <v>3590</v>
      </c>
      <c r="F7" s="2960">
        <v>107.7</v>
      </c>
      <c r="G7" s="2959" t="s">
        <v>3586</v>
      </c>
      <c r="H7" s="3348" t="s">
        <v>3591</v>
      </c>
    </row>
    <row r="8" spans="1:9">
      <c r="A8" s="2959" t="s">
        <v>3063</v>
      </c>
      <c r="B8" s="2959">
        <v>1</v>
      </c>
      <c r="C8" s="2959">
        <v>1</v>
      </c>
      <c r="D8" s="2959">
        <v>203</v>
      </c>
      <c r="E8" s="2959" t="s">
        <v>3592</v>
      </c>
      <c r="F8" s="2960">
        <v>92.78</v>
      </c>
      <c r="G8" s="2959"/>
      <c r="H8" s="3348" t="s">
        <v>3577</v>
      </c>
      <c r="I8" s="3002" t="s">
        <v>3588</v>
      </c>
    </row>
    <row r="9" spans="1:9">
      <c r="A9" s="2959" t="s">
        <v>3063</v>
      </c>
      <c r="B9" s="2959">
        <v>1</v>
      </c>
      <c r="C9" s="2959">
        <v>1</v>
      </c>
      <c r="D9" s="2959">
        <v>301</v>
      </c>
      <c r="E9" s="2959" t="s">
        <v>3593</v>
      </c>
      <c r="F9" s="2960">
        <v>92.78</v>
      </c>
      <c r="G9" s="2959"/>
      <c r="H9" s="3348" t="s">
        <v>3577</v>
      </c>
      <c r="I9" s="3002" t="s">
        <v>3588</v>
      </c>
    </row>
    <row r="10" spans="1:9">
      <c r="A10" s="2959" t="s">
        <v>3063</v>
      </c>
      <c r="B10" s="2959">
        <v>1</v>
      </c>
      <c r="C10" s="2959">
        <v>1</v>
      </c>
      <c r="D10" s="2959">
        <v>302</v>
      </c>
      <c r="E10" s="2959" t="s">
        <v>3594</v>
      </c>
      <c r="F10" s="2960">
        <v>107.7</v>
      </c>
      <c r="G10" s="2959" t="s">
        <v>3586</v>
      </c>
      <c r="H10" s="3348" t="s">
        <v>3591</v>
      </c>
    </row>
    <row r="11" spans="1:9">
      <c r="A11" s="2959" t="s">
        <v>3063</v>
      </c>
      <c r="B11" s="2959">
        <v>1</v>
      </c>
      <c r="C11" s="2959">
        <v>1</v>
      </c>
      <c r="D11" s="2959">
        <v>303</v>
      </c>
      <c r="E11" s="2959" t="s">
        <v>3595</v>
      </c>
      <c r="F11" s="2960">
        <v>92.78</v>
      </c>
      <c r="G11" s="2959"/>
      <c r="H11" s="3348" t="s">
        <v>3577</v>
      </c>
      <c r="I11" s="3002" t="s">
        <v>3588</v>
      </c>
    </row>
    <row r="12" spans="1:9">
      <c r="A12" s="2959" t="s">
        <v>3063</v>
      </c>
      <c r="B12" s="2959">
        <v>1</v>
      </c>
      <c r="C12" s="2959">
        <v>1</v>
      </c>
      <c r="D12" s="2959">
        <v>401</v>
      </c>
      <c r="E12" s="2959" t="s">
        <v>3596</v>
      </c>
      <c r="F12" s="2960">
        <v>92.78</v>
      </c>
      <c r="G12" s="2959"/>
      <c r="H12" s="3348" t="s">
        <v>3577</v>
      </c>
      <c r="I12" s="3002" t="s">
        <v>3588</v>
      </c>
    </row>
    <row r="13" spans="1:9">
      <c r="A13" s="2959" t="s">
        <v>3063</v>
      </c>
      <c r="B13" s="2959">
        <v>1</v>
      </c>
      <c r="C13" s="2959">
        <v>1</v>
      </c>
      <c r="D13" s="2959">
        <v>402</v>
      </c>
      <c r="E13" s="2959" t="s">
        <v>3597</v>
      </c>
      <c r="F13" s="2960">
        <v>107.7</v>
      </c>
      <c r="G13" s="2959" t="s">
        <v>3586</v>
      </c>
      <c r="H13" s="3348" t="s">
        <v>3591</v>
      </c>
    </row>
    <row r="14" spans="1:9">
      <c r="A14" s="2959" t="s">
        <v>3063</v>
      </c>
      <c r="B14" s="2959">
        <v>1</v>
      </c>
      <c r="C14" s="2959">
        <v>1</v>
      </c>
      <c r="D14" s="2959">
        <v>403</v>
      </c>
      <c r="E14" s="2959" t="s">
        <v>3598</v>
      </c>
      <c r="F14" s="2960">
        <v>92.78</v>
      </c>
      <c r="G14" s="2959"/>
      <c r="H14" s="3348" t="s">
        <v>3577</v>
      </c>
      <c r="I14" s="3002" t="s">
        <v>3588</v>
      </c>
    </row>
    <row r="15" spans="1:9">
      <c r="A15" s="2959" t="s">
        <v>3063</v>
      </c>
      <c r="B15" s="2959">
        <v>1</v>
      </c>
      <c r="C15" s="2959">
        <v>1</v>
      </c>
      <c r="D15" s="2959">
        <v>501</v>
      </c>
      <c r="E15" s="2959" t="s">
        <v>3599</v>
      </c>
      <c r="F15" s="2960">
        <v>92.78</v>
      </c>
      <c r="G15" s="2959"/>
      <c r="H15" s="3348" t="s">
        <v>3577</v>
      </c>
      <c r="I15" s="3002" t="s">
        <v>3588</v>
      </c>
    </row>
    <row r="16" spans="1:9">
      <c r="A16" s="2959" t="s">
        <v>3063</v>
      </c>
      <c r="B16" s="2959">
        <v>1</v>
      </c>
      <c r="C16" s="2959">
        <v>1</v>
      </c>
      <c r="D16" s="2959">
        <v>502</v>
      </c>
      <c r="E16" s="2959" t="s">
        <v>3600</v>
      </c>
      <c r="F16" s="2960">
        <v>107.7</v>
      </c>
      <c r="G16" s="2959" t="s">
        <v>3586</v>
      </c>
      <c r="H16" s="3348" t="s">
        <v>3591</v>
      </c>
    </row>
    <row r="17" spans="1:9">
      <c r="A17" s="2959" t="s">
        <v>3063</v>
      </c>
      <c r="B17" s="2959">
        <v>1</v>
      </c>
      <c r="C17" s="2959">
        <v>1</v>
      </c>
      <c r="D17" s="2959">
        <v>503</v>
      </c>
      <c r="E17" s="2959" t="s">
        <v>3601</v>
      </c>
      <c r="F17" s="2960">
        <v>92.78</v>
      </c>
      <c r="G17" s="2959"/>
      <c r="H17" s="3348" t="s">
        <v>3577</v>
      </c>
      <c r="I17" s="3002" t="s">
        <v>3588</v>
      </c>
    </row>
    <row r="18" spans="1:9">
      <c r="A18" s="2959" t="s">
        <v>3063</v>
      </c>
      <c r="B18" s="2959">
        <v>1</v>
      </c>
      <c r="C18" s="2959">
        <v>1</v>
      </c>
      <c r="D18" s="2959">
        <v>601</v>
      </c>
      <c r="E18" s="2959" t="s">
        <v>3602</v>
      </c>
      <c r="F18" s="2960">
        <v>92.78</v>
      </c>
      <c r="G18" s="2959"/>
      <c r="H18" s="3348" t="s">
        <v>3577</v>
      </c>
      <c r="I18" s="3002" t="s">
        <v>3588</v>
      </c>
    </row>
    <row r="19" spans="1:9">
      <c r="A19" s="2959" t="s">
        <v>3063</v>
      </c>
      <c r="B19" s="2959">
        <v>1</v>
      </c>
      <c r="C19" s="2959">
        <v>1</v>
      </c>
      <c r="D19" s="2959">
        <v>602</v>
      </c>
      <c r="E19" s="2959" t="s">
        <v>3603</v>
      </c>
      <c r="F19" s="2960">
        <v>107.7</v>
      </c>
      <c r="G19" s="2959" t="s">
        <v>3586</v>
      </c>
      <c r="H19" s="3348" t="s">
        <v>3591</v>
      </c>
    </row>
    <row r="20" spans="1:9">
      <c r="A20" s="2959" t="s">
        <v>3063</v>
      </c>
      <c r="B20" s="2959">
        <v>1</v>
      </c>
      <c r="C20" s="2959">
        <v>1</v>
      </c>
      <c r="D20" s="2959">
        <v>603</v>
      </c>
      <c r="E20" s="2959" t="s">
        <v>3604</v>
      </c>
      <c r="F20" s="2960">
        <v>92.78</v>
      </c>
      <c r="G20" s="2959"/>
      <c r="H20" s="3348" t="s">
        <v>3577</v>
      </c>
      <c r="I20" s="3002" t="s">
        <v>3588</v>
      </c>
    </row>
    <row r="21" spans="1:9">
      <c r="A21" s="2959" t="s">
        <v>3063</v>
      </c>
      <c r="B21" s="2959">
        <v>1</v>
      </c>
      <c r="C21" s="2959">
        <v>1</v>
      </c>
      <c r="D21" s="2959">
        <v>701</v>
      </c>
      <c r="E21" s="2959" t="s">
        <v>3605</v>
      </c>
      <c r="F21" s="2960">
        <v>92.78</v>
      </c>
      <c r="G21" s="2959"/>
      <c r="H21" s="3348" t="s">
        <v>3577</v>
      </c>
      <c r="I21" s="3002" t="s">
        <v>3588</v>
      </c>
    </row>
    <row r="22" spans="1:9">
      <c r="A22" s="2959" t="s">
        <v>3063</v>
      </c>
      <c r="B22" s="2959">
        <v>1</v>
      </c>
      <c r="C22" s="2959">
        <v>1</v>
      </c>
      <c r="D22" s="2959">
        <v>702</v>
      </c>
      <c r="E22" s="2959" t="s">
        <v>3606</v>
      </c>
      <c r="F22" s="2960">
        <v>107.7</v>
      </c>
      <c r="G22" s="2959" t="s">
        <v>3586</v>
      </c>
      <c r="H22" s="3348" t="s">
        <v>3591</v>
      </c>
    </row>
    <row r="23" spans="1:9">
      <c r="A23" s="2959" t="s">
        <v>3063</v>
      </c>
      <c r="B23" s="2959">
        <v>1</v>
      </c>
      <c r="C23" s="2959">
        <v>1</v>
      </c>
      <c r="D23" s="2959">
        <v>703</v>
      </c>
      <c r="E23" s="2959" t="s">
        <v>3607</v>
      </c>
      <c r="F23" s="2960">
        <v>92.78</v>
      </c>
      <c r="G23" s="2959"/>
      <c r="H23" s="3348" t="s">
        <v>3577</v>
      </c>
      <c r="I23" s="3002" t="s">
        <v>3608</v>
      </c>
    </row>
    <row r="24" spans="1:9">
      <c r="A24" s="2959" t="s">
        <v>3063</v>
      </c>
      <c r="B24" s="2959">
        <v>1</v>
      </c>
      <c r="C24" s="2959">
        <v>1</v>
      </c>
      <c r="D24" s="2959">
        <v>801</v>
      </c>
      <c r="E24" s="2959" t="s">
        <v>3609</v>
      </c>
      <c r="F24" s="2960">
        <v>92.78</v>
      </c>
      <c r="G24" s="2959"/>
      <c r="H24" s="3348" t="s">
        <v>3577</v>
      </c>
      <c r="I24" s="3002" t="s">
        <v>3608</v>
      </c>
    </row>
    <row r="25" spans="1:9">
      <c r="A25" s="2959" t="s">
        <v>3063</v>
      </c>
      <c r="B25" s="2959">
        <v>1</v>
      </c>
      <c r="C25" s="2959">
        <v>1</v>
      </c>
      <c r="D25" s="2959">
        <v>802</v>
      </c>
      <c r="E25" s="2959" t="s">
        <v>3610</v>
      </c>
      <c r="F25" s="2960">
        <v>107.7</v>
      </c>
      <c r="G25" s="2959" t="s">
        <v>3586</v>
      </c>
      <c r="H25" s="3348" t="s">
        <v>3591</v>
      </c>
    </row>
    <row r="26" spans="1:9">
      <c r="A26" s="2959" t="s">
        <v>3063</v>
      </c>
      <c r="B26" s="2959">
        <v>1</v>
      </c>
      <c r="C26" s="2959">
        <v>1</v>
      </c>
      <c r="D26" s="2959">
        <v>803</v>
      </c>
      <c r="E26" s="2959" t="s">
        <v>3611</v>
      </c>
      <c r="F26" s="2960">
        <v>92.78</v>
      </c>
      <c r="G26" s="2959"/>
      <c r="H26" s="3348" t="s">
        <v>3577</v>
      </c>
      <c r="I26" s="3002" t="s">
        <v>3612</v>
      </c>
    </row>
    <row r="27" spans="1:9">
      <c r="A27" s="2959" t="s">
        <v>3063</v>
      </c>
      <c r="B27" s="2959">
        <v>1</v>
      </c>
      <c r="C27" s="2959">
        <v>1</v>
      </c>
      <c r="D27" s="2959">
        <v>901</v>
      </c>
      <c r="E27" s="2959" t="s">
        <v>3613</v>
      </c>
      <c r="F27" s="2960">
        <v>92.78</v>
      </c>
      <c r="G27" s="2959"/>
      <c r="H27" s="3348" t="s">
        <v>3577</v>
      </c>
      <c r="I27" s="3002" t="s">
        <v>3612</v>
      </c>
    </row>
    <row r="28" spans="1:9">
      <c r="A28" s="2959" t="s">
        <v>3063</v>
      </c>
      <c r="B28" s="2959">
        <v>1</v>
      </c>
      <c r="C28" s="2959">
        <v>1</v>
      </c>
      <c r="D28" s="2959">
        <v>902</v>
      </c>
      <c r="E28" s="2959" t="s">
        <v>3614</v>
      </c>
      <c r="F28" s="2960">
        <v>107.7</v>
      </c>
      <c r="G28" s="2959" t="s">
        <v>3586</v>
      </c>
      <c r="H28" s="3348" t="s">
        <v>3577</v>
      </c>
      <c r="I28" s="3002" t="s">
        <v>3612</v>
      </c>
    </row>
    <row r="29" spans="1:9">
      <c r="A29" s="2959" t="s">
        <v>3063</v>
      </c>
      <c r="B29" s="2959">
        <v>1</v>
      </c>
      <c r="C29" s="2959">
        <v>1</v>
      </c>
      <c r="D29" s="2959">
        <v>903</v>
      </c>
      <c r="E29" s="2959" t="s">
        <v>3615</v>
      </c>
      <c r="F29" s="2960">
        <v>92.78</v>
      </c>
      <c r="G29" s="2959"/>
      <c r="H29" s="3348" t="s">
        <v>3577</v>
      </c>
      <c r="I29" s="3002" t="s">
        <v>3612</v>
      </c>
    </row>
    <row r="30" spans="1:9">
      <c r="A30" s="2959" t="s">
        <v>3063</v>
      </c>
      <c r="B30" s="2959">
        <v>1</v>
      </c>
      <c r="C30" s="2959">
        <v>1</v>
      </c>
      <c r="D30" s="2959">
        <v>1001</v>
      </c>
      <c r="E30" s="2959" t="s">
        <v>3616</v>
      </c>
      <c r="F30" s="2960">
        <v>92.78</v>
      </c>
      <c r="G30" s="2959"/>
      <c r="H30" s="3348" t="s">
        <v>3577</v>
      </c>
      <c r="I30" s="3002" t="s">
        <v>3612</v>
      </c>
    </row>
    <row r="31" spans="1:9">
      <c r="A31" s="2959" t="s">
        <v>3063</v>
      </c>
      <c r="B31" s="2959">
        <v>1</v>
      </c>
      <c r="C31" s="2959">
        <v>1</v>
      </c>
      <c r="D31" s="2959">
        <v>1002</v>
      </c>
      <c r="E31" s="2959" t="s">
        <v>3617</v>
      </c>
      <c r="F31" s="2960">
        <v>107.7</v>
      </c>
      <c r="G31" s="2959" t="s">
        <v>3586</v>
      </c>
      <c r="H31" s="3348" t="s">
        <v>3591</v>
      </c>
    </row>
    <row r="32" spans="1:9">
      <c r="A32" s="2959" t="s">
        <v>3063</v>
      </c>
      <c r="B32" s="2959">
        <v>1</v>
      </c>
      <c r="C32" s="2959">
        <v>1</v>
      </c>
      <c r="D32" s="2959">
        <v>1003</v>
      </c>
      <c r="E32" s="2959" t="s">
        <v>3618</v>
      </c>
      <c r="F32" s="2960">
        <v>92.78</v>
      </c>
      <c r="G32" s="2959"/>
      <c r="H32" s="3348" t="s">
        <v>3577</v>
      </c>
      <c r="I32" s="3002" t="s">
        <v>3612</v>
      </c>
    </row>
    <row r="33" spans="1:9">
      <c r="A33" s="2959" t="s">
        <v>3063</v>
      </c>
      <c r="B33" s="2959">
        <v>1</v>
      </c>
      <c r="C33" s="2959">
        <v>1</v>
      </c>
      <c r="D33" s="2959">
        <v>1101</v>
      </c>
      <c r="E33" s="2959" t="s">
        <v>3619</v>
      </c>
      <c r="F33" s="2960">
        <v>92.78</v>
      </c>
      <c r="G33" s="2959"/>
      <c r="H33" s="3348" t="s">
        <v>3577</v>
      </c>
      <c r="I33" s="3002" t="s">
        <v>3612</v>
      </c>
    </row>
    <row r="34" spans="1:9">
      <c r="A34" s="2959" t="s">
        <v>3063</v>
      </c>
      <c r="B34" s="2959">
        <v>1</v>
      </c>
      <c r="C34" s="2959">
        <v>1</v>
      </c>
      <c r="D34" s="2959">
        <v>1102</v>
      </c>
      <c r="E34" s="2959" t="s">
        <v>3620</v>
      </c>
      <c r="F34" s="2960">
        <v>107.7</v>
      </c>
      <c r="G34" s="2959" t="s">
        <v>3586</v>
      </c>
      <c r="H34" s="3348" t="s">
        <v>3591</v>
      </c>
    </row>
    <row r="35" spans="1:9">
      <c r="A35" s="2959" t="s">
        <v>3063</v>
      </c>
      <c r="B35" s="2959">
        <v>1</v>
      </c>
      <c r="C35" s="2959">
        <v>1</v>
      </c>
      <c r="D35" s="2959">
        <v>1103</v>
      </c>
      <c r="E35" s="2959" t="s">
        <v>3621</v>
      </c>
      <c r="F35" s="2960">
        <v>92.78</v>
      </c>
      <c r="G35" s="2959"/>
      <c r="H35" s="3348" t="s">
        <v>3577</v>
      </c>
      <c r="I35" s="3002" t="s">
        <v>3612</v>
      </c>
    </row>
    <row r="36" spans="1:9">
      <c r="A36" s="2959" t="s">
        <v>3063</v>
      </c>
      <c r="B36" s="2959">
        <v>1</v>
      </c>
      <c r="C36" s="2959">
        <v>1</v>
      </c>
      <c r="D36" s="2959">
        <v>1201</v>
      </c>
      <c r="E36" s="2959" t="s">
        <v>3622</v>
      </c>
      <c r="F36" s="2960">
        <v>92.78</v>
      </c>
      <c r="G36" s="2959"/>
      <c r="H36" s="3348" t="s">
        <v>3577</v>
      </c>
      <c r="I36" s="3002" t="s">
        <v>3612</v>
      </c>
    </row>
    <row r="37" spans="1:9">
      <c r="A37" s="2959" t="s">
        <v>3063</v>
      </c>
      <c r="B37" s="2959">
        <v>1</v>
      </c>
      <c r="C37" s="2959">
        <v>1</v>
      </c>
      <c r="D37" s="2959">
        <v>1202</v>
      </c>
      <c r="E37" s="2959" t="s">
        <v>3623</v>
      </c>
      <c r="F37" s="2960">
        <v>107.7</v>
      </c>
      <c r="G37" s="2959" t="s">
        <v>3586</v>
      </c>
      <c r="H37" s="3348" t="s">
        <v>3591</v>
      </c>
    </row>
    <row r="38" spans="1:9">
      <c r="A38" s="2959" t="s">
        <v>3063</v>
      </c>
      <c r="B38" s="2959">
        <v>1</v>
      </c>
      <c r="C38" s="2959">
        <v>1</v>
      </c>
      <c r="D38" s="2959">
        <v>1203</v>
      </c>
      <c r="E38" s="2959" t="s">
        <v>3624</v>
      </c>
      <c r="F38" s="2960">
        <v>92.78</v>
      </c>
      <c r="G38" s="2959"/>
      <c r="H38" s="3348" t="s">
        <v>3577</v>
      </c>
      <c r="I38" s="3002" t="s">
        <v>3612</v>
      </c>
    </row>
    <row r="39" spans="1:9">
      <c r="A39" s="2959" t="s">
        <v>3063</v>
      </c>
      <c r="B39" s="2959">
        <v>1</v>
      </c>
      <c r="C39" s="2959">
        <v>1</v>
      </c>
      <c r="D39" s="2959">
        <v>1301</v>
      </c>
      <c r="E39" s="2959" t="s">
        <v>3625</v>
      </c>
      <c r="F39" s="2960">
        <v>92.78</v>
      </c>
      <c r="G39" s="2959"/>
      <c r="H39" s="3348" t="s">
        <v>3577</v>
      </c>
      <c r="I39" s="3002" t="s">
        <v>3612</v>
      </c>
    </row>
    <row r="40" spans="1:9">
      <c r="A40" s="2959" t="s">
        <v>3063</v>
      </c>
      <c r="B40" s="2959">
        <v>1</v>
      </c>
      <c r="C40" s="2959">
        <v>1</v>
      </c>
      <c r="D40" s="2959">
        <v>1302</v>
      </c>
      <c r="E40" s="2959" t="s">
        <v>3626</v>
      </c>
      <c r="F40" s="2960">
        <v>107.7</v>
      </c>
      <c r="G40" s="2959" t="s">
        <v>3586</v>
      </c>
      <c r="H40" s="3348" t="s">
        <v>3591</v>
      </c>
    </row>
    <row r="41" spans="1:9">
      <c r="A41" s="2959" t="s">
        <v>3063</v>
      </c>
      <c r="B41" s="2959">
        <v>1</v>
      </c>
      <c r="C41" s="2959">
        <v>1</v>
      </c>
      <c r="D41" s="2959">
        <v>1303</v>
      </c>
      <c r="E41" s="2959" t="s">
        <v>3627</v>
      </c>
      <c r="F41" s="2960">
        <v>92.78</v>
      </c>
      <c r="G41" s="2959"/>
      <c r="H41" s="3348" t="s">
        <v>3577</v>
      </c>
      <c r="I41" s="3002" t="s">
        <v>3612</v>
      </c>
    </row>
    <row r="42" spans="1:9">
      <c r="A42" s="2959" t="s">
        <v>3063</v>
      </c>
      <c r="B42" s="2959">
        <v>1</v>
      </c>
      <c r="C42" s="2959">
        <v>1</v>
      </c>
      <c r="D42" s="2959">
        <v>1401</v>
      </c>
      <c r="E42" s="2959" t="s">
        <v>3628</v>
      </c>
      <c r="F42" s="2960">
        <v>92.78</v>
      </c>
      <c r="G42" s="2959"/>
      <c r="H42" s="3348" t="s">
        <v>3577</v>
      </c>
      <c r="I42" s="3002" t="s">
        <v>3612</v>
      </c>
    </row>
    <row r="43" spans="1:9">
      <c r="A43" s="2959" t="s">
        <v>3063</v>
      </c>
      <c r="B43" s="2959">
        <v>1</v>
      </c>
      <c r="C43" s="2959">
        <v>1</v>
      </c>
      <c r="D43" s="2959">
        <v>1402</v>
      </c>
      <c r="E43" s="2959" t="s">
        <v>3629</v>
      </c>
      <c r="F43" s="2960">
        <v>107.7</v>
      </c>
      <c r="G43" s="2959" t="s">
        <v>3586</v>
      </c>
      <c r="H43" s="3348" t="s">
        <v>3591</v>
      </c>
    </row>
    <row r="44" spans="1:9">
      <c r="A44" s="2959" t="s">
        <v>3063</v>
      </c>
      <c r="B44" s="2959">
        <v>1</v>
      </c>
      <c r="C44" s="2959">
        <v>1</v>
      </c>
      <c r="D44" s="2959">
        <v>1403</v>
      </c>
      <c r="E44" s="2959" t="s">
        <v>3630</v>
      </c>
      <c r="F44" s="2960">
        <v>92.78</v>
      </c>
      <c r="G44" s="2959"/>
      <c r="H44" s="3348" t="s">
        <v>3577</v>
      </c>
      <c r="I44" s="3002" t="s">
        <v>3612</v>
      </c>
    </row>
    <row r="45" spans="1:9">
      <c r="A45" s="2959" t="s">
        <v>3063</v>
      </c>
      <c r="B45" s="2959">
        <v>1</v>
      </c>
      <c r="C45" s="2959">
        <v>1</v>
      </c>
      <c r="D45" s="2959">
        <v>1501</v>
      </c>
      <c r="E45" s="2959" t="s">
        <v>3631</v>
      </c>
      <c r="F45" s="2960">
        <v>92.78</v>
      </c>
      <c r="G45" s="2959"/>
      <c r="H45" s="3348" t="s">
        <v>3577</v>
      </c>
      <c r="I45" s="3002" t="s">
        <v>3608</v>
      </c>
    </row>
    <row r="46" spans="1:9">
      <c r="A46" s="2959" t="s">
        <v>3063</v>
      </c>
      <c r="B46" s="2959">
        <v>1</v>
      </c>
      <c r="C46" s="2959">
        <v>1</v>
      </c>
      <c r="D46" s="2959">
        <v>1502</v>
      </c>
      <c r="E46" s="2959" t="s">
        <v>3632</v>
      </c>
      <c r="F46" s="2960">
        <v>107.7</v>
      </c>
      <c r="G46" s="2959" t="s">
        <v>3586</v>
      </c>
      <c r="H46" s="3348" t="s">
        <v>3591</v>
      </c>
    </row>
    <row r="47" spans="1:9">
      <c r="A47" s="2959" t="s">
        <v>3063</v>
      </c>
      <c r="B47" s="2959">
        <v>1</v>
      </c>
      <c r="C47" s="2959">
        <v>1</v>
      </c>
      <c r="D47" s="2959">
        <v>1503</v>
      </c>
      <c r="E47" s="2959" t="s">
        <v>3633</v>
      </c>
      <c r="F47" s="2960">
        <v>92.78</v>
      </c>
      <c r="G47" s="2959"/>
      <c r="H47" s="3348" t="s">
        <v>3577</v>
      </c>
      <c r="I47" s="3002" t="s">
        <v>3608</v>
      </c>
    </row>
    <row r="48" spans="1:9">
      <c r="A48" s="2959" t="s">
        <v>3063</v>
      </c>
      <c r="B48" s="2959">
        <v>1</v>
      </c>
      <c r="C48" s="2959">
        <v>1</v>
      </c>
      <c r="D48" s="2959">
        <v>1601</v>
      </c>
      <c r="E48" s="2959" t="s">
        <v>3634</v>
      </c>
      <c r="F48" s="2960">
        <v>92.78</v>
      </c>
      <c r="G48" s="2959"/>
      <c r="H48" s="3348" t="s">
        <v>3577</v>
      </c>
      <c r="I48" s="3002" t="s">
        <v>3608</v>
      </c>
    </row>
    <row r="49" spans="1:9">
      <c r="A49" s="2959" t="s">
        <v>3063</v>
      </c>
      <c r="B49" s="2959">
        <v>1</v>
      </c>
      <c r="C49" s="2959">
        <v>1</v>
      </c>
      <c r="D49" s="2959">
        <v>1602</v>
      </c>
      <c r="E49" s="2959" t="s">
        <v>3635</v>
      </c>
      <c r="F49" s="2960">
        <v>107.7</v>
      </c>
      <c r="G49" s="2959" t="s">
        <v>3586</v>
      </c>
      <c r="H49" s="3348" t="s">
        <v>3591</v>
      </c>
    </row>
    <row r="50" spans="1:9">
      <c r="A50" s="2959" t="s">
        <v>3063</v>
      </c>
      <c r="B50" s="2959">
        <v>1</v>
      </c>
      <c r="C50" s="2959">
        <v>1</v>
      </c>
      <c r="D50" s="2959">
        <v>1603</v>
      </c>
      <c r="E50" s="2959" t="s">
        <v>3636</v>
      </c>
      <c r="F50" s="2960">
        <v>92.78</v>
      </c>
      <c r="G50" s="2959" t="str">
        <f>IF(F50=107.7,跃层,"")</f>
        <v/>
      </c>
      <c r="H50" s="3348" t="s">
        <v>3577</v>
      </c>
      <c r="I50" s="3002" t="s">
        <v>3608</v>
      </c>
    </row>
    <row r="51" spans="1:9">
      <c r="A51" s="2959" t="s">
        <v>3063</v>
      </c>
      <c r="B51" s="2959">
        <v>1</v>
      </c>
      <c r="C51" s="2959">
        <v>1</v>
      </c>
      <c r="D51" s="2959">
        <v>1701</v>
      </c>
      <c r="E51" s="2959" t="s">
        <v>3637</v>
      </c>
      <c r="F51" s="2960">
        <v>92.78</v>
      </c>
      <c r="G51" s="2959" t="str">
        <f>IF(F51=107.7,跃层,"")</f>
        <v/>
      </c>
      <c r="H51" s="3348" t="s">
        <v>3577</v>
      </c>
      <c r="I51" s="3002" t="s">
        <v>3608</v>
      </c>
    </row>
    <row r="52" spans="1:9">
      <c r="A52" s="2959" t="s">
        <v>3063</v>
      </c>
      <c r="B52" s="2959">
        <v>1</v>
      </c>
      <c r="C52" s="2959">
        <v>1</v>
      </c>
      <c r="D52" s="2959">
        <v>1702</v>
      </c>
      <c r="E52" s="2959" t="s">
        <v>3638</v>
      </c>
      <c r="F52" s="2960">
        <v>107.7</v>
      </c>
      <c r="G52" s="2959" t="str">
        <f t="shared" ref="G52:G80" si="0">IF(F52=107.7,"跃层","")</f>
        <v>跃层</v>
      </c>
      <c r="H52" s="3348" t="s">
        <v>3577</v>
      </c>
      <c r="I52" s="3002" t="s">
        <v>3608</v>
      </c>
    </row>
    <row r="53" spans="1:9">
      <c r="A53" s="2959" t="s">
        <v>3063</v>
      </c>
      <c r="B53" s="2959">
        <v>1</v>
      </c>
      <c r="C53" s="2959">
        <v>1</v>
      </c>
      <c r="D53" s="2959">
        <v>1703</v>
      </c>
      <c r="E53" s="2959" t="s">
        <v>3639</v>
      </c>
      <c r="F53" s="2960">
        <v>92.78</v>
      </c>
      <c r="G53" s="2959" t="str">
        <f t="shared" si="0"/>
        <v/>
      </c>
      <c r="H53" s="3348" t="s">
        <v>3577</v>
      </c>
      <c r="I53" s="3002" t="s">
        <v>3608</v>
      </c>
    </row>
    <row r="54" spans="1:9">
      <c r="A54" s="2959" t="s">
        <v>3063</v>
      </c>
      <c r="B54" s="2959">
        <v>1</v>
      </c>
      <c r="C54" s="2959">
        <v>1</v>
      </c>
      <c r="D54" s="2959">
        <v>1801</v>
      </c>
      <c r="E54" s="2959" t="s">
        <v>3640</v>
      </c>
      <c r="F54" s="2960">
        <v>92.78</v>
      </c>
      <c r="G54" s="2959" t="str">
        <f t="shared" si="0"/>
        <v/>
      </c>
      <c r="H54" s="3348" t="s">
        <v>3577</v>
      </c>
      <c r="I54" s="3002" t="s">
        <v>3608</v>
      </c>
    </row>
    <row r="55" spans="1:9">
      <c r="A55" s="2959" t="s">
        <v>3063</v>
      </c>
      <c r="B55" s="2959">
        <v>1</v>
      </c>
      <c r="C55" s="2959">
        <v>1</v>
      </c>
      <c r="D55" s="2959">
        <v>1802</v>
      </c>
      <c r="E55" s="2959" t="s">
        <v>3641</v>
      </c>
      <c r="F55" s="2960">
        <v>107.7</v>
      </c>
      <c r="G55" s="2959" t="str">
        <f t="shared" si="0"/>
        <v>跃层</v>
      </c>
      <c r="H55" s="3348" t="s">
        <v>3591</v>
      </c>
    </row>
    <row r="56" spans="1:9">
      <c r="A56" s="2959" t="s">
        <v>3063</v>
      </c>
      <c r="B56" s="2959">
        <v>1</v>
      </c>
      <c r="C56" s="2959">
        <v>1</v>
      </c>
      <c r="D56" s="2959">
        <v>1803</v>
      </c>
      <c r="E56" s="2959" t="s">
        <v>3642</v>
      </c>
      <c r="F56" s="2960">
        <v>92.78</v>
      </c>
      <c r="G56" s="2959" t="str">
        <f t="shared" si="0"/>
        <v/>
      </c>
      <c r="H56" s="3348" t="s">
        <v>3577</v>
      </c>
      <c r="I56" s="3002" t="s">
        <v>3643</v>
      </c>
    </row>
    <row r="57" spans="1:9">
      <c r="A57" s="2959" t="s">
        <v>3063</v>
      </c>
      <c r="B57" s="2959">
        <v>1</v>
      </c>
      <c r="C57" s="2959">
        <v>1</v>
      </c>
      <c r="D57" s="2959">
        <v>1901</v>
      </c>
      <c r="E57" s="2959" t="s">
        <v>3644</v>
      </c>
      <c r="F57" s="2960">
        <v>92.78</v>
      </c>
      <c r="G57" s="2959" t="str">
        <f t="shared" si="0"/>
        <v/>
      </c>
      <c r="H57" s="3348" t="s">
        <v>3577</v>
      </c>
      <c r="I57" s="3002" t="s">
        <v>3643</v>
      </c>
    </row>
    <row r="58" spans="1:9">
      <c r="A58" s="2959" t="s">
        <v>3063</v>
      </c>
      <c r="B58" s="2959">
        <v>1</v>
      </c>
      <c r="C58" s="2959">
        <v>1</v>
      </c>
      <c r="D58" s="2959">
        <v>1902</v>
      </c>
      <c r="E58" s="2959" t="s">
        <v>3645</v>
      </c>
      <c r="F58" s="2960">
        <v>107.7</v>
      </c>
      <c r="G58" s="2959" t="str">
        <f t="shared" si="0"/>
        <v>跃层</v>
      </c>
      <c r="H58" s="3348" t="s">
        <v>3591</v>
      </c>
    </row>
    <row r="59" spans="1:9">
      <c r="A59" s="2959" t="s">
        <v>3063</v>
      </c>
      <c r="B59" s="2959">
        <v>1</v>
      </c>
      <c r="C59" s="2959">
        <v>1</v>
      </c>
      <c r="D59" s="2959">
        <v>1903</v>
      </c>
      <c r="E59" s="2959" t="s">
        <v>3646</v>
      </c>
      <c r="F59" s="2960">
        <v>92.78</v>
      </c>
      <c r="G59" s="2959" t="str">
        <f t="shared" si="0"/>
        <v/>
      </c>
      <c r="H59" s="3348" t="s">
        <v>3577</v>
      </c>
      <c r="I59" s="3002" t="s">
        <v>3643</v>
      </c>
    </row>
    <row r="60" spans="1:9">
      <c r="A60" s="2959" t="s">
        <v>3063</v>
      </c>
      <c r="B60" s="2959">
        <v>1</v>
      </c>
      <c r="C60" s="2959">
        <v>1</v>
      </c>
      <c r="D60" s="2959">
        <v>2001</v>
      </c>
      <c r="E60" s="2959" t="s">
        <v>3647</v>
      </c>
      <c r="F60" s="2960">
        <v>92.78</v>
      </c>
      <c r="G60" s="2959" t="str">
        <f t="shared" si="0"/>
        <v/>
      </c>
      <c r="H60" s="3348" t="s">
        <v>3577</v>
      </c>
      <c r="I60" s="3002" t="s">
        <v>3643</v>
      </c>
    </row>
    <row r="61" spans="1:9">
      <c r="A61" s="2959" t="s">
        <v>3063</v>
      </c>
      <c r="B61" s="2959">
        <v>1</v>
      </c>
      <c r="C61" s="2959">
        <v>1</v>
      </c>
      <c r="D61" s="2959">
        <v>2002</v>
      </c>
      <c r="E61" s="2959" t="s">
        <v>3648</v>
      </c>
      <c r="F61" s="2960">
        <v>107.7</v>
      </c>
      <c r="G61" s="2959" t="str">
        <f t="shared" si="0"/>
        <v>跃层</v>
      </c>
      <c r="H61" s="3348" t="s">
        <v>3591</v>
      </c>
    </row>
    <row r="62" spans="1:9">
      <c r="A62" s="2959" t="s">
        <v>3063</v>
      </c>
      <c r="B62" s="2959">
        <v>1</v>
      </c>
      <c r="C62" s="2959">
        <v>1</v>
      </c>
      <c r="D62" s="2959">
        <v>2003</v>
      </c>
      <c r="E62" s="2959" t="s">
        <v>3649</v>
      </c>
      <c r="F62" s="2960">
        <v>92.78</v>
      </c>
      <c r="G62" s="2959" t="str">
        <f t="shared" si="0"/>
        <v/>
      </c>
      <c r="H62" s="3348" t="s">
        <v>3577</v>
      </c>
      <c r="I62" s="3002" t="s">
        <v>3643</v>
      </c>
    </row>
    <row r="63" spans="1:9">
      <c r="A63" s="2959" t="s">
        <v>3063</v>
      </c>
      <c r="B63" s="2959">
        <v>1</v>
      </c>
      <c r="C63" s="2959">
        <v>1</v>
      </c>
      <c r="D63" s="2959">
        <v>2101</v>
      </c>
      <c r="E63" s="2959" t="s">
        <v>3650</v>
      </c>
      <c r="F63" s="2960">
        <v>92.78</v>
      </c>
      <c r="G63" s="2959" t="str">
        <f t="shared" si="0"/>
        <v/>
      </c>
      <c r="H63" s="3348" t="s">
        <v>3577</v>
      </c>
      <c r="I63" s="3002" t="s">
        <v>3643</v>
      </c>
    </row>
    <row r="64" spans="1:9">
      <c r="A64" s="2959" t="s">
        <v>3063</v>
      </c>
      <c r="B64" s="2959">
        <v>1</v>
      </c>
      <c r="C64" s="2959">
        <v>1</v>
      </c>
      <c r="D64" s="2959">
        <v>2102</v>
      </c>
      <c r="E64" s="2959" t="s">
        <v>3651</v>
      </c>
      <c r="F64" s="2960">
        <v>107.7</v>
      </c>
      <c r="G64" s="2959" t="str">
        <f t="shared" si="0"/>
        <v>跃层</v>
      </c>
      <c r="H64" s="3348" t="s">
        <v>3591</v>
      </c>
    </row>
    <row r="65" spans="1:9">
      <c r="A65" s="2959" t="s">
        <v>3063</v>
      </c>
      <c r="B65" s="2959">
        <v>1</v>
      </c>
      <c r="C65" s="2959">
        <v>1</v>
      </c>
      <c r="D65" s="2959">
        <v>2103</v>
      </c>
      <c r="E65" s="2959" t="s">
        <v>3652</v>
      </c>
      <c r="F65" s="2960">
        <v>92.78</v>
      </c>
      <c r="G65" s="2959" t="str">
        <f t="shared" si="0"/>
        <v/>
      </c>
      <c r="H65" s="3348" t="s">
        <v>3577</v>
      </c>
      <c r="I65" s="3002" t="s">
        <v>3643</v>
      </c>
    </row>
    <row r="66" spans="1:9">
      <c r="A66" s="2959" t="s">
        <v>3063</v>
      </c>
      <c r="B66" s="2959">
        <v>1</v>
      </c>
      <c r="C66" s="2959">
        <v>1</v>
      </c>
      <c r="D66" s="2959">
        <v>2201</v>
      </c>
      <c r="E66" s="2959" t="s">
        <v>3653</v>
      </c>
      <c r="F66" s="2960">
        <v>92.78</v>
      </c>
      <c r="G66" s="2959" t="str">
        <f t="shared" si="0"/>
        <v/>
      </c>
      <c r="H66" s="3348" t="s">
        <v>3577</v>
      </c>
      <c r="I66" s="3002" t="s">
        <v>3643</v>
      </c>
    </row>
    <row r="67" spans="1:9">
      <c r="A67" s="2959" t="s">
        <v>3063</v>
      </c>
      <c r="B67" s="2959">
        <v>1</v>
      </c>
      <c r="C67" s="2959">
        <v>1</v>
      </c>
      <c r="D67" s="2959">
        <v>2202</v>
      </c>
      <c r="E67" s="2959" t="s">
        <v>3654</v>
      </c>
      <c r="F67" s="2960">
        <v>107.7</v>
      </c>
      <c r="G67" s="2959" t="str">
        <f t="shared" si="0"/>
        <v>跃层</v>
      </c>
      <c r="H67" s="3348" t="s">
        <v>3591</v>
      </c>
    </row>
    <row r="68" spans="1:9">
      <c r="A68" s="2959" t="s">
        <v>3063</v>
      </c>
      <c r="B68" s="2959">
        <v>1</v>
      </c>
      <c r="C68" s="2959">
        <v>1</v>
      </c>
      <c r="D68" s="2959">
        <v>2203</v>
      </c>
      <c r="E68" s="2959" t="s">
        <v>3655</v>
      </c>
      <c r="F68" s="2960">
        <v>92.78</v>
      </c>
      <c r="G68" s="2959" t="str">
        <f t="shared" si="0"/>
        <v/>
      </c>
      <c r="H68" s="3348" t="s">
        <v>3577</v>
      </c>
      <c r="I68" s="3002" t="s">
        <v>3643</v>
      </c>
    </row>
    <row r="69" spans="1:9">
      <c r="A69" s="2959" t="s">
        <v>3063</v>
      </c>
      <c r="B69" s="2959">
        <v>1</v>
      </c>
      <c r="C69" s="2959">
        <v>1</v>
      </c>
      <c r="D69" s="2959">
        <v>2301</v>
      </c>
      <c r="E69" s="2959" t="s">
        <v>3656</v>
      </c>
      <c r="F69" s="2960">
        <v>92.78</v>
      </c>
      <c r="G69" s="2959" t="str">
        <f t="shared" si="0"/>
        <v/>
      </c>
      <c r="H69" s="3348" t="s">
        <v>3577</v>
      </c>
      <c r="I69" s="3002" t="s">
        <v>3643</v>
      </c>
    </row>
    <row r="70" spans="1:9">
      <c r="A70" s="2959" t="s">
        <v>3063</v>
      </c>
      <c r="B70" s="2959">
        <v>1</v>
      </c>
      <c r="C70" s="2959">
        <v>1</v>
      </c>
      <c r="D70" s="2959">
        <v>2302</v>
      </c>
      <c r="E70" s="2959" t="s">
        <v>3657</v>
      </c>
      <c r="F70" s="2960">
        <v>107.7</v>
      </c>
      <c r="G70" s="2959" t="str">
        <f t="shared" si="0"/>
        <v>跃层</v>
      </c>
      <c r="H70" s="3348" t="s">
        <v>3591</v>
      </c>
    </row>
    <row r="71" spans="1:9">
      <c r="A71" s="2959" t="s">
        <v>3063</v>
      </c>
      <c r="B71" s="2959">
        <v>1</v>
      </c>
      <c r="C71" s="2959">
        <v>1</v>
      </c>
      <c r="D71" s="2959">
        <v>2303</v>
      </c>
      <c r="E71" s="2959" t="s">
        <v>3658</v>
      </c>
      <c r="F71" s="2960">
        <v>92.78</v>
      </c>
      <c r="G71" s="2959" t="str">
        <f t="shared" si="0"/>
        <v/>
      </c>
      <c r="H71" s="3348" t="s">
        <v>3577</v>
      </c>
      <c r="I71" s="3002" t="s">
        <v>3643</v>
      </c>
    </row>
    <row r="72" spans="1:9">
      <c r="A72" s="2959" t="s">
        <v>3063</v>
      </c>
      <c r="B72" s="2959">
        <v>1</v>
      </c>
      <c r="C72" s="2959">
        <v>1</v>
      </c>
      <c r="D72" s="2959">
        <v>2401</v>
      </c>
      <c r="E72" s="2959" t="s">
        <v>3659</v>
      </c>
      <c r="F72" s="2960">
        <v>92.78</v>
      </c>
      <c r="G72" s="2959" t="str">
        <f t="shared" si="0"/>
        <v/>
      </c>
      <c r="H72" s="3348" t="s">
        <v>3577</v>
      </c>
      <c r="I72" s="3002" t="s">
        <v>3643</v>
      </c>
    </row>
    <row r="73" spans="1:9">
      <c r="A73" s="2959" t="s">
        <v>3063</v>
      </c>
      <c r="B73" s="2959">
        <v>1</v>
      </c>
      <c r="C73" s="2959">
        <v>1</v>
      </c>
      <c r="D73" s="2959">
        <v>2402</v>
      </c>
      <c r="E73" s="2959" t="s">
        <v>3660</v>
      </c>
      <c r="F73" s="2960">
        <v>107.7</v>
      </c>
      <c r="G73" s="2959" t="str">
        <f t="shared" si="0"/>
        <v>跃层</v>
      </c>
      <c r="H73" s="3348" t="s">
        <v>3591</v>
      </c>
    </row>
    <row r="74" spans="1:9">
      <c r="A74" s="2959" t="s">
        <v>3063</v>
      </c>
      <c r="B74" s="2959">
        <v>1</v>
      </c>
      <c r="C74" s="2959">
        <v>1</v>
      </c>
      <c r="D74" s="2959">
        <v>2403</v>
      </c>
      <c r="E74" s="2959" t="s">
        <v>3661</v>
      </c>
      <c r="F74" s="2960">
        <v>92.78</v>
      </c>
      <c r="G74" s="2959" t="str">
        <f t="shared" si="0"/>
        <v/>
      </c>
      <c r="H74" s="3348" t="s">
        <v>3577</v>
      </c>
      <c r="I74" s="3002" t="s">
        <v>3643</v>
      </c>
    </row>
    <row r="75" spans="1:9">
      <c r="A75" s="2959" t="s">
        <v>3063</v>
      </c>
      <c r="B75" s="2959">
        <v>1</v>
      </c>
      <c r="C75" s="2959">
        <v>1</v>
      </c>
      <c r="D75" s="2959">
        <v>2501</v>
      </c>
      <c r="E75" s="2959" t="s">
        <v>3662</v>
      </c>
      <c r="F75" s="2960">
        <v>92.78</v>
      </c>
      <c r="G75" s="2959" t="str">
        <f t="shared" si="0"/>
        <v/>
      </c>
      <c r="H75" s="3348" t="s">
        <v>3577</v>
      </c>
      <c r="I75" s="3002" t="s">
        <v>3643</v>
      </c>
    </row>
    <row r="76" spans="1:9">
      <c r="A76" s="2959" t="s">
        <v>3063</v>
      </c>
      <c r="B76" s="2959">
        <v>1</v>
      </c>
      <c r="C76" s="2959">
        <v>1</v>
      </c>
      <c r="D76" s="2959">
        <v>2502</v>
      </c>
      <c r="E76" s="2959" t="s">
        <v>3663</v>
      </c>
      <c r="F76" s="2960">
        <v>107.7</v>
      </c>
      <c r="G76" s="2959" t="str">
        <f t="shared" si="0"/>
        <v>跃层</v>
      </c>
      <c r="H76" s="3348" t="s">
        <v>3591</v>
      </c>
    </row>
    <row r="77" spans="1:9">
      <c r="A77" s="2959" t="s">
        <v>3063</v>
      </c>
      <c r="B77" s="2959">
        <v>1</v>
      </c>
      <c r="C77" s="2959">
        <v>1</v>
      </c>
      <c r="D77" s="2959">
        <v>2503</v>
      </c>
      <c r="E77" s="2959" t="s">
        <v>3664</v>
      </c>
      <c r="F77" s="2960">
        <v>92.78</v>
      </c>
      <c r="G77" s="2959" t="str">
        <f t="shared" si="0"/>
        <v/>
      </c>
      <c r="H77" s="3348" t="s">
        <v>3577</v>
      </c>
      <c r="I77" s="3002" t="s">
        <v>3643</v>
      </c>
    </row>
    <row r="78" spans="1:9">
      <c r="A78" s="2959" t="s">
        <v>3063</v>
      </c>
      <c r="B78" s="2959">
        <v>1</v>
      </c>
      <c r="C78" s="2959">
        <v>1</v>
      </c>
      <c r="D78" s="2959">
        <v>2601</v>
      </c>
      <c r="E78" s="2959" t="s">
        <v>3665</v>
      </c>
      <c r="F78" s="2960">
        <v>92.78</v>
      </c>
      <c r="G78" s="2959" t="str">
        <f t="shared" si="0"/>
        <v/>
      </c>
      <c r="H78" s="3348" t="s">
        <v>3577</v>
      </c>
      <c r="I78" s="3002" t="s">
        <v>3643</v>
      </c>
    </row>
    <row r="79" spans="1:9">
      <c r="A79" s="2959" t="s">
        <v>3063</v>
      </c>
      <c r="B79" s="2959">
        <v>1</v>
      </c>
      <c r="C79" s="2959">
        <v>1</v>
      </c>
      <c r="D79" s="2959">
        <v>2602</v>
      </c>
      <c r="E79" s="2959" t="s">
        <v>3666</v>
      </c>
      <c r="F79" s="2960">
        <v>107.7</v>
      </c>
      <c r="G79" s="2959" t="str">
        <f t="shared" si="0"/>
        <v>跃层</v>
      </c>
      <c r="H79" s="3348" t="s">
        <v>3577</v>
      </c>
      <c r="I79" s="3002" t="s">
        <v>3643</v>
      </c>
    </row>
    <row r="80" spans="1:9">
      <c r="A80" s="2959" t="s">
        <v>3063</v>
      </c>
      <c r="B80" s="2959">
        <v>1</v>
      </c>
      <c r="C80" s="2959">
        <v>1</v>
      </c>
      <c r="D80" s="2959">
        <v>2603</v>
      </c>
      <c r="E80" s="2959" t="s">
        <v>3667</v>
      </c>
      <c r="F80" s="2960">
        <v>92.78</v>
      </c>
      <c r="G80" s="2959" t="str">
        <f t="shared" si="0"/>
        <v/>
      </c>
      <c r="H80" s="3348" t="s">
        <v>3577</v>
      </c>
      <c r="I80" s="3002" t="s">
        <v>3608</v>
      </c>
    </row>
    <row r="81" spans="1:9">
      <c r="A81" s="2959" t="s">
        <v>3063</v>
      </c>
      <c r="B81" s="2959">
        <v>2</v>
      </c>
      <c r="C81" s="2959">
        <v>1</v>
      </c>
      <c r="D81" s="2959">
        <v>101</v>
      </c>
      <c r="E81" s="2959" t="s">
        <v>3668</v>
      </c>
      <c r="F81" s="2960">
        <v>90.48</v>
      </c>
      <c r="G81" s="2959"/>
      <c r="H81" s="3348" t="s">
        <v>3577</v>
      </c>
      <c r="I81" s="3002" t="s">
        <v>3612</v>
      </c>
    </row>
    <row r="82" spans="1:9">
      <c r="A82" s="2959" t="s">
        <v>3063</v>
      </c>
      <c r="B82" s="2959">
        <v>2</v>
      </c>
      <c r="C82" s="2959">
        <v>1</v>
      </c>
      <c r="D82" s="2959">
        <v>102</v>
      </c>
      <c r="E82" s="2959" t="s">
        <v>3669</v>
      </c>
      <c r="F82" s="2960">
        <v>89.08</v>
      </c>
      <c r="G82" s="2959"/>
      <c r="H82" s="3348" t="s">
        <v>3577</v>
      </c>
      <c r="I82" s="3002" t="s">
        <v>3612</v>
      </c>
    </row>
    <row r="83" spans="1:9">
      <c r="A83" s="2959" t="s">
        <v>3063</v>
      </c>
      <c r="B83" s="2959">
        <v>2</v>
      </c>
      <c r="C83" s="2959">
        <v>1</v>
      </c>
      <c r="D83" s="2959">
        <v>103</v>
      </c>
      <c r="E83" s="2959" t="s">
        <v>3670</v>
      </c>
      <c r="F83" s="2960">
        <v>89.08</v>
      </c>
      <c r="G83" s="2959"/>
      <c r="H83" s="3348" t="s">
        <v>3577</v>
      </c>
      <c r="I83" s="3002" t="s">
        <v>3612</v>
      </c>
    </row>
    <row r="84" spans="1:9">
      <c r="A84" s="2959" t="s">
        <v>3063</v>
      </c>
      <c r="B84" s="2959">
        <v>2</v>
      </c>
      <c r="C84" s="2959">
        <v>1</v>
      </c>
      <c r="D84" s="2959">
        <v>104</v>
      </c>
      <c r="E84" s="2959" t="s">
        <v>3671</v>
      </c>
      <c r="F84" s="2960">
        <v>121.94</v>
      </c>
      <c r="G84" s="2959"/>
      <c r="H84" s="3348" t="s">
        <v>3577</v>
      </c>
      <c r="I84" s="3002" t="s">
        <v>3612</v>
      </c>
    </row>
    <row r="85" spans="1:9">
      <c r="A85" s="2959" t="s">
        <v>3063</v>
      </c>
      <c r="B85" s="2959">
        <v>2</v>
      </c>
      <c r="C85" s="2959">
        <v>1</v>
      </c>
      <c r="D85" s="2959">
        <v>201</v>
      </c>
      <c r="E85" s="2959" t="s">
        <v>3672</v>
      </c>
      <c r="F85" s="2960">
        <v>90.48</v>
      </c>
      <c r="G85" s="2959"/>
      <c r="H85" s="3348" t="s">
        <v>3577</v>
      </c>
      <c r="I85" s="3002" t="s">
        <v>3612</v>
      </c>
    </row>
    <row r="86" spans="1:9">
      <c r="A86" s="2959" t="s">
        <v>3063</v>
      </c>
      <c r="B86" s="2959">
        <v>2</v>
      </c>
      <c r="C86" s="2959">
        <v>1</v>
      </c>
      <c r="D86" s="2959">
        <v>202</v>
      </c>
      <c r="E86" s="2959" t="s">
        <v>3673</v>
      </c>
      <c r="F86" s="2960">
        <v>89.08</v>
      </c>
      <c r="G86" s="2959"/>
      <c r="H86" s="3348" t="s">
        <v>3591</v>
      </c>
    </row>
    <row r="87" spans="1:9">
      <c r="A87" s="2959" t="s">
        <v>3063</v>
      </c>
      <c r="B87" s="2959">
        <v>2</v>
      </c>
      <c r="C87" s="2959">
        <v>1</v>
      </c>
      <c r="D87" s="2959">
        <v>203</v>
      </c>
      <c r="E87" s="2959" t="s">
        <v>3674</v>
      </c>
      <c r="F87" s="2960">
        <v>89.08</v>
      </c>
      <c r="G87" s="2959"/>
      <c r="H87" s="3348" t="s">
        <v>3591</v>
      </c>
    </row>
    <row r="88" spans="1:9">
      <c r="A88" s="2959" t="s">
        <v>3063</v>
      </c>
      <c r="B88" s="2959">
        <v>2</v>
      </c>
      <c r="C88" s="2959">
        <v>1</v>
      </c>
      <c r="D88" s="2959">
        <v>204</v>
      </c>
      <c r="E88" s="2959" t="s">
        <v>3675</v>
      </c>
      <c r="F88" s="2960">
        <v>121.94</v>
      </c>
      <c r="G88" s="2959"/>
      <c r="H88" s="3348" t="s">
        <v>3591</v>
      </c>
    </row>
    <row r="89" spans="1:9">
      <c r="A89" s="2959" t="s">
        <v>3063</v>
      </c>
      <c r="B89" s="2959">
        <v>2</v>
      </c>
      <c r="C89" s="2959">
        <v>1</v>
      </c>
      <c r="D89" s="2959">
        <v>301</v>
      </c>
      <c r="E89" s="2959" t="s">
        <v>3676</v>
      </c>
      <c r="F89" s="2960">
        <v>90.48</v>
      </c>
      <c r="G89" s="2959"/>
      <c r="H89" s="3348" t="s">
        <v>3577</v>
      </c>
      <c r="I89" s="3002" t="s">
        <v>3612</v>
      </c>
    </row>
    <row r="90" spans="1:9">
      <c r="A90" s="2959" t="s">
        <v>3063</v>
      </c>
      <c r="B90" s="2959">
        <v>2</v>
      </c>
      <c r="C90" s="2959">
        <v>1</v>
      </c>
      <c r="D90" s="2959">
        <v>302</v>
      </c>
      <c r="E90" s="2959" t="s">
        <v>3677</v>
      </c>
      <c r="F90" s="2960">
        <v>89.08</v>
      </c>
      <c r="G90" s="2959"/>
      <c r="H90" s="3348" t="s">
        <v>3591</v>
      </c>
    </row>
    <row r="91" spans="1:9">
      <c r="A91" s="2959" t="s">
        <v>3063</v>
      </c>
      <c r="B91" s="2959">
        <v>2</v>
      </c>
      <c r="C91" s="2959">
        <v>1</v>
      </c>
      <c r="D91" s="2959">
        <v>303</v>
      </c>
      <c r="E91" s="2959" t="s">
        <v>3678</v>
      </c>
      <c r="F91" s="2960">
        <v>89.08</v>
      </c>
      <c r="G91" s="2959"/>
      <c r="H91" s="3348" t="s">
        <v>3591</v>
      </c>
    </row>
    <row r="92" spans="1:9">
      <c r="A92" s="2959" t="s">
        <v>3063</v>
      </c>
      <c r="B92" s="2959">
        <v>2</v>
      </c>
      <c r="C92" s="2959">
        <v>1</v>
      </c>
      <c r="D92" s="2959">
        <v>304</v>
      </c>
      <c r="E92" s="2959" t="s">
        <v>3679</v>
      </c>
      <c r="F92" s="2960">
        <v>121.94</v>
      </c>
      <c r="G92" s="2959"/>
      <c r="H92" s="3348" t="s">
        <v>3591</v>
      </c>
    </row>
    <row r="93" spans="1:9">
      <c r="A93" s="2959" t="s">
        <v>3063</v>
      </c>
      <c r="B93" s="2959">
        <v>2</v>
      </c>
      <c r="C93" s="2959">
        <v>1</v>
      </c>
      <c r="D93" s="2959">
        <v>401</v>
      </c>
      <c r="E93" s="2959" t="s">
        <v>3680</v>
      </c>
      <c r="F93" s="2960">
        <v>90.48</v>
      </c>
      <c r="G93" s="2959"/>
      <c r="H93" s="3348" t="s">
        <v>3577</v>
      </c>
      <c r="I93" s="3002" t="s">
        <v>3643</v>
      </c>
    </row>
    <row r="94" spans="1:9">
      <c r="A94" s="2959" t="s">
        <v>3063</v>
      </c>
      <c r="B94" s="2959">
        <v>2</v>
      </c>
      <c r="C94" s="2959">
        <v>1</v>
      </c>
      <c r="D94" s="2959">
        <v>402</v>
      </c>
      <c r="E94" s="2959" t="s">
        <v>3681</v>
      </c>
      <c r="F94" s="2960">
        <v>89.08</v>
      </c>
      <c r="G94" s="2959"/>
      <c r="H94" s="3348" t="s">
        <v>3591</v>
      </c>
    </row>
    <row r="95" spans="1:9">
      <c r="A95" s="2959" t="s">
        <v>3063</v>
      </c>
      <c r="B95" s="2959">
        <v>2</v>
      </c>
      <c r="C95" s="2959">
        <v>1</v>
      </c>
      <c r="D95" s="2959">
        <v>403</v>
      </c>
      <c r="E95" s="2959" t="s">
        <v>3682</v>
      </c>
      <c r="F95" s="2960">
        <v>89.08</v>
      </c>
      <c r="G95" s="2959"/>
      <c r="H95" s="3348" t="s">
        <v>3591</v>
      </c>
    </row>
    <row r="96" spans="1:9">
      <c r="A96" s="2959" t="s">
        <v>3063</v>
      </c>
      <c r="B96" s="2959">
        <v>2</v>
      </c>
      <c r="C96" s="2959">
        <v>1</v>
      </c>
      <c r="D96" s="2959">
        <v>404</v>
      </c>
      <c r="E96" s="2959" t="s">
        <v>3683</v>
      </c>
      <c r="F96" s="2960">
        <v>121.94</v>
      </c>
      <c r="G96" s="2959"/>
      <c r="H96" s="3348" t="s">
        <v>3591</v>
      </c>
    </row>
    <row r="97" spans="1:9">
      <c r="A97" s="2959" t="s">
        <v>3063</v>
      </c>
      <c r="B97" s="2959">
        <v>2</v>
      </c>
      <c r="C97" s="2959">
        <v>1</v>
      </c>
      <c r="D97" s="2959">
        <v>501</v>
      </c>
      <c r="E97" s="2959" t="s">
        <v>3684</v>
      </c>
      <c r="F97" s="2960">
        <v>90.48</v>
      </c>
      <c r="G97" s="2959"/>
      <c r="H97" s="3348" t="s">
        <v>3577</v>
      </c>
      <c r="I97" s="3002" t="s">
        <v>3643</v>
      </c>
    </row>
    <row r="98" spans="1:9">
      <c r="A98" s="2959" t="s">
        <v>3063</v>
      </c>
      <c r="B98" s="2959">
        <v>2</v>
      </c>
      <c r="C98" s="2959">
        <v>1</v>
      </c>
      <c r="D98" s="2959">
        <v>502</v>
      </c>
      <c r="E98" s="2959" t="s">
        <v>3685</v>
      </c>
      <c r="F98" s="2960">
        <v>89.08</v>
      </c>
      <c r="G98" s="2959"/>
      <c r="H98" s="3348" t="s">
        <v>3577</v>
      </c>
      <c r="I98" s="3002" t="s">
        <v>3643</v>
      </c>
    </row>
    <row r="99" spans="1:9">
      <c r="A99" s="2959" t="s">
        <v>3063</v>
      </c>
      <c r="B99" s="2959">
        <v>2</v>
      </c>
      <c r="C99" s="2959">
        <v>1</v>
      </c>
      <c r="D99" s="2959">
        <v>503</v>
      </c>
      <c r="E99" s="2959" t="s">
        <v>3686</v>
      </c>
      <c r="F99" s="2960">
        <v>89.08</v>
      </c>
      <c r="G99" s="2959"/>
      <c r="H99" s="3348" t="s">
        <v>3687</v>
      </c>
      <c r="I99" s="3002" t="s">
        <v>3643</v>
      </c>
    </row>
    <row r="100" spans="1:9">
      <c r="A100" s="2959" t="s">
        <v>3063</v>
      </c>
      <c r="B100" s="2959">
        <v>2</v>
      </c>
      <c r="C100" s="2959">
        <v>1</v>
      </c>
      <c r="D100" s="2959">
        <v>504</v>
      </c>
      <c r="E100" s="2959" t="s">
        <v>3688</v>
      </c>
      <c r="F100" s="2960">
        <v>121.94</v>
      </c>
      <c r="G100" s="2959"/>
      <c r="H100" s="3348" t="s">
        <v>3591</v>
      </c>
    </row>
    <row r="101" spans="1:9">
      <c r="A101" s="2959" t="s">
        <v>3063</v>
      </c>
      <c r="B101" s="2959">
        <v>2</v>
      </c>
      <c r="C101" s="2959">
        <v>1</v>
      </c>
      <c r="D101" s="2959">
        <v>601</v>
      </c>
      <c r="E101" s="2959" t="s">
        <v>3689</v>
      </c>
      <c r="F101" s="2960">
        <v>90.48</v>
      </c>
      <c r="G101" s="2959"/>
      <c r="H101" s="3348" t="s">
        <v>3577</v>
      </c>
      <c r="I101" s="3002" t="s">
        <v>3643</v>
      </c>
    </row>
    <row r="102" spans="1:9">
      <c r="A102" s="2959" t="s">
        <v>3063</v>
      </c>
      <c r="B102" s="2959">
        <v>2</v>
      </c>
      <c r="C102" s="2959">
        <v>1</v>
      </c>
      <c r="D102" s="2959">
        <v>602</v>
      </c>
      <c r="E102" s="2959" t="s">
        <v>3690</v>
      </c>
      <c r="F102" s="2960">
        <v>89.08</v>
      </c>
      <c r="G102" s="2959"/>
      <c r="H102" s="3348" t="s">
        <v>3577</v>
      </c>
      <c r="I102" s="3002" t="s">
        <v>3643</v>
      </c>
    </row>
    <row r="103" spans="1:9">
      <c r="A103" s="2959" t="s">
        <v>3063</v>
      </c>
      <c r="B103" s="2959">
        <v>2</v>
      </c>
      <c r="C103" s="2959">
        <v>1</v>
      </c>
      <c r="D103" s="2959">
        <v>603</v>
      </c>
      <c r="E103" s="2959" t="s">
        <v>3691</v>
      </c>
      <c r="F103" s="2960">
        <v>89.08</v>
      </c>
      <c r="G103" s="2959"/>
      <c r="H103" s="3348" t="s">
        <v>3577</v>
      </c>
      <c r="I103" s="3002" t="s">
        <v>3643</v>
      </c>
    </row>
    <row r="104" spans="1:9">
      <c r="A104" s="2959" t="s">
        <v>3063</v>
      </c>
      <c r="B104" s="2959">
        <v>2</v>
      </c>
      <c r="C104" s="2959">
        <v>1</v>
      </c>
      <c r="D104" s="2959">
        <v>604</v>
      </c>
      <c r="E104" s="2959" t="s">
        <v>3692</v>
      </c>
      <c r="F104" s="2960">
        <v>121.94</v>
      </c>
      <c r="G104" s="2959"/>
      <c r="H104" s="3348" t="s">
        <v>3591</v>
      </c>
    </row>
    <row r="105" spans="1:9">
      <c r="A105" s="2959" t="s">
        <v>3063</v>
      </c>
      <c r="B105" s="2959">
        <v>2</v>
      </c>
      <c r="C105" s="2959">
        <v>1</v>
      </c>
      <c r="D105" s="2959">
        <v>701</v>
      </c>
      <c r="E105" s="2959" t="s">
        <v>3693</v>
      </c>
      <c r="F105" s="2960">
        <v>90.48</v>
      </c>
      <c r="G105" s="2959"/>
      <c r="H105" s="3348" t="s">
        <v>3577</v>
      </c>
      <c r="I105" s="3002" t="s">
        <v>3608</v>
      </c>
    </row>
    <row r="106" spans="1:9">
      <c r="A106" s="2959" t="s">
        <v>3063</v>
      </c>
      <c r="B106" s="2959">
        <v>2</v>
      </c>
      <c r="C106" s="2959">
        <v>1</v>
      </c>
      <c r="D106" s="2959">
        <v>702</v>
      </c>
      <c r="E106" s="2959" t="s">
        <v>3694</v>
      </c>
      <c r="F106" s="2960">
        <v>89.08</v>
      </c>
      <c r="G106" s="2959"/>
      <c r="H106" s="3348" t="s">
        <v>3687</v>
      </c>
      <c r="I106" s="3002" t="s">
        <v>3608</v>
      </c>
    </row>
    <row r="107" spans="1:9">
      <c r="A107" s="2959" t="s">
        <v>3063</v>
      </c>
      <c r="B107" s="2959">
        <v>2</v>
      </c>
      <c r="C107" s="2959">
        <v>1</v>
      </c>
      <c r="D107" s="2959">
        <v>703</v>
      </c>
      <c r="E107" s="2959" t="s">
        <v>3695</v>
      </c>
      <c r="F107" s="2960">
        <v>89.08</v>
      </c>
      <c r="G107" s="2959"/>
      <c r="H107" s="3348" t="s">
        <v>3577</v>
      </c>
      <c r="I107" s="3002" t="s">
        <v>3608</v>
      </c>
    </row>
    <row r="108" spans="1:9">
      <c r="A108" s="2959" t="s">
        <v>3063</v>
      </c>
      <c r="B108" s="2959">
        <v>2</v>
      </c>
      <c r="C108" s="2959">
        <v>1</v>
      </c>
      <c r="D108" s="2959">
        <v>704</v>
      </c>
      <c r="E108" s="2959" t="s">
        <v>3696</v>
      </c>
      <c r="F108" s="2960">
        <v>121.94</v>
      </c>
      <c r="G108" s="2959"/>
      <c r="H108" s="3348" t="s">
        <v>3687</v>
      </c>
      <c r="I108" s="3002" t="s">
        <v>3608</v>
      </c>
    </row>
    <row r="109" spans="1:9">
      <c r="A109" s="2959" t="s">
        <v>3063</v>
      </c>
      <c r="B109" s="2959">
        <v>2</v>
      </c>
      <c r="C109" s="2959">
        <v>1</v>
      </c>
      <c r="D109" s="2959">
        <v>801</v>
      </c>
      <c r="E109" s="2959" t="s">
        <v>3697</v>
      </c>
      <c r="F109" s="2960">
        <v>90.48</v>
      </c>
      <c r="G109" s="2959"/>
      <c r="H109" s="3348" t="s">
        <v>3577</v>
      </c>
      <c r="I109" s="3002" t="s">
        <v>3608</v>
      </c>
    </row>
    <row r="110" spans="1:9">
      <c r="A110" s="2959" t="s">
        <v>3063</v>
      </c>
      <c r="B110" s="2959">
        <v>2</v>
      </c>
      <c r="C110" s="2959">
        <v>1</v>
      </c>
      <c r="D110" s="2959">
        <v>802</v>
      </c>
      <c r="E110" s="2959" t="s">
        <v>3698</v>
      </c>
      <c r="F110" s="2960">
        <v>89.08</v>
      </c>
      <c r="G110" s="2959"/>
      <c r="H110" s="3348" t="s">
        <v>3577</v>
      </c>
      <c r="I110" s="3002" t="s">
        <v>3608</v>
      </c>
    </row>
    <row r="111" spans="1:9">
      <c r="A111" s="2959" t="s">
        <v>3063</v>
      </c>
      <c r="B111" s="2959">
        <v>2</v>
      </c>
      <c r="C111" s="2959">
        <v>1</v>
      </c>
      <c r="D111" s="2959">
        <v>803</v>
      </c>
      <c r="E111" s="2959" t="s">
        <v>3699</v>
      </c>
      <c r="F111" s="2960">
        <v>89.08</v>
      </c>
      <c r="G111" s="2959"/>
      <c r="H111" s="3348" t="s">
        <v>3577</v>
      </c>
      <c r="I111" s="3002" t="s">
        <v>3608</v>
      </c>
    </row>
    <row r="112" spans="1:9">
      <c r="A112" s="2959" t="s">
        <v>3063</v>
      </c>
      <c r="B112" s="2959">
        <v>2</v>
      </c>
      <c r="C112" s="2959">
        <v>1</v>
      </c>
      <c r="D112" s="2959">
        <v>804</v>
      </c>
      <c r="E112" s="2959" t="s">
        <v>3700</v>
      </c>
      <c r="F112" s="2960">
        <v>121.94</v>
      </c>
      <c r="G112" s="2959"/>
      <c r="H112" s="3348" t="s">
        <v>3591</v>
      </c>
    </row>
    <row r="113" spans="1:9">
      <c r="A113" s="2959" t="s">
        <v>3063</v>
      </c>
      <c r="B113" s="2959">
        <v>2</v>
      </c>
      <c r="C113" s="2959">
        <v>1</v>
      </c>
      <c r="D113" s="2959">
        <v>901</v>
      </c>
      <c r="E113" s="2959" t="s">
        <v>3701</v>
      </c>
      <c r="F113" s="2960">
        <v>90.48</v>
      </c>
      <c r="G113" s="2959"/>
      <c r="H113" s="3348" t="s">
        <v>3577</v>
      </c>
      <c r="I113" s="3002" t="s">
        <v>3608</v>
      </c>
    </row>
    <row r="114" spans="1:9">
      <c r="A114" s="2959" t="s">
        <v>3063</v>
      </c>
      <c r="B114" s="2959">
        <v>2</v>
      </c>
      <c r="C114" s="2959">
        <v>1</v>
      </c>
      <c r="D114" s="2959">
        <v>902</v>
      </c>
      <c r="E114" s="2959" t="s">
        <v>3702</v>
      </c>
      <c r="F114" s="2960">
        <v>89.08</v>
      </c>
      <c r="G114" s="2959"/>
      <c r="H114" s="3348" t="s">
        <v>3591</v>
      </c>
    </row>
    <row r="115" spans="1:9">
      <c r="A115" s="2959" t="s">
        <v>3063</v>
      </c>
      <c r="B115" s="2959">
        <v>2</v>
      </c>
      <c r="C115" s="2959">
        <v>1</v>
      </c>
      <c r="D115" s="2959">
        <v>903</v>
      </c>
      <c r="E115" s="2959" t="s">
        <v>3703</v>
      </c>
      <c r="F115" s="2960">
        <v>89.08</v>
      </c>
      <c r="G115" s="2959"/>
      <c r="H115" s="3348" t="s">
        <v>3577</v>
      </c>
      <c r="I115" s="3002" t="s">
        <v>3608</v>
      </c>
    </row>
    <row r="116" spans="1:9">
      <c r="A116" s="2959" t="s">
        <v>3063</v>
      </c>
      <c r="B116" s="2959">
        <v>2</v>
      </c>
      <c r="C116" s="2959">
        <v>1</v>
      </c>
      <c r="D116" s="2959">
        <v>904</v>
      </c>
      <c r="E116" s="2959" t="s">
        <v>3704</v>
      </c>
      <c r="F116" s="2960">
        <v>121.94</v>
      </c>
      <c r="G116" s="2959"/>
      <c r="H116" s="3348" t="s">
        <v>3577</v>
      </c>
      <c r="I116" s="3002" t="s">
        <v>3608</v>
      </c>
    </row>
    <row r="117" spans="1:9">
      <c r="A117" s="2959" t="s">
        <v>3063</v>
      </c>
      <c r="B117" s="2959">
        <v>2</v>
      </c>
      <c r="C117" s="2959">
        <v>1</v>
      </c>
      <c r="D117" s="2959">
        <v>1001</v>
      </c>
      <c r="E117" s="2959" t="s">
        <v>3705</v>
      </c>
      <c r="F117" s="2960">
        <v>90.48</v>
      </c>
      <c r="G117" s="2959"/>
      <c r="H117" s="3348" t="s">
        <v>3577</v>
      </c>
      <c r="I117" s="3002" t="s">
        <v>3608</v>
      </c>
    </row>
    <row r="118" spans="1:9">
      <c r="A118" s="2959" t="s">
        <v>3063</v>
      </c>
      <c r="B118" s="2959">
        <v>2</v>
      </c>
      <c r="C118" s="2959">
        <v>1</v>
      </c>
      <c r="D118" s="2959">
        <v>1002</v>
      </c>
      <c r="E118" s="2959" t="s">
        <v>3706</v>
      </c>
      <c r="F118" s="2960">
        <v>89.08</v>
      </c>
      <c r="G118" s="2959"/>
      <c r="H118" s="3348" t="s">
        <v>3577</v>
      </c>
      <c r="I118" s="3002" t="s">
        <v>3608</v>
      </c>
    </row>
    <row r="119" spans="1:9">
      <c r="A119" s="2959" t="s">
        <v>3063</v>
      </c>
      <c r="B119" s="2959">
        <v>2</v>
      </c>
      <c r="C119" s="2959">
        <v>1</v>
      </c>
      <c r="D119" s="2959">
        <v>1003</v>
      </c>
      <c r="E119" s="2959" t="s">
        <v>3707</v>
      </c>
      <c r="F119" s="2960">
        <v>89.08</v>
      </c>
      <c r="G119" s="2959"/>
      <c r="H119" s="3348" t="s">
        <v>3687</v>
      </c>
      <c r="I119" s="3002" t="s">
        <v>3608</v>
      </c>
    </row>
    <row r="120" spans="1:9">
      <c r="A120" s="2959" t="s">
        <v>3063</v>
      </c>
      <c r="B120" s="2959">
        <v>2</v>
      </c>
      <c r="C120" s="2959">
        <v>1</v>
      </c>
      <c r="D120" s="2959">
        <v>1004</v>
      </c>
      <c r="E120" s="2959" t="s">
        <v>3708</v>
      </c>
      <c r="F120" s="2960">
        <v>121.94</v>
      </c>
      <c r="G120" s="2959"/>
      <c r="H120" s="3348" t="s">
        <v>3591</v>
      </c>
    </row>
    <row r="121" spans="1:9">
      <c r="A121" s="2959" t="s">
        <v>3063</v>
      </c>
      <c r="B121" s="2959">
        <v>2</v>
      </c>
      <c r="C121" s="2959">
        <v>1</v>
      </c>
      <c r="D121" s="2959">
        <v>1101</v>
      </c>
      <c r="E121" s="2959" t="s">
        <v>3709</v>
      </c>
      <c r="F121" s="2960">
        <v>90.48</v>
      </c>
      <c r="G121" s="2959"/>
      <c r="H121" s="3348" t="s">
        <v>3577</v>
      </c>
      <c r="I121" s="3002" t="s">
        <v>3608</v>
      </c>
    </row>
    <row r="122" spans="1:9">
      <c r="A122" s="2959" t="s">
        <v>3063</v>
      </c>
      <c r="B122" s="2959">
        <v>2</v>
      </c>
      <c r="C122" s="2959">
        <v>1</v>
      </c>
      <c r="D122" s="2959">
        <v>1102</v>
      </c>
      <c r="E122" s="2959" t="s">
        <v>3710</v>
      </c>
      <c r="F122" s="2960">
        <v>89.08</v>
      </c>
      <c r="G122" s="2959"/>
      <c r="H122" s="3348" t="s">
        <v>3687</v>
      </c>
      <c r="I122" s="3002" t="s">
        <v>3608</v>
      </c>
    </row>
    <row r="123" spans="1:9">
      <c r="A123" s="2959" t="s">
        <v>3063</v>
      </c>
      <c r="B123" s="2959">
        <v>2</v>
      </c>
      <c r="C123" s="2959">
        <v>1</v>
      </c>
      <c r="D123" s="2959">
        <v>1103</v>
      </c>
      <c r="E123" s="2959" t="s">
        <v>3711</v>
      </c>
      <c r="F123" s="2960">
        <v>89.08</v>
      </c>
      <c r="G123" s="2959"/>
      <c r="H123" s="3348" t="s">
        <v>3577</v>
      </c>
      <c r="I123" s="3002" t="s">
        <v>3608</v>
      </c>
    </row>
    <row r="124" spans="1:9">
      <c r="A124" s="2959" t="s">
        <v>3063</v>
      </c>
      <c r="B124" s="2959">
        <v>2</v>
      </c>
      <c r="C124" s="2959">
        <v>1</v>
      </c>
      <c r="D124" s="2959">
        <v>1104</v>
      </c>
      <c r="E124" s="2959" t="s">
        <v>3712</v>
      </c>
      <c r="F124" s="2960">
        <v>121.94</v>
      </c>
      <c r="G124" s="2959"/>
      <c r="H124" s="3348" t="s">
        <v>3577</v>
      </c>
      <c r="I124" s="3002" t="s">
        <v>3608</v>
      </c>
    </row>
    <row r="125" spans="1:9">
      <c r="A125" s="2959" t="s">
        <v>3063</v>
      </c>
      <c r="B125" s="2959">
        <v>2</v>
      </c>
      <c r="C125" s="2959">
        <v>1</v>
      </c>
      <c r="D125" s="2959">
        <v>1201</v>
      </c>
      <c r="E125" s="2959" t="s">
        <v>3713</v>
      </c>
      <c r="F125" s="2960">
        <v>90.48</v>
      </c>
      <c r="G125" s="2959"/>
      <c r="H125" s="3348" t="s">
        <v>3577</v>
      </c>
      <c r="I125" s="3002" t="s">
        <v>3608</v>
      </c>
    </row>
    <row r="126" spans="1:9">
      <c r="A126" s="2959" t="s">
        <v>3063</v>
      </c>
      <c r="B126" s="2959">
        <v>2</v>
      </c>
      <c r="C126" s="2959">
        <v>1</v>
      </c>
      <c r="D126" s="2959">
        <v>1202</v>
      </c>
      <c r="E126" s="2959" t="s">
        <v>3714</v>
      </c>
      <c r="F126" s="2960">
        <v>89.08</v>
      </c>
      <c r="G126" s="2959"/>
      <c r="H126" s="3348" t="s">
        <v>3577</v>
      </c>
      <c r="I126" s="3002" t="s">
        <v>3608</v>
      </c>
    </row>
    <row r="127" spans="1:9">
      <c r="A127" s="2959" t="s">
        <v>3063</v>
      </c>
      <c r="B127" s="2959">
        <v>2</v>
      </c>
      <c r="C127" s="2959">
        <v>1</v>
      </c>
      <c r="D127" s="2959">
        <v>1203</v>
      </c>
      <c r="E127" s="2959" t="s">
        <v>3715</v>
      </c>
      <c r="F127" s="2960">
        <v>89.08</v>
      </c>
      <c r="G127" s="2959"/>
      <c r="H127" s="3348" t="s">
        <v>3577</v>
      </c>
      <c r="I127" s="3002" t="s">
        <v>3608</v>
      </c>
    </row>
    <row r="128" spans="1:9">
      <c r="A128" s="2959" t="s">
        <v>3063</v>
      </c>
      <c r="B128" s="2959">
        <v>2</v>
      </c>
      <c r="C128" s="2959">
        <v>1</v>
      </c>
      <c r="D128" s="2959">
        <v>1204</v>
      </c>
      <c r="E128" s="2959" t="s">
        <v>3716</v>
      </c>
      <c r="F128" s="2960">
        <v>121.94</v>
      </c>
      <c r="G128" s="2959"/>
      <c r="H128" s="3348" t="s">
        <v>3591</v>
      </c>
    </row>
    <row r="129" spans="1:9">
      <c r="A129" s="2959" t="s">
        <v>3063</v>
      </c>
      <c r="B129" s="2959">
        <v>2</v>
      </c>
      <c r="C129" s="2959">
        <v>1</v>
      </c>
      <c r="D129" s="2959">
        <v>1301</v>
      </c>
      <c r="E129" s="2959" t="s">
        <v>3717</v>
      </c>
      <c r="F129" s="2960">
        <v>90.48</v>
      </c>
      <c r="G129" s="2959"/>
      <c r="H129" s="3348" t="s">
        <v>3577</v>
      </c>
      <c r="I129" s="3002" t="s">
        <v>3608</v>
      </c>
    </row>
    <row r="130" spans="1:9">
      <c r="A130" s="2959" t="s">
        <v>3063</v>
      </c>
      <c r="B130" s="2959">
        <v>2</v>
      </c>
      <c r="C130" s="2959">
        <v>1</v>
      </c>
      <c r="D130" s="2959">
        <v>1302</v>
      </c>
      <c r="E130" s="2959" t="s">
        <v>3718</v>
      </c>
      <c r="F130" s="2960">
        <v>89.08</v>
      </c>
      <c r="G130" s="2959"/>
      <c r="H130" s="3348" t="s">
        <v>3687</v>
      </c>
      <c r="I130" s="3002" t="s">
        <v>3608</v>
      </c>
    </row>
    <row r="131" spans="1:9">
      <c r="A131" s="2959" t="s">
        <v>3063</v>
      </c>
      <c r="B131" s="2959">
        <v>2</v>
      </c>
      <c r="C131" s="2959">
        <v>1</v>
      </c>
      <c r="D131" s="2959">
        <v>1303</v>
      </c>
      <c r="E131" s="2959" t="s">
        <v>3719</v>
      </c>
      <c r="F131" s="2960">
        <v>89.08</v>
      </c>
      <c r="G131" s="2959"/>
      <c r="H131" s="3348" t="s">
        <v>3577</v>
      </c>
      <c r="I131" s="3002" t="s">
        <v>3608</v>
      </c>
    </row>
    <row r="132" spans="1:9">
      <c r="A132" s="2959" t="s">
        <v>3063</v>
      </c>
      <c r="B132" s="2959">
        <v>2</v>
      </c>
      <c r="C132" s="2959">
        <v>1</v>
      </c>
      <c r="D132" s="2959">
        <v>1304</v>
      </c>
      <c r="E132" s="2959" t="s">
        <v>3720</v>
      </c>
      <c r="F132" s="2960">
        <v>121.94</v>
      </c>
      <c r="G132" s="2959"/>
      <c r="H132" s="3348" t="s">
        <v>3687</v>
      </c>
      <c r="I132" s="3002" t="s">
        <v>3608</v>
      </c>
    </row>
    <row r="133" spans="1:9">
      <c r="A133" s="2959" t="s">
        <v>3063</v>
      </c>
      <c r="B133" s="2959">
        <v>2</v>
      </c>
      <c r="C133" s="2959">
        <v>1</v>
      </c>
      <c r="D133" s="2959">
        <v>1401</v>
      </c>
      <c r="E133" s="2959" t="s">
        <v>3721</v>
      </c>
      <c r="F133" s="2960">
        <v>90.48</v>
      </c>
      <c r="G133" s="2959"/>
      <c r="H133" s="3348" t="s">
        <v>3591</v>
      </c>
    </row>
    <row r="134" spans="1:9">
      <c r="A134" s="2959" t="s">
        <v>3063</v>
      </c>
      <c r="B134" s="2959">
        <v>2</v>
      </c>
      <c r="C134" s="2959">
        <v>1</v>
      </c>
      <c r="D134" s="2959">
        <v>1402</v>
      </c>
      <c r="E134" s="2959" t="s">
        <v>3722</v>
      </c>
      <c r="F134" s="2960">
        <v>89.08</v>
      </c>
      <c r="G134" s="2959"/>
      <c r="H134" s="3348" t="s">
        <v>3687</v>
      </c>
      <c r="I134" s="3002" t="s">
        <v>3608</v>
      </c>
    </row>
    <row r="135" spans="1:9">
      <c r="A135" s="2959" t="s">
        <v>3063</v>
      </c>
      <c r="B135" s="2959">
        <v>2</v>
      </c>
      <c r="C135" s="2959">
        <v>1</v>
      </c>
      <c r="D135" s="2959">
        <v>1403</v>
      </c>
      <c r="E135" s="2959" t="s">
        <v>3723</v>
      </c>
      <c r="F135" s="2960">
        <v>89.08</v>
      </c>
      <c r="G135" s="2959"/>
      <c r="H135" s="3348" t="s">
        <v>3591</v>
      </c>
    </row>
    <row r="136" spans="1:9">
      <c r="A136" s="2959" t="s">
        <v>3063</v>
      </c>
      <c r="B136" s="2959">
        <v>2</v>
      </c>
      <c r="C136" s="2959">
        <v>1</v>
      </c>
      <c r="D136" s="2959">
        <v>1404</v>
      </c>
      <c r="E136" s="2959" t="s">
        <v>3724</v>
      </c>
      <c r="F136" s="2960">
        <v>121.94</v>
      </c>
      <c r="G136" s="2959"/>
      <c r="H136" s="3348" t="s">
        <v>3591</v>
      </c>
    </row>
    <row r="137" spans="1:9">
      <c r="A137" s="2959" t="s">
        <v>3063</v>
      </c>
      <c r="B137" s="2959">
        <v>2</v>
      </c>
      <c r="C137" s="2959">
        <v>1</v>
      </c>
      <c r="D137" s="2959">
        <v>1501</v>
      </c>
      <c r="E137" s="2959" t="s">
        <v>3725</v>
      </c>
      <c r="F137" s="2960">
        <v>90.48</v>
      </c>
      <c r="G137" s="2959"/>
      <c r="H137" s="3348" t="s">
        <v>3577</v>
      </c>
      <c r="I137" s="3002" t="s">
        <v>3608</v>
      </c>
    </row>
    <row r="138" spans="1:9">
      <c r="A138" s="2959" t="s">
        <v>3063</v>
      </c>
      <c r="B138" s="2959">
        <v>2</v>
      </c>
      <c r="C138" s="2959">
        <v>1</v>
      </c>
      <c r="D138" s="2959">
        <v>1502</v>
      </c>
      <c r="E138" s="2959" t="s">
        <v>3726</v>
      </c>
      <c r="F138" s="2960">
        <v>89.08</v>
      </c>
      <c r="G138" s="2959"/>
      <c r="H138" s="3348" t="s">
        <v>3591</v>
      </c>
    </row>
    <row r="139" spans="1:9">
      <c r="A139" s="2959" t="s">
        <v>3063</v>
      </c>
      <c r="B139" s="2959">
        <v>2</v>
      </c>
      <c r="C139" s="2959">
        <v>1</v>
      </c>
      <c r="D139" s="2959">
        <v>1503</v>
      </c>
      <c r="E139" s="2959" t="s">
        <v>3727</v>
      </c>
      <c r="F139" s="2960">
        <v>89.08</v>
      </c>
      <c r="G139" s="2959"/>
      <c r="H139" s="3348" t="s">
        <v>3577</v>
      </c>
      <c r="I139" s="3002" t="s">
        <v>3612</v>
      </c>
    </row>
    <row r="140" spans="1:9">
      <c r="A140" s="2959" t="s">
        <v>3063</v>
      </c>
      <c r="B140" s="2959">
        <v>2</v>
      </c>
      <c r="C140" s="2959">
        <v>1</v>
      </c>
      <c r="D140" s="2959">
        <v>1504</v>
      </c>
      <c r="E140" s="2959" t="s">
        <v>3728</v>
      </c>
      <c r="F140" s="2960">
        <v>121.94</v>
      </c>
      <c r="G140" s="2959"/>
      <c r="H140" s="3348" t="s">
        <v>3591</v>
      </c>
    </row>
    <row r="141" spans="1:9">
      <c r="A141" s="2959" t="s">
        <v>3063</v>
      </c>
      <c r="B141" s="2959">
        <v>2</v>
      </c>
      <c r="C141" s="2959">
        <v>1</v>
      </c>
      <c r="D141" s="2959">
        <v>1601</v>
      </c>
      <c r="E141" s="2959" t="s">
        <v>3729</v>
      </c>
      <c r="F141" s="2960">
        <v>90.48</v>
      </c>
      <c r="G141" s="2959"/>
      <c r="H141" s="3348" t="s">
        <v>3577</v>
      </c>
      <c r="I141" s="3002" t="s">
        <v>3612</v>
      </c>
    </row>
    <row r="142" spans="1:9">
      <c r="A142" s="2959" t="s">
        <v>3063</v>
      </c>
      <c r="B142" s="2959">
        <v>2</v>
      </c>
      <c r="C142" s="2959">
        <v>1</v>
      </c>
      <c r="D142" s="2959">
        <v>1602</v>
      </c>
      <c r="E142" s="2959" t="s">
        <v>3730</v>
      </c>
      <c r="F142" s="2960">
        <v>89.08</v>
      </c>
      <c r="G142" s="2959"/>
      <c r="H142" s="3348" t="s">
        <v>3577</v>
      </c>
      <c r="I142" s="3002" t="s">
        <v>3643</v>
      </c>
    </row>
    <row r="143" spans="1:9">
      <c r="A143" s="2959" t="s">
        <v>3063</v>
      </c>
      <c r="B143" s="2959">
        <v>2</v>
      </c>
      <c r="C143" s="2959">
        <v>1</v>
      </c>
      <c r="D143" s="2959">
        <v>1603</v>
      </c>
      <c r="E143" s="2959" t="s">
        <v>3731</v>
      </c>
      <c r="F143" s="2960">
        <v>89.08</v>
      </c>
      <c r="G143" s="2959"/>
      <c r="H143" s="3348" t="s">
        <v>3577</v>
      </c>
      <c r="I143" s="3002" t="s">
        <v>3643</v>
      </c>
    </row>
    <row r="144" spans="1:9">
      <c r="A144" s="2959" t="s">
        <v>3063</v>
      </c>
      <c r="B144" s="2959">
        <v>2</v>
      </c>
      <c r="C144" s="2959">
        <v>1</v>
      </c>
      <c r="D144" s="2959">
        <v>1604</v>
      </c>
      <c r="E144" s="2959" t="s">
        <v>3732</v>
      </c>
      <c r="F144" s="2960">
        <v>121.94</v>
      </c>
      <c r="G144" s="2959"/>
      <c r="H144" s="3348" t="s">
        <v>3591</v>
      </c>
    </row>
    <row r="145" spans="1:9">
      <c r="A145" s="2959" t="s">
        <v>3063</v>
      </c>
      <c r="B145" s="2959">
        <v>2</v>
      </c>
      <c r="C145" s="2959">
        <v>1</v>
      </c>
      <c r="D145" s="2959">
        <v>1701</v>
      </c>
      <c r="E145" s="2959" t="s">
        <v>3733</v>
      </c>
      <c r="F145" s="2960">
        <v>90.48</v>
      </c>
      <c r="G145" s="2959"/>
      <c r="H145" s="3348" t="s">
        <v>3577</v>
      </c>
      <c r="I145" s="3002" t="s">
        <v>3643</v>
      </c>
    </row>
    <row r="146" spans="1:9">
      <c r="A146" s="2959" t="s">
        <v>3063</v>
      </c>
      <c r="B146" s="2959">
        <v>2</v>
      </c>
      <c r="C146" s="2959">
        <v>1</v>
      </c>
      <c r="D146" s="2959">
        <v>1702</v>
      </c>
      <c r="E146" s="2959" t="s">
        <v>3734</v>
      </c>
      <c r="F146" s="2960">
        <v>89.08</v>
      </c>
      <c r="G146" s="2959"/>
      <c r="H146" s="3348" t="s">
        <v>3687</v>
      </c>
      <c r="I146" s="3002" t="s">
        <v>3643</v>
      </c>
    </row>
    <row r="147" spans="1:9">
      <c r="A147" s="2959" t="s">
        <v>3063</v>
      </c>
      <c r="B147" s="2959">
        <v>2</v>
      </c>
      <c r="C147" s="2959">
        <v>1</v>
      </c>
      <c r="D147" s="2959">
        <v>1703</v>
      </c>
      <c r="E147" s="2959" t="s">
        <v>3735</v>
      </c>
      <c r="F147" s="2960">
        <v>89.08</v>
      </c>
      <c r="G147" s="2959"/>
      <c r="H147" s="3348" t="s">
        <v>3591</v>
      </c>
    </row>
    <row r="148" spans="1:9">
      <c r="A148" s="2959" t="s">
        <v>3063</v>
      </c>
      <c r="B148" s="2959">
        <v>2</v>
      </c>
      <c r="C148" s="2959">
        <v>1</v>
      </c>
      <c r="D148" s="2959">
        <v>1704</v>
      </c>
      <c r="E148" s="2959" t="s">
        <v>3736</v>
      </c>
      <c r="F148" s="2960">
        <v>121.94</v>
      </c>
      <c r="G148" s="2959"/>
      <c r="H148" s="3348" t="s">
        <v>3687</v>
      </c>
      <c r="I148" s="3002" t="s">
        <v>3643</v>
      </c>
    </row>
    <row r="149" spans="1:9">
      <c r="A149" s="2959" t="s">
        <v>3063</v>
      </c>
      <c r="B149" s="2959">
        <v>2</v>
      </c>
      <c r="C149" s="2959">
        <v>1</v>
      </c>
      <c r="D149" s="2959">
        <v>1801</v>
      </c>
      <c r="E149" s="2959" t="s">
        <v>3737</v>
      </c>
      <c r="F149" s="2960">
        <v>90.48</v>
      </c>
      <c r="G149" s="2959"/>
      <c r="H149" s="3348" t="s">
        <v>3577</v>
      </c>
      <c r="I149" s="3002" t="s">
        <v>3643</v>
      </c>
    </row>
    <row r="150" spans="1:9">
      <c r="A150" s="2959" t="s">
        <v>3063</v>
      </c>
      <c r="B150" s="2959">
        <v>2</v>
      </c>
      <c r="C150" s="2959">
        <v>1</v>
      </c>
      <c r="D150" s="2959">
        <v>1802</v>
      </c>
      <c r="E150" s="2959" t="s">
        <v>3738</v>
      </c>
      <c r="F150" s="2960">
        <v>89.08</v>
      </c>
      <c r="G150" s="2959"/>
      <c r="H150" s="3348" t="s">
        <v>3591</v>
      </c>
    </row>
    <row r="151" spans="1:9">
      <c r="A151" s="2959" t="s">
        <v>3063</v>
      </c>
      <c r="B151" s="2959">
        <v>2</v>
      </c>
      <c r="C151" s="2959">
        <v>1</v>
      </c>
      <c r="D151" s="2959">
        <v>1803</v>
      </c>
      <c r="E151" s="2959" t="s">
        <v>3739</v>
      </c>
      <c r="F151" s="2960">
        <v>89.08</v>
      </c>
      <c r="G151" s="2959"/>
      <c r="H151" s="3348" t="s">
        <v>3591</v>
      </c>
    </row>
    <row r="152" spans="1:9">
      <c r="A152" s="2959" t="s">
        <v>3063</v>
      </c>
      <c r="B152" s="2959">
        <v>2</v>
      </c>
      <c r="C152" s="2959">
        <v>1</v>
      </c>
      <c r="D152" s="2959">
        <v>1804</v>
      </c>
      <c r="E152" s="2959" t="s">
        <v>3740</v>
      </c>
      <c r="F152" s="2960">
        <v>121.94</v>
      </c>
      <c r="G152" s="2959"/>
      <c r="H152" s="3348" t="s">
        <v>3591</v>
      </c>
    </row>
    <row r="153" spans="1:9">
      <c r="A153" s="2959" t="s">
        <v>3063</v>
      </c>
      <c r="B153" s="2959">
        <v>2</v>
      </c>
      <c r="C153" s="2959">
        <v>1</v>
      </c>
      <c r="D153" s="2959">
        <v>1901</v>
      </c>
      <c r="E153" s="2959" t="s">
        <v>3741</v>
      </c>
      <c r="F153" s="2960">
        <v>90.48</v>
      </c>
      <c r="G153" s="2959"/>
      <c r="H153" s="3348" t="s">
        <v>3577</v>
      </c>
      <c r="I153" s="3002" t="s">
        <v>3643</v>
      </c>
    </row>
    <row r="154" spans="1:9">
      <c r="A154" s="2959" t="s">
        <v>3063</v>
      </c>
      <c r="B154" s="2959">
        <v>2</v>
      </c>
      <c r="C154" s="2959">
        <v>1</v>
      </c>
      <c r="D154" s="2959">
        <v>1902</v>
      </c>
      <c r="E154" s="2959" t="s">
        <v>3742</v>
      </c>
      <c r="F154" s="2960">
        <v>89.08</v>
      </c>
      <c r="G154" s="2959"/>
      <c r="H154" s="3348" t="s">
        <v>3687</v>
      </c>
      <c r="I154" s="3002" t="s">
        <v>3643</v>
      </c>
    </row>
    <row r="155" spans="1:9">
      <c r="A155" s="2959" t="s">
        <v>3063</v>
      </c>
      <c r="B155" s="2959">
        <v>2</v>
      </c>
      <c r="C155" s="2959">
        <v>1</v>
      </c>
      <c r="D155" s="2959">
        <v>1903</v>
      </c>
      <c r="E155" s="2959" t="s">
        <v>3743</v>
      </c>
      <c r="F155" s="2960">
        <v>89.08</v>
      </c>
      <c r="G155" s="2959"/>
      <c r="H155" s="3348" t="s">
        <v>3577</v>
      </c>
      <c r="I155" s="3002" t="s">
        <v>3643</v>
      </c>
    </row>
    <row r="156" spans="1:9">
      <c r="A156" s="2959" t="s">
        <v>3063</v>
      </c>
      <c r="B156" s="2959">
        <v>2</v>
      </c>
      <c r="C156" s="2959">
        <v>1</v>
      </c>
      <c r="D156" s="2959">
        <v>1904</v>
      </c>
      <c r="E156" s="2959" t="s">
        <v>3744</v>
      </c>
      <c r="F156" s="2960">
        <v>121.94</v>
      </c>
      <c r="G156" s="2959"/>
      <c r="H156" s="3348" t="s">
        <v>3687</v>
      </c>
      <c r="I156" s="3002" t="s">
        <v>3643</v>
      </c>
    </row>
    <row r="157" spans="1:9">
      <c r="A157" s="2959" t="s">
        <v>3063</v>
      </c>
      <c r="B157" s="2959">
        <v>2</v>
      </c>
      <c r="C157" s="2959">
        <v>1</v>
      </c>
      <c r="D157" s="2959">
        <v>2001</v>
      </c>
      <c r="E157" s="2959" t="s">
        <v>3745</v>
      </c>
      <c r="F157" s="2960">
        <v>90.48</v>
      </c>
      <c r="G157" s="2959"/>
      <c r="H157" s="3348" t="s">
        <v>3577</v>
      </c>
      <c r="I157" s="3002" t="s">
        <v>3643</v>
      </c>
    </row>
    <row r="158" spans="1:9">
      <c r="A158" s="2959" t="s">
        <v>3063</v>
      </c>
      <c r="B158" s="2959">
        <v>2</v>
      </c>
      <c r="C158" s="2959">
        <v>1</v>
      </c>
      <c r="D158" s="2959">
        <v>2002</v>
      </c>
      <c r="E158" s="2959" t="s">
        <v>3746</v>
      </c>
      <c r="F158" s="2960">
        <v>89.08</v>
      </c>
      <c r="G158" s="2959"/>
      <c r="H158" s="3348" t="s">
        <v>3687</v>
      </c>
      <c r="I158" s="3002" t="s">
        <v>3643</v>
      </c>
    </row>
    <row r="159" spans="1:9">
      <c r="A159" s="2959" t="s">
        <v>3063</v>
      </c>
      <c r="B159" s="2959">
        <v>2</v>
      </c>
      <c r="C159" s="2959">
        <v>1</v>
      </c>
      <c r="D159" s="2959">
        <v>2003</v>
      </c>
      <c r="E159" s="2959" t="s">
        <v>3747</v>
      </c>
      <c r="F159" s="2960">
        <v>89.08</v>
      </c>
      <c r="G159" s="2959"/>
      <c r="H159" s="3348" t="s">
        <v>3577</v>
      </c>
      <c r="I159" s="3002" t="s">
        <v>3643</v>
      </c>
    </row>
    <row r="160" spans="1:9">
      <c r="A160" s="2959" t="s">
        <v>3063</v>
      </c>
      <c r="B160" s="2959">
        <v>2</v>
      </c>
      <c r="C160" s="2959">
        <v>1</v>
      </c>
      <c r="D160" s="2959">
        <v>2004</v>
      </c>
      <c r="E160" s="2959" t="s">
        <v>3748</v>
      </c>
      <c r="F160" s="2960">
        <v>121.94</v>
      </c>
      <c r="G160" s="2959"/>
      <c r="H160" s="3348" t="s">
        <v>3591</v>
      </c>
    </row>
    <row r="161" spans="1:9">
      <c r="A161" s="2959" t="s">
        <v>3063</v>
      </c>
      <c r="B161" s="2959">
        <v>2</v>
      </c>
      <c r="C161" s="2959">
        <v>1</v>
      </c>
      <c r="D161" s="2959">
        <v>2101</v>
      </c>
      <c r="E161" s="2959" t="s">
        <v>3749</v>
      </c>
      <c r="F161" s="2960">
        <v>90.48</v>
      </c>
      <c r="G161" s="2959"/>
      <c r="H161" s="3348" t="s">
        <v>3577</v>
      </c>
      <c r="I161" s="3002" t="s">
        <v>3643</v>
      </c>
    </row>
    <row r="162" spans="1:9">
      <c r="A162" s="2959" t="s">
        <v>3063</v>
      </c>
      <c r="B162" s="2959">
        <v>2</v>
      </c>
      <c r="C162" s="2959">
        <v>1</v>
      </c>
      <c r="D162" s="2959">
        <v>2102</v>
      </c>
      <c r="E162" s="2959" t="s">
        <v>3750</v>
      </c>
      <c r="F162" s="2960">
        <v>89.08</v>
      </c>
      <c r="G162" s="2959"/>
      <c r="H162" s="3348" t="s">
        <v>3687</v>
      </c>
      <c r="I162" s="3002" t="s">
        <v>3643</v>
      </c>
    </row>
    <row r="163" spans="1:9">
      <c r="A163" s="2959" t="s">
        <v>3063</v>
      </c>
      <c r="B163" s="2959">
        <v>2</v>
      </c>
      <c r="C163" s="2959">
        <v>1</v>
      </c>
      <c r="D163" s="2959">
        <v>2103</v>
      </c>
      <c r="E163" s="2959" t="s">
        <v>3751</v>
      </c>
      <c r="F163" s="2960">
        <v>89.08</v>
      </c>
      <c r="G163" s="2959"/>
      <c r="H163" s="3348" t="s">
        <v>3687</v>
      </c>
      <c r="I163" s="3002" t="s">
        <v>3643</v>
      </c>
    </row>
    <row r="164" spans="1:9">
      <c r="A164" s="2959" t="s">
        <v>3063</v>
      </c>
      <c r="B164" s="2959">
        <v>2</v>
      </c>
      <c r="C164" s="2959">
        <v>1</v>
      </c>
      <c r="D164" s="2959">
        <v>2104</v>
      </c>
      <c r="E164" s="2959" t="s">
        <v>3752</v>
      </c>
      <c r="F164" s="2960">
        <v>121.94</v>
      </c>
      <c r="G164" s="2959"/>
      <c r="H164" s="3348" t="s">
        <v>3591</v>
      </c>
    </row>
    <row r="165" spans="1:9">
      <c r="A165" s="2959" t="s">
        <v>3063</v>
      </c>
      <c r="B165" s="2959">
        <v>2</v>
      </c>
      <c r="C165" s="2959">
        <v>1</v>
      </c>
      <c r="D165" s="2959">
        <v>2201</v>
      </c>
      <c r="E165" s="2959" t="s">
        <v>3753</v>
      </c>
      <c r="F165" s="2960">
        <v>90.48</v>
      </c>
      <c r="G165" s="2959"/>
      <c r="H165" s="3348" t="s">
        <v>3577</v>
      </c>
      <c r="I165" s="3002" t="s">
        <v>3643</v>
      </c>
    </row>
    <row r="166" spans="1:9">
      <c r="A166" s="2959" t="s">
        <v>3063</v>
      </c>
      <c r="B166" s="2959">
        <v>2</v>
      </c>
      <c r="C166" s="2959">
        <v>1</v>
      </c>
      <c r="D166" s="2959">
        <v>2202</v>
      </c>
      <c r="E166" s="2959" t="s">
        <v>3754</v>
      </c>
      <c r="F166" s="2960">
        <v>89.08</v>
      </c>
      <c r="G166" s="2959"/>
      <c r="H166" s="3348" t="s">
        <v>3577</v>
      </c>
      <c r="I166" s="3002" t="s">
        <v>3643</v>
      </c>
    </row>
    <row r="167" spans="1:9">
      <c r="A167" s="2959" t="s">
        <v>3063</v>
      </c>
      <c r="B167" s="2959">
        <v>2</v>
      </c>
      <c r="C167" s="2959">
        <v>1</v>
      </c>
      <c r="D167" s="2959">
        <v>2203</v>
      </c>
      <c r="E167" s="2959" t="s">
        <v>3755</v>
      </c>
      <c r="F167" s="2960">
        <v>89.08</v>
      </c>
      <c r="G167" s="2959"/>
      <c r="H167" s="3348" t="s">
        <v>3577</v>
      </c>
      <c r="I167" s="3002" t="s">
        <v>3643</v>
      </c>
    </row>
    <row r="168" spans="1:9">
      <c r="A168" s="2959" t="s">
        <v>3063</v>
      </c>
      <c r="B168" s="2959">
        <v>2</v>
      </c>
      <c r="C168" s="2959">
        <v>1</v>
      </c>
      <c r="D168" s="2959">
        <v>2204</v>
      </c>
      <c r="E168" s="2959" t="s">
        <v>3756</v>
      </c>
      <c r="F168" s="2960">
        <v>121.94</v>
      </c>
      <c r="G168" s="2959"/>
      <c r="H168" s="3348" t="s">
        <v>3577</v>
      </c>
      <c r="I168" s="3002" t="s">
        <v>3643</v>
      </c>
    </row>
    <row r="169" spans="1:9">
      <c r="A169" s="2959" t="s">
        <v>3063</v>
      </c>
      <c r="B169" s="2959">
        <v>2</v>
      </c>
      <c r="C169" s="2959">
        <v>1</v>
      </c>
      <c r="D169" s="2959">
        <v>2301</v>
      </c>
      <c r="E169" s="2959" t="s">
        <v>3757</v>
      </c>
      <c r="F169" s="2960">
        <v>90.48</v>
      </c>
      <c r="G169" s="2959"/>
      <c r="H169" s="3348" t="s">
        <v>3577</v>
      </c>
      <c r="I169" s="3002" t="s">
        <v>3643</v>
      </c>
    </row>
    <row r="170" spans="1:9">
      <c r="A170" s="2959" t="s">
        <v>3063</v>
      </c>
      <c r="B170" s="2959">
        <v>2</v>
      </c>
      <c r="C170" s="2959">
        <v>1</v>
      </c>
      <c r="D170" s="2959">
        <v>2302</v>
      </c>
      <c r="E170" s="2959" t="s">
        <v>3758</v>
      </c>
      <c r="F170" s="2960">
        <v>89.08</v>
      </c>
      <c r="G170" s="2959"/>
      <c r="H170" s="3348" t="s">
        <v>3577</v>
      </c>
      <c r="I170" s="3002" t="s">
        <v>3643</v>
      </c>
    </row>
    <row r="171" spans="1:9">
      <c r="A171" s="2959" t="s">
        <v>3063</v>
      </c>
      <c r="B171" s="2959">
        <v>2</v>
      </c>
      <c r="C171" s="2959">
        <v>1</v>
      </c>
      <c r="D171" s="2959">
        <v>2303</v>
      </c>
      <c r="E171" s="2959" t="s">
        <v>3759</v>
      </c>
      <c r="F171" s="2960">
        <v>89.08</v>
      </c>
      <c r="G171" s="2959"/>
      <c r="H171" s="3348" t="s">
        <v>3687</v>
      </c>
      <c r="I171" s="3002" t="s">
        <v>3643</v>
      </c>
    </row>
    <row r="172" spans="1:9">
      <c r="A172" s="2959" t="s">
        <v>3063</v>
      </c>
      <c r="B172" s="2959">
        <v>2</v>
      </c>
      <c r="C172" s="2959">
        <v>1</v>
      </c>
      <c r="D172" s="2959">
        <v>2304</v>
      </c>
      <c r="E172" s="2959" t="s">
        <v>3760</v>
      </c>
      <c r="F172" s="2960">
        <v>121.94</v>
      </c>
      <c r="G172" s="2959"/>
      <c r="H172" s="3348" t="s">
        <v>3591</v>
      </c>
    </row>
    <row r="173" spans="1:9">
      <c r="A173" s="2959" t="s">
        <v>3063</v>
      </c>
      <c r="B173" s="2959">
        <v>2</v>
      </c>
      <c r="C173" s="2959">
        <v>1</v>
      </c>
      <c r="D173" s="2959">
        <v>2401</v>
      </c>
      <c r="E173" s="2959" t="s">
        <v>3761</v>
      </c>
      <c r="F173" s="2960">
        <v>90.48</v>
      </c>
      <c r="G173" s="2959"/>
      <c r="H173" s="3348" t="s">
        <v>3591</v>
      </c>
    </row>
    <row r="174" spans="1:9">
      <c r="A174" s="2959" t="s">
        <v>3063</v>
      </c>
      <c r="B174" s="2959">
        <v>2</v>
      </c>
      <c r="C174" s="2959">
        <v>1</v>
      </c>
      <c r="D174" s="2959">
        <v>2402</v>
      </c>
      <c r="E174" s="2959" t="s">
        <v>3762</v>
      </c>
      <c r="F174" s="2960">
        <v>89.08</v>
      </c>
      <c r="G174" s="2959"/>
      <c r="H174" s="3348" t="s">
        <v>3591</v>
      </c>
    </row>
    <row r="175" spans="1:9">
      <c r="A175" s="2959" t="s">
        <v>3063</v>
      </c>
      <c r="B175" s="2959">
        <v>2</v>
      </c>
      <c r="C175" s="2959">
        <v>1</v>
      </c>
      <c r="D175" s="2959">
        <v>2403</v>
      </c>
      <c r="E175" s="2959" t="s">
        <v>3763</v>
      </c>
      <c r="F175" s="2960">
        <v>89.08</v>
      </c>
      <c r="G175" s="2959"/>
      <c r="H175" s="3348" t="s">
        <v>3591</v>
      </c>
    </row>
    <row r="176" spans="1:9">
      <c r="A176" s="2959" t="s">
        <v>3063</v>
      </c>
      <c r="B176" s="2959">
        <v>2</v>
      </c>
      <c r="C176" s="2959">
        <v>1</v>
      </c>
      <c r="D176" s="2959">
        <v>2404</v>
      </c>
      <c r="E176" s="2959" t="s">
        <v>3764</v>
      </c>
      <c r="F176" s="2960">
        <v>121.94</v>
      </c>
      <c r="G176" s="2959"/>
      <c r="H176" s="3348" t="s">
        <v>3591</v>
      </c>
    </row>
    <row r="177" spans="1:9">
      <c r="A177" s="2959" t="s">
        <v>3063</v>
      </c>
      <c r="B177" s="2959">
        <v>2</v>
      </c>
      <c r="C177" s="2959">
        <v>1</v>
      </c>
      <c r="D177" s="2959">
        <v>2501</v>
      </c>
      <c r="E177" s="2959" t="s">
        <v>3765</v>
      </c>
      <c r="F177" s="2960">
        <v>90.48</v>
      </c>
      <c r="G177" s="2959"/>
      <c r="H177" s="3348" t="s">
        <v>3577</v>
      </c>
      <c r="I177" s="3002" t="s">
        <v>3608</v>
      </c>
    </row>
    <row r="178" spans="1:9">
      <c r="A178" s="2959" t="s">
        <v>3063</v>
      </c>
      <c r="B178" s="2959">
        <v>2</v>
      </c>
      <c r="C178" s="2959">
        <v>1</v>
      </c>
      <c r="D178" s="2959">
        <v>2502</v>
      </c>
      <c r="E178" s="2959" t="s">
        <v>3766</v>
      </c>
      <c r="F178" s="2960">
        <v>89.08</v>
      </c>
      <c r="G178" s="2959"/>
      <c r="H178" s="3348" t="s">
        <v>3687</v>
      </c>
      <c r="I178" s="3002" t="s">
        <v>3608</v>
      </c>
    </row>
    <row r="179" spans="1:9">
      <c r="A179" s="2959" t="s">
        <v>3063</v>
      </c>
      <c r="B179" s="2959">
        <v>2</v>
      </c>
      <c r="C179" s="2959">
        <v>1</v>
      </c>
      <c r="D179" s="2959">
        <v>2503</v>
      </c>
      <c r="E179" s="2959" t="s">
        <v>3767</v>
      </c>
      <c r="F179" s="2960">
        <v>89.08</v>
      </c>
      <c r="G179" s="2959"/>
      <c r="H179" s="3348" t="s">
        <v>3687</v>
      </c>
      <c r="I179" s="3002" t="s">
        <v>3608</v>
      </c>
    </row>
    <row r="180" spans="1:9">
      <c r="A180" s="2959" t="s">
        <v>3063</v>
      </c>
      <c r="B180" s="2959">
        <v>2</v>
      </c>
      <c r="C180" s="2959">
        <v>1</v>
      </c>
      <c r="D180" s="2959">
        <v>2504</v>
      </c>
      <c r="E180" s="2959" t="s">
        <v>3768</v>
      </c>
      <c r="F180" s="2960">
        <v>121.94</v>
      </c>
      <c r="G180" s="2959"/>
      <c r="H180" s="3348" t="s">
        <v>3687</v>
      </c>
      <c r="I180" s="3002" t="s">
        <v>3608</v>
      </c>
    </row>
    <row r="181" spans="1:9">
      <c r="A181" s="2959" t="s">
        <v>3063</v>
      </c>
      <c r="B181" s="2959">
        <v>2</v>
      </c>
      <c r="C181" s="2959">
        <v>1</v>
      </c>
      <c r="D181" s="2959">
        <v>2601</v>
      </c>
      <c r="E181" s="2959" t="s">
        <v>3769</v>
      </c>
      <c r="F181" s="2960">
        <v>90.48</v>
      </c>
      <c r="G181" s="2959"/>
      <c r="H181" s="3348" t="s">
        <v>3577</v>
      </c>
      <c r="I181" s="3002" t="s">
        <v>3608</v>
      </c>
    </row>
    <row r="182" spans="1:9">
      <c r="A182" s="2959" t="s">
        <v>3063</v>
      </c>
      <c r="B182" s="2959">
        <v>2</v>
      </c>
      <c r="C182" s="2959">
        <v>1</v>
      </c>
      <c r="D182" s="2959">
        <v>2602</v>
      </c>
      <c r="E182" s="2959" t="s">
        <v>3770</v>
      </c>
      <c r="F182" s="2960">
        <v>89.08</v>
      </c>
      <c r="G182" s="2959"/>
      <c r="H182" s="3348" t="s">
        <v>3591</v>
      </c>
    </row>
    <row r="183" spans="1:9">
      <c r="A183" s="2959" t="s">
        <v>3063</v>
      </c>
      <c r="B183" s="2959">
        <v>2</v>
      </c>
      <c r="C183" s="2959">
        <v>1</v>
      </c>
      <c r="D183" s="2959">
        <v>2603</v>
      </c>
      <c r="E183" s="2959" t="s">
        <v>3771</v>
      </c>
      <c r="F183" s="2960">
        <v>89.08</v>
      </c>
      <c r="G183" s="2959"/>
      <c r="H183" s="3348" t="s">
        <v>3687</v>
      </c>
      <c r="I183" s="3002" t="s">
        <v>3608</v>
      </c>
    </row>
    <row r="184" spans="1:9">
      <c r="A184" s="2959" t="s">
        <v>3063</v>
      </c>
      <c r="B184" s="2959">
        <v>2</v>
      </c>
      <c r="C184" s="2959">
        <v>1</v>
      </c>
      <c r="D184" s="2959">
        <v>2604</v>
      </c>
      <c r="E184" s="2959" t="s">
        <v>3772</v>
      </c>
      <c r="F184" s="2960">
        <v>121.94</v>
      </c>
      <c r="G184" s="2959"/>
      <c r="H184" s="3348" t="s">
        <v>3591</v>
      </c>
    </row>
    <row r="185" spans="1:9">
      <c r="A185" s="2959" t="s">
        <v>3063</v>
      </c>
      <c r="B185" s="2959">
        <v>2</v>
      </c>
      <c r="C185" s="2959">
        <v>1</v>
      </c>
      <c r="D185" s="2959">
        <v>2701</v>
      </c>
      <c r="E185" s="2959" t="s">
        <v>3773</v>
      </c>
      <c r="F185" s="2960">
        <v>90.48</v>
      </c>
      <c r="G185" s="2959"/>
      <c r="H185" s="3348" t="s">
        <v>3577</v>
      </c>
      <c r="I185" s="3002" t="s">
        <v>3608</v>
      </c>
    </row>
    <row r="186" spans="1:9">
      <c r="A186" s="2959" t="s">
        <v>3063</v>
      </c>
      <c r="B186" s="2959">
        <v>2</v>
      </c>
      <c r="C186" s="2959">
        <v>1</v>
      </c>
      <c r="D186" s="2959">
        <v>2702</v>
      </c>
      <c r="E186" s="2959" t="s">
        <v>3774</v>
      </c>
      <c r="F186" s="2960">
        <v>89.08</v>
      </c>
      <c r="G186" s="2959"/>
      <c r="H186" s="3348" t="s">
        <v>3591</v>
      </c>
    </row>
    <row r="187" spans="1:9">
      <c r="A187" s="2959" t="s">
        <v>3063</v>
      </c>
      <c r="B187" s="2959">
        <v>2</v>
      </c>
      <c r="C187" s="2959">
        <v>1</v>
      </c>
      <c r="D187" s="2959">
        <v>2703</v>
      </c>
      <c r="E187" s="2959" t="s">
        <v>3775</v>
      </c>
      <c r="F187" s="2960">
        <v>89.08</v>
      </c>
      <c r="G187" s="2959"/>
      <c r="H187" s="3348" t="s">
        <v>3591</v>
      </c>
    </row>
    <row r="188" spans="1:9">
      <c r="A188" s="2959" t="s">
        <v>3063</v>
      </c>
      <c r="B188" s="2959">
        <v>2</v>
      </c>
      <c r="C188" s="2959">
        <v>1</v>
      </c>
      <c r="D188" s="2959">
        <v>2704</v>
      </c>
      <c r="E188" s="2959" t="s">
        <v>3776</v>
      </c>
      <c r="F188" s="2960">
        <v>121.94</v>
      </c>
      <c r="G188" s="2959"/>
      <c r="H188" s="3348" t="s">
        <v>3687</v>
      </c>
      <c r="I188" s="3002" t="s">
        <v>3608</v>
      </c>
    </row>
    <row r="189" spans="1:9">
      <c r="A189" s="2959" t="s">
        <v>3063</v>
      </c>
      <c r="B189" s="2959">
        <v>2</v>
      </c>
      <c r="C189" s="2959">
        <v>1</v>
      </c>
      <c r="D189" s="2959">
        <v>2801</v>
      </c>
      <c r="E189" s="2959" t="s">
        <v>3777</v>
      </c>
      <c r="F189" s="2960">
        <v>90.48</v>
      </c>
      <c r="G189" s="2959"/>
      <c r="H189" s="3348" t="s">
        <v>3577</v>
      </c>
      <c r="I189" s="3002" t="s">
        <v>3608</v>
      </c>
    </row>
    <row r="190" spans="1:9">
      <c r="A190" s="2959" t="s">
        <v>3063</v>
      </c>
      <c r="B190" s="2959">
        <v>2</v>
      </c>
      <c r="C190" s="2959">
        <v>1</v>
      </c>
      <c r="D190" s="2959">
        <v>2802</v>
      </c>
      <c r="E190" s="2959" t="s">
        <v>3778</v>
      </c>
      <c r="F190" s="2960">
        <v>89.08</v>
      </c>
      <c r="G190" s="2959"/>
      <c r="H190" s="3348" t="s">
        <v>3591</v>
      </c>
    </row>
    <row r="191" spans="1:9">
      <c r="A191" s="2959" t="s">
        <v>3063</v>
      </c>
      <c r="B191" s="2959">
        <v>2</v>
      </c>
      <c r="C191" s="2959">
        <v>1</v>
      </c>
      <c r="D191" s="2959">
        <v>2803</v>
      </c>
      <c r="E191" s="2959" t="s">
        <v>3779</v>
      </c>
      <c r="F191" s="2960">
        <v>89.08</v>
      </c>
      <c r="G191" s="2959"/>
      <c r="H191" s="3348" t="s">
        <v>3591</v>
      </c>
    </row>
    <row r="192" spans="1:9">
      <c r="A192" s="2959" t="s">
        <v>3063</v>
      </c>
      <c r="B192" s="2959">
        <v>2</v>
      </c>
      <c r="C192" s="2959">
        <v>1</v>
      </c>
      <c r="D192" s="2959">
        <v>2804</v>
      </c>
      <c r="E192" s="2959" t="s">
        <v>3780</v>
      </c>
      <c r="F192" s="2960">
        <v>121.94</v>
      </c>
      <c r="G192" s="2959"/>
      <c r="H192" s="3348" t="s">
        <v>3591</v>
      </c>
    </row>
    <row r="193" spans="1:9">
      <c r="A193" s="2959" t="s">
        <v>3063</v>
      </c>
      <c r="B193" s="2959">
        <v>2</v>
      </c>
      <c r="C193" s="2959">
        <v>1</v>
      </c>
      <c r="D193" s="2959">
        <v>2901</v>
      </c>
      <c r="E193" s="2959" t="s">
        <v>3781</v>
      </c>
      <c r="F193" s="2960">
        <v>90.48</v>
      </c>
      <c r="G193" s="2959"/>
      <c r="H193" s="3348" t="s">
        <v>3577</v>
      </c>
      <c r="I193" s="3002" t="s">
        <v>3643</v>
      </c>
    </row>
    <row r="194" spans="1:9">
      <c r="A194" s="2959" t="s">
        <v>3063</v>
      </c>
      <c r="B194" s="2959">
        <v>2</v>
      </c>
      <c r="C194" s="2959">
        <v>1</v>
      </c>
      <c r="D194" s="2959">
        <v>2902</v>
      </c>
      <c r="E194" s="2959" t="s">
        <v>3782</v>
      </c>
      <c r="F194" s="2960">
        <v>89.08</v>
      </c>
      <c r="G194" s="2959"/>
      <c r="H194" s="3348" t="s">
        <v>3687</v>
      </c>
      <c r="I194" s="3002" t="s">
        <v>3643</v>
      </c>
    </row>
    <row r="195" spans="1:9">
      <c r="A195" s="2959" t="s">
        <v>3063</v>
      </c>
      <c r="B195" s="2959">
        <v>2</v>
      </c>
      <c r="C195" s="2959">
        <v>1</v>
      </c>
      <c r="D195" s="2959">
        <v>2903</v>
      </c>
      <c r="E195" s="2959" t="s">
        <v>3783</v>
      </c>
      <c r="F195" s="2960">
        <v>89.08</v>
      </c>
      <c r="G195" s="2959"/>
      <c r="H195" s="3348" t="s">
        <v>3591</v>
      </c>
    </row>
    <row r="196" spans="1:9">
      <c r="A196" s="2959" t="s">
        <v>3063</v>
      </c>
      <c r="B196" s="2959">
        <v>2</v>
      </c>
      <c r="C196" s="2959">
        <v>1</v>
      </c>
      <c r="D196" s="2959">
        <v>2904</v>
      </c>
      <c r="E196" s="2959" t="s">
        <v>3784</v>
      </c>
      <c r="F196" s="2960">
        <v>121.94</v>
      </c>
      <c r="G196" s="2959"/>
      <c r="H196" s="3348" t="s">
        <v>3591</v>
      </c>
    </row>
    <row r="197" spans="1:9">
      <c r="A197" s="2959" t="s">
        <v>3063</v>
      </c>
      <c r="B197" s="2959">
        <v>2</v>
      </c>
      <c r="C197" s="2959">
        <v>1</v>
      </c>
      <c r="D197" s="2959">
        <v>3001</v>
      </c>
      <c r="E197" s="2959" t="s">
        <v>3785</v>
      </c>
      <c r="F197" s="2960">
        <v>90.48</v>
      </c>
      <c r="G197" s="2959"/>
      <c r="H197" s="3348" t="s">
        <v>3591</v>
      </c>
    </row>
    <row r="198" spans="1:9">
      <c r="A198" s="2959" t="s">
        <v>3063</v>
      </c>
      <c r="B198" s="2959">
        <v>2</v>
      </c>
      <c r="C198" s="2959">
        <v>1</v>
      </c>
      <c r="D198" s="2959">
        <v>3002</v>
      </c>
      <c r="E198" s="2959" t="s">
        <v>3786</v>
      </c>
      <c r="F198" s="2960">
        <v>89.08</v>
      </c>
      <c r="G198" s="2959"/>
      <c r="H198" s="3348" t="s">
        <v>3591</v>
      </c>
    </row>
    <row r="199" spans="1:9">
      <c r="A199" s="2959" t="s">
        <v>3063</v>
      </c>
      <c r="B199" s="2959">
        <v>2</v>
      </c>
      <c r="C199" s="2959">
        <v>1</v>
      </c>
      <c r="D199" s="2959">
        <v>3003</v>
      </c>
      <c r="E199" s="2959" t="s">
        <v>3787</v>
      </c>
      <c r="F199" s="2960">
        <v>89.08</v>
      </c>
      <c r="G199" s="2959"/>
      <c r="H199" s="3348" t="s">
        <v>3591</v>
      </c>
    </row>
    <row r="200" spans="1:9">
      <c r="A200" s="2959" t="s">
        <v>3063</v>
      </c>
      <c r="B200" s="2959">
        <v>2</v>
      </c>
      <c r="C200" s="2959">
        <v>1</v>
      </c>
      <c r="D200" s="2959">
        <v>3004</v>
      </c>
      <c r="E200" s="2959" t="s">
        <v>3788</v>
      </c>
      <c r="F200" s="2960">
        <v>121.94</v>
      </c>
      <c r="G200" s="2959"/>
      <c r="H200" s="3348" t="s">
        <v>3591</v>
      </c>
    </row>
    <row r="201" spans="1:9">
      <c r="A201" s="2959" t="s">
        <v>3063</v>
      </c>
      <c r="B201" s="2959">
        <v>2</v>
      </c>
      <c r="C201" s="2959">
        <v>1</v>
      </c>
      <c r="D201" s="2959">
        <v>3101</v>
      </c>
      <c r="E201" s="2959" t="s">
        <v>3789</v>
      </c>
      <c r="F201" s="2960">
        <v>90.48</v>
      </c>
      <c r="G201" s="2959"/>
      <c r="H201" s="3348" t="s">
        <v>3591</v>
      </c>
    </row>
    <row r="202" spans="1:9">
      <c r="A202" s="2959" t="s">
        <v>3063</v>
      </c>
      <c r="B202" s="2959">
        <v>2</v>
      </c>
      <c r="C202" s="2959">
        <v>1</v>
      </c>
      <c r="D202" s="2959">
        <v>3102</v>
      </c>
      <c r="E202" s="2959" t="s">
        <v>3790</v>
      </c>
      <c r="F202" s="2960">
        <v>89.08</v>
      </c>
      <c r="G202" s="2959"/>
      <c r="H202" s="3348" t="s">
        <v>3591</v>
      </c>
    </row>
    <row r="203" spans="1:9">
      <c r="A203" s="2959" t="s">
        <v>3063</v>
      </c>
      <c r="B203" s="2959">
        <v>2</v>
      </c>
      <c r="C203" s="2959">
        <v>1</v>
      </c>
      <c r="D203" s="2959">
        <v>3103</v>
      </c>
      <c r="E203" s="2959" t="s">
        <v>3791</v>
      </c>
      <c r="F203" s="2960">
        <v>89.08</v>
      </c>
      <c r="G203" s="2959"/>
      <c r="H203" s="3348" t="s">
        <v>3591</v>
      </c>
    </row>
    <row r="204" spans="1:9">
      <c r="A204" s="2959" t="s">
        <v>3063</v>
      </c>
      <c r="B204" s="2959">
        <v>2</v>
      </c>
      <c r="C204" s="2959">
        <v>1</v>
      </c>
      <c r="D204" s="2959">
        <v>3104</v>
      </c>
      <c r="E204" s="2959" t="s">
        <v>3792</v>
      </c>
      <c r="F204" s="2960">
        <v>121.94</v>
      </c>
      <c r="G204" s="2959"/>
      <c r="H204" s="3348" t="s">
        <v>3591</v>
      </c>
    </row>
    <row r="205" spans="1:9">
      <c r="A205" s="2959" t="s">
        <v>3063</v>
      </c>
      <c r="B205" s="2959">
        <v>2</v>
      </c>
      <c r="C205" s="2959">
        <v>1</v>
      </c>
      <c r="D205" s="2959">
        <v>3201</v>
      </c>
      <c r="E205" s="2959" t="s">
        <v>3793</v>
      </c>
      <c r="F205" s="2960">
        <v>90.48</v>
      </c>
      <c r="G205" s="2959"/>
      <c r="H205" s="3348" t="s">
        <v>3591</v>
      </c>
    </row>
    <row r="206" spans="1:9">
      <c r="A206" s="2959" t="s">
        <v>3063</v>
      </c>
      <c r="B206" s="2959">
        <v>2</v>
      </c>
      <c r="C206" s="2959">
        <v>1</v>
      </c>
      <c r="D206" s="2959">
        <v>3202</v>
      </c>
      <c r="E206" s="2959" t="s">
        <v>3794</v>
      </c>
      <c r="F206" s="2960">
        <v>89.08</v>
      </c>
      <c r="G206" s="2959"/>
      <c r="H206" s="3348" t="s">
        <v>3591</v>
      </c>
    </row>
    <row r="207" spans="1:9">
      <c r="A207" s="2959" t="s">
        <v>3063</v>
      </c>
      <c r="B207" s="2959">
        <v>2</v>
      </c>
      <c r="C207" s="2959">
        <v>1</v>
      </c>
      <c r="D207" s="2959">
        <v>3203</v>
      </c>
      <c r="E207" s="2959" t="s">
        <v>3795</v>
      </c>
      <c r="F207" s="2960">
        <v>89.08</v>
      </c>
      <c r="G207" s="2959"/>
      <c r="H207" s="3348" t="s">
        <v>3591</v>
      </c>
    </row>
    <row r="208" spans="1:9">
      <c r="A208" s="2959" t="s">
        <v>3063</v>
      </c>
      <c r="B208" s="2959">
        <v>2</v>
      </c>
      <c r="C208" s="2959">
        <v>1</v>
      </c>
      <c r="D208" s="2959">
        <v>3204</v>
      </c>
      <c r="E208" s="2959" t="s">
        <v>3796</v>
      </c>
      <c r="F208" s="2960">
        <v>121.94</v>
      </c>
      <c r="G208" s="2959"/>
      <c r="H208" s="3348" t="s">
        <v>3591</v>
      </c>
    </row>
    <row r="209" spans="1:9">
      <c r="A209" s="2959" t="s">
        <v>3063</v>
      </c>
      <c r="B209" s="2959">
        <v>2</v>
      </c>
      <c r="C209" s="2959">
        <v>1</v>
      </c>
      <c r="D209" s="2959">
        <v>3301</v>
      </c>
      <c r="E209" s="2959" t="s">
        <v>3797</v>
      </c>
      <c r="F209" s="2960">
        <v>90.48</v>
      </c>
      <c r="G209" s="2959"/>
      <c r="H209" s="3348" t="s">
        <v>3591</v>
      </c>
    </row>
    <row r="210" spans="1:9">
      <c r="A210" s="2959" t="s">
        <v>3063</v>
      </c>
      <c r="B210" s="2959">
        <v>2</v>
      </c>
      <c r="C210" s="2959">
        <v>1</v>
      </c>
      <c r="D210" s="2959">
        <v>3302</v>
      </c>
      <c r="E210" s="2959" t="s">
        <v>3798</v>
      </c>
      <c r="F210" s="2960">
        <v>89.08</v>
      </c>
      <c r="G210" s="2959"/>
      <c r="H210" s="3348" t="s">
        <v>3591</v>
      </c>
    </row>
    <row r="211" spans="1:9">
      <c r="A211" s="2959" t="s">
        <v>3063</v>
      </c>
      <c r="B211" s="2959">
        <v>2</v>
      </c>
      <c r="C211" s="2959">
        <v>1</v>
      </c>
      <c r="D211" s="2959">
        <v>3303</v>
      </c>
      <c r="E211" s="2959" t="s">
        <v>3799</v>
      </c>
      <c r="F211" s="2960">
        <v>89.08</v>
      </c>
      <c r="G211" s="2959"/>
      <c r="H211" s="3348" t="s">
        <v>3591</v>
      </c>
    </row>
    <row r="212" spans="1:9">
      <c r="A212" s="2959" t="s">
        <v>3063</v>
      </c>
      <c r="B212" s="2959">
        <v>2</v>
      </c>
      <c r="C212" s="2959">
        <v>1</v>
      </c>
      <c r="D212" s="2959">
        <v>3304</v>
      </c>
      <c r="E212" s="2959" t="s">
        <v>3800</v>
      </c>
      <c r="F212" s="2960">
        <v>121.94</v>
      </c>
      <c r="G212" s="2959"/>
      <c r="H212" s="3348" t="s">
        <v>3591</v>
      </c>
      <c r="I212">
        <v>12889.14</v>
      </c>
    </row>
    <row r="213" spans="1:9">
      <c r="A213" s="2959" t="s">
        <v>3063</v>
      </c>
      <c r="B213" s="2959">
        <v>3</v>
      </c>
      <c r="C213" s="2959">
        <v>1</v>
      </c>
      <c r="D213" s="2959">
        <v>101</v>
      </c>
      <c r="E213" s="2959" t="s">
        <v>3801</v>
      </c>
      <c r="F213" s="2960">
        <v>134.1</v>
      </c>
      <c r="G213" s="2959"/>
      <c r="H213" s="3348" t="s">
        <v>3591</v>
      </c>
    </row>
    <row r="214" spans="1:9">
      <c r="A214" s="2959" t="s">
        <v>3063</v>
      </c>
      <c r="B214" s="2959">
        <v>3</v>
      </c>
      <c r="C214" s="2959">
        <v>1</v>
      </c>
      <c r="D214" s="2959">
        <v>102</v>
      </c>
      <c r="E214" s="2959" t="s">
        <v>3802</v>
      </c>
      <c r="F214" s="2960">
        <v>89.02</v>
      </c>
      <c r="G214" s="2959"/>
      <c r="H214" s="3348" t="s">
        <v>3591</v>
      </c>
    </row>
    <row r="215" spans="1:9">
      <c r="A215" s="2959" t="s">
        <v>3063</v>
      </c>
      <c r="B215" s="2959">
        <v>3</v>
      </c>
      <c r="C215" s="2959">
        <v>1</v>
      </c>
      <c r="D215" s="2959">
        <v>103</v>
      </c>
      <c r="E215" s="2959" t="s">
        <v>3803</v>
      </c>
      <c r="F215" s="2960">
        <v>121.86</v>
      </c>
      <c r="G215" s="2959"/>
      <c r="H215" s="3348" t="s">
        <v>3591</v>
      </c>
    </row>
    <row r="216" spans="1:9">
      <c r="A216" s="2959" t="s">
        <v>3063</v>
      </c>
      <c r="B216" s="2959">
        <v>3</v>
      </c>
      <c r="C216" s="2959">
        <v>1</v>
      </c>
      <c r="D216" s="2959">
        <v>201</v>
      </c>
      <c r="E216" s="2959" t="s">
        <v>3804</v>
      </c>
      <c r="F216" s="2960">
        <v>90.42</v>
      </c>
      <c r="G216" s="2959"/>
      <c r="H216" s="3348" t="s">
        <v>3591</v>
      </c>
    </row>
    <row r="217" spans="1:9">
      <c r="A217" s="2959" t="s">
        <v>3063</v>
      </c>
      <c r="B217" s="2959">
        <v>3</v>
      </c>
      <c r="C217" s="2959">
        <v>1</v>
      </c>
      <c r="D217" s="2959">
        <v>202</v>
      </c>
      <c r="E217" s="2959" t="s">
        <v>3805</v>
      </c>
      <c r="F217" s="2960">
        <v>89.02</v>
      </c>
      <c r="G217" s="2959"/>
      <c r="H217" s="3348" t="s">
        <v>3591</v>
      </c>
    </row>
    <row r="218" spans="1:9">
      <c r="A218" s="2959" t="s">
        <v>3063</v>
      </c>
      <c r="B218" s="2959">
        <v>3</v>
      </c>
      <c r="C218" s="2959">
        <v>1</v>
      </c>
      <c r="D218" s="2959">
        <v>203</v>
      </c>
      <c r="E218" s="2959" t="s">
        <v>3806</v>
      </c>
      <c r="F218" s="2960">
        <v>89.02</v>
      </c>
      <c r="G218" s="2959"/>
      <c r="H218" s="3348" t="s">
        <v>3591</v>
      </c>
    </row>
    <row r="219" spans="1:9">
      <c r="A219" s="2959" t="s">
        <v>3063</v>
      </c>
      <c r="B219" s="2959">
        <v>3</v>
      </c>
      <c r="C219" s="2959">
        <v>1</v>
      </c>
      <c r="D219" s="2959">
        <v>204</v>
      </c>
      <c r="E219" s="2959" t="s">
        <v>3807</v>
      </c>
      <c r="F219" s="2960">
        <v>122.96</v>
      </c>
      <c r="G219" s="2959"/>
      <c r="H219" s="3348" t="s">
        <v>3591</v>
      </c>
    </row>
    <row r="220" spans="1:9">
      <c r="A220" s="2959" t="s">
        <v>3063</v>
      </c>
      <c r="B220" s="2959">
        <v>3</v>
      </c>
      <c r="C220" s="2959">
        <v>1</v>
      </c>
      <c r="D220" s="2959">
        <v>301</v>
      </c>
      <c r="E220" s="2959" t="s">
        <v>3808</v>
      </c>
      <c r="F220" s="2960">
        <v>90.42</v>
      </c>
      <c r="G220" s="2959"/>
      <c r="H220" s="3348" t="s">
        <v>3591</v>
      </c>
    </row>
    <row r="221" spans="1:9">
      <c r="A221" s="2959" t="s">
        <v>3063</v>
      </c>
      <c r="B221" s="2959">
        <v>3</v>
      </c>
      <c r="C221" s="2959">
        <v>1</v>
      </c>
      <c r="D221" s="2959">
        <v>302</v>
      </c>
      <c r="E221" s="2959" t="s">
        <v>3809</v>
      </c>
      <c r="F221" s="2960">
        <v>89.02</v>
      </c>
      <c r="G221" s="2959"/>
      <c r="H221" s="3348" t="s">
        <v>3591</v>
      </c>
    </row>
    <row r="222" spans="1:9">
      <c r="A222" s="2959" t="s">
        <v>3063</v>
      </c>
      <c r="B222" s="2959">
        <v>3</v>
      </c>
      <c r="C222" s="2959">
        <v>1</v>
      </c>
      <c r="D222" s="2959">
        <v>303</v>
      </c>
      <c r="E222" s="2959" t="s">
        <v>3810</v>
      </c>
      <c r="F222" s="2960">
        <v>89.02</v>
      </c>
      <c r="G222" s="2959"/>
      <c r="H222" s="3348" t="s">
        <v>3591</v>
      </c>
    </row>
    <row r="223" spans="1:9">
      <c r="A223" s="2959" t="s">
        <v>3063</v>
      </c>
      <c r="B223" s="2959">
        <v>3</v>
      </c>
      <c r="C223" s="2959">
        <v>1</v>
      </c>
      <c r="D223" s="2959">
        <v>304</v>
      </c>
      <c r="E223" s="2959" t="s">
        <v>3811</v>
      </c>
      <c r="F223" s="2960">
        <v>122.96</v>
      </c>
      <c r="G223" s="2959"/>
      <c r="H223" s="3348" t="s">
        <v>3591</v>
      </c>
    </row>
    <row r="224" spans="1:9">
      <c r="A224" s="2959" t="s">
        <v>3063</v>
      </c>
      <c r="B224" s="2959">
        <v>3</v>
      </c>
      <c r="C224" s="2959">
        <v>1</v>
      </c>
      <c r="D224" s="2959">
        <v>401</v>
      </c>
      <c r="E224" s="2959" t="s">
        <v>3812</v>
      </c>
      <c r="F224" s="2960">
        <v>90.42</v>
      </c>
      <c r="G224" s="2959"/>
      <c r="H224" s="3348" t="s">
        <v>3577</v>
      </c>
      <c r="I224" s="3002" t="s">
        <v>3612</v>
      </c>
    </row>
    <row r="225" spans="1:9">
      <c r="A225" s="2959" t="s">
        <v>3063</v>
      </c>
      <c r="B225" s="2959">
        <v>3</v>
      </c>
      <c r="C225" s="2959">
        <v>1</v>
      </c>
      <c r="D225" s="2959">
        <v>402</v>
      </c>
      <c r="E225" s="2959" t="s">
        <v>3813</v>
      </c>
      <c r="F225" s="2960">
        <v>89.02</v>
      </c>
      <c r="G225" s="2959"/>
      <c r="H225" s="3348" t="s">
        <v>3591</v>
      </c>
    </row>
    <row r="226" spans="1:9">
      <c r="A226" s="2959" t="s">
        <v>3063</v>
      </c>
      <c r="B226" s="2959">
        <v>3</v>
      </c>
      <c r="C226" s="2959">
        <v>1</v>
      </c>
      <c r="D226" s="2959">
        <v>403</v>
      </c>
      <c r="E226" s="2959" t="s">
        <v>3814</v>
      </c>
      <c r="F226" s="2960">
        <v>89.02</v>
      </c>
      <c r="G226" s="2959"/>
      <c r="H226" s="3348" t="s">
        <v>3577</v>
      </c>
      <c r="I226" s="3002" t="s">
        <v>3612</v>
      </c>
    </row>
    <row r="227" spans="1:9">
      <c r="A227" s="2959" t="s">
        <v>3063</v>
      </c>
      <c r="B227" s="2959">
        <v>3</v>
      </c>
      <c r="C227" s="2959">
        <v>1</v>
      </c>
      <c r="D227" s="2959">
        <v>404</v>
      </c>
      <c r="E227" s="2959" t="s">
        <v>3815</v>
      </c>
      <c r="F227" s="2960">
        <v>122.96</v>
      </c>
      <c r="G227" s="2959"/>
      <c r="H227" s="3348" t="s">
        <v>3591</v>
      </c>
    </row>
    <row r="228" spans="1:9">
      <c r="A228" s="2959" t="s">
        <v>3063</v>
      </c>
      <c r="B228" s="2959">
        <v>3</v>
      </c>
      <c r="C228" s="2959">
        <v>1</v>
      </c>
      <c r="D228" s="2959">
        <v>501</v>
      </c>
      <c r="E228" s="2959" t="s">
        <v>3816</v>
      </c>
      <c r="F228" s="2960">
        <v>90.42</v>
      </c>
      <c r="G228" s="2959"/>
      <c r="H228" s="3348" t="s">
        <v>3577</v>
      </c>
      <c r="I228" s="3002" t="s">
        <v>3612</v>
      </c>
    </row>
    <row r="229" spans="1:9">
      <c r="A229" s="2959" t="s">
        <v>3063</v>
      </c>
      <c r="B229" s="2959">
        <v>3</v>
      </c>
      <c r="C229" s="2959">
        <v>1</v>
      </c>
      <c r="D229" s="2959">
        <v>502</v>
      </c>
      <c r="E229" s="2959" t="s">
        <v>3817</v>
      </c>
      <c r="F229" s="2960">
        <v>89.02</v>
      </c>
      <c r="G229" s="2959"/>
      <c r="H229" s="3348" t="s">
        <v>3687</v>
      </c>
      <c r="I229" s="3002" t="s">
        <v>3612</v>
      </c>
    </row>
    <row r="230" spans="1:9">
      <c r="A230" s="2959" t="s">
        <v>3063</v>
      </c>
      <c r="B230" s="2959">
        <v>3</v>
      </c>
      <c r="C230" s="2959">
        <v>1</v>
      </c>
      <c r="D230" s="2959">
        <v>503</v>
      </c>
      <c r="E230" s="2959" t="s">
        <v>3818</v>
      </c>
      <c r="F230" s="2960">
        <v>89.02</v>
      </c>
      <c r="G230" s="2959"/>
      <c r="H230" s="3348" t="s">
        <v>3577</v>
      </c>
      <c r="I230" s="3002" t="s">
        <v>3612</v>
      </c>
    </row>
    <row r="231" spans="1:9">
      <c r="A231" s="2959" t="s">
        <v>3063</v>
      </c>
      <c r="B231" s="2959">
        <v>3</v>
      </c>
      <c r="C231" s="2959">
        <v>1</v>
      </c>
      <c r="D231" s="2959">
        <v>504</v>
      </c>
      <c r="E231" s="2959" t="s">
        <v>3819</v>
      </c>
      <c r="F231" s="2960">
        <v>122.96</v>
      </c>
      <c r="G231" s="2959"/>
      <c r="H231" s="3348" t="s">
        <v>3591</v>
      </c>
    </row>
    <row r="232" spans="1:9">
      <c r="A232" s="2959" t="s">
        <v>3063</v>
      </c>
      <c r="B232" s="2959">
        <v>3</v>
      </c>
      <c r="C232" s="2959">
        <v>1</v>
      </c>
      <c r="D232" s="2959">
        <v>601</v>
      </c>
      <c r="E232" s="2959" t="s">
        <v>3820</v>
      </c>
      <c r="F232" s="2960">
        <v>90.42</v>
      </c>
      <c r="G232" s="2959"/>
      <c r="H232" s="3348" t="s">
        <v>3577</v>
      </c>
      <c r="I232" s="3002" t="s">
        <v>3612</v>
      </c>
    </row>
    <row r="233" spans="1:9">
      <c r="A233" s="2959" t="s">
        <v>3063</v>
      </c>
      <c r="B233" s="2959">
        <v>3</v>
      </c>
      <c r="C233" s="2959">
        <v>1</v>
      </c>
      <c r="D233" s="2959">
        <v>602</v>
      </c>
      <c r="E233" s="2959" t="s">
        <v>3821</v>
      </c>
      <c r="F233" s="2960">
        <v>89.02</v>
      </c>
      <c r="G233" s="2959"/>
      <c r="H233" s="3348" t="s">
        <v>3577</v>
      </c>
      <c r="I233" s="3002" t="s">
        <v>3612</v>
      </c>
    </row>
    <row r="234" spans="1:9">
      <c r="A234" s="2959" t="s">
        <v>3063</v>
      </c>
      <c r="B234" s="2959">
        <v>3</v>
      </c>
      <c r="C234" s="2959">
        <v>1</v>
      </c>
      <c r="D234" s="2959">
        <v>603</v>
      </c>
      <c r="E234" s="2959" t="s">
        <v>3822</v>
      </c>
      <c r="F234" s="2960">
        <v>89.02</v>
      </c>
      <c r="G234" s="2959"/>
      <c r="H234" s="3348" t="s">
        <v>3577</v>
      </c>
      <c r="I234" s="3002" t="s">
        <v>3612</v>
      </c>
    </row>
    <row r="235" spans="1:9">
      <c r="A235" s="2959" t="s">
        <v>3063</v>
      </c>
      <c r="B235" s="2959">
        <v>3</v>
      </c>
      <c r="C235" s="2959">
        <v>1</v>
      </c>
      <c r="D235" s="2959">
        <v>604</v>
      </c>
      <c r="E235" s="2959" t="s">
        <v>3823</v>
      </c>
      <c r="F235" s="2960">
        <v>122.96</v>
      </c>
      <c r="G235" s="2959"/>
      <c r="H235" s="3348" t="s">
        <v>3577</v>
      </c>
      <c r="I235" s="3002" t="s">
        <v>3612</v>
      </c>
    </row>
    <row r="236" spans="1:9">
      <c r="A236" s="2959" t="s">
        <v>3063</v>
      </c>
      <c r="B236" s="2959">
        <v>3</v>
      </c>
      <c r="C236" s="2959">
        <v>1</v>
      </c>
      <c r="D236" s="2959">
        <v>701</v>
      </c>
      <c r="E236" s="2959" t="s">
        <v>3824</v>
      </c>
      <c r="F236" s="2960">
        <v>90.42</v>
      </c>
      <c r="G236" s="2959"/>
      <c r="H236" s="3348" t="s">
        <v>3577</v>
      </c>
      <c r="I236" s="3002" t="s">
        <v>3612</v>
      </c>
    </row>
    <row r="237" spans="1:9">
      <c r="A237" s="2959" t="s">
        <v>3063</v>
      </c>
      <c r="B237" s="2959">
        <v>3</v>
      </c>
      <c r="C237" s="2959">
        <v>1</v>
      </c>
      <c r="D237" s="2959">
        <v>702</v>
      </c>
      <c r="E237" s="2959" t="s">
        <v>3825</v>
      </c>
      <c r="F237" s="2960">
        <v>89.02</v>
      </c>
      <c r="G237" s="2959"/>
      <c r="H237" s="3348" t="s">
        <v>3591</v>
      </c>
    </row>
    <row r="238" spans="1:9">
      <c r="A238" s="2959" t="s">
        <v>3063</v>
      </c>
      <c r="B238" s="2959">
        <v>3</v>
      </c>
      <c r="C238" s="2959">
        <v>1</v>
      </c>
      <c r="D238" s="2959">
        <v>703</v>
      </c>
      <c r="E238" s="2959" t="s">
        <v>3826</v>
      </c>
      <c r="F238" s="2960">
        <v>89.02</v>
      </c>
      <c r="G238" s="2959"/>
      <c r="H238" s="3348" t="s">
        <v>3577</v>
      </c>
      <c r="I238" s="3002" t="s">
        <v>3612</v>
      </c>
    </row>
    <row r="239" spans="1:9">
      <c r="A239" s="2959" t="s">
        <v>3063</v>
      </c>
      <c r="B239" s="2959">
        <v>3</v>
      </c>
      <c r="C239" s="2959">
        <v>1</v>
      </c>
      <c r="D239" s="2959">
        <v>704</v>
      </c>
      <c r="E239" s="2959" t="s">
        <v>3827</v>
      </c>
      <c r="F239" s="2960">
        <v>122.96</v>
      </c>
      <c r="G239" s="2959"/>
      <c r="H239" s="3348" t="s">
        <v>3577</v>
      </c>
      <c r="I239" s="3002" t="s">
        <v>3612</v>
      </c>
    </row>
    <row r="240" spans="1:9">
      <c r="A240" s="2959" t="s">
        <v>3063</v>
      </c>
      <c r="B240" s="2959">
        <v>3</v>
      </c>
      <c r="C240" s="2959">
        <v>1</v>
      </c>
      <c r="D240" s="2959">
        <v>801</v>
      </c>
      <c r="E240" s="2959" t="s">
        <v>3828</v>
      </c>
      <c r="F240" s="2960">
        <v>90.42</v>
      </c>
      <c r="G240" s="2959"/>
      <c r="H240" s="3348" t="s">
        <v>3577</v>
      </c>
      <c r="I240" s="3002" t="s">
        <v>3612</v>
      </c>
    </row>
    <row r="241" spans="1:9">
      <c r="A241" s="2959" t="s">
        <v>3063</v>
      </c>
      <c r="B241" s="2959">
        <v>3</v>
      </c>
      <c r="C241" s="2959">
        <v>1</v>
      </c>
      <c r="D241" s="2959">
        <v>802</v>
      </c>
      <c r="E241" s="2959" t="s">
        <v>3829</v>
      </c>
      <c r="F241" s="2960">
        <v>89.02</v>
      </c>
      <c r="G241" s="2959"/>
      <c r="H241" s="3348" t="s">
        <v>3591</v>
      </c>
    </row>
    <row r="242" spans="1:9">
      <c r="A242" s="2959" t="s">
        <v>3063</v>
      </c>
      <c r="B242" s="2959">
        <v>3</v>
      </c>
      <c r="C242" s="2959">
        <v>1</v>
      </c>
      <c r="D242" s="2959">
        <v>803</v>
      </c>
      <c r="E242" s="2959" t="s">
        <v>3830</v>
      </c>
      <c r="F242" s="2960">
        <v>89.02</v>
      </c>
      <c r="G242" s="2959"/>
      <c r="H242" s="3348" t="s">
        <v>3591</v>
      </c>
    </row>
    <row r="243" spans="1:9">
      <c r="A243" s="2959" t="s">
        <v>3063</v>
      </c>
      <c r="B243" s="2959">
        <v>3</v>
      </c>
      <c r="C243" s="2959">
        <v>1</v>
      </c>
      <c r="D243" s="2959">
        <v>804</v>
      </c>
      <c r="E243" s="2959" t="s">
        <v>3831</v>
      </c>
      <c r="F243" s="2960">
        <v>122.96</v>
      </c>
      <c r="G243" s="2959"/>
      <c r="H243" s="3348" t="s">
        <v>3577</v>
      </c>
      <c r="I243" s="3002" t="s">
        <v>3612</v>
      </c>
    </row>
    <row r="244" spans="1:9">
      <c r="A244" s="2959" t="s">
        <v>3063</v>
      </c>
      <c r="B244" s="2959">
        <v>3</v>
      </c>
      <c r="C244" s="2959">
        <v>1</v>
      </c>
      <c r="D244" s="2959">
        <v>901</v>
      </c>
      <c r="E244" s="2959" t="s">
        <v>3832</v>
      </c>
      <c r="F244" s="2960">
        <v>90.42</v>
      </c>
      <c r="G244" s="2959"/>
      <c r="H244" s="3348" t="s">
        <v>3577</v>
      </c>
      <c r="I244" s="3002" t="s">
        <v>3608</v>
      </c>
    </row>
    <row r="245" spans="1:9">
      <c r="A245" s="2959" t="s">
        <v>3063</v>
      </c>
      <c r="B245" s="2959">
        <v>3</v>
      </c>
      <c r="C245" s="2959">
        <v>1</v>
      </c>
      <c r="D245" s="2959">
        <v>902</v>
      </c>
      <c r="E245" s="2959" t="s">
        <v>3833</v>
      </c>
      <c r="F245" s="2960">
        <v>89.02</v>
      </c>
      <c r="G245" s="2959"/>
      <c r="H245" s="3348" t="s">
        <v>3577</v>
      </c>
      <c r="I245" s="3002" t="s">
        <v>3608</v>
      </c>
    </row>
    <row r="246" spans="1:9">
      <c r="A246" s="2959" t="s">
        <v>3063</v>
      </c>
      <c r="B246" s="2959">
        <v>3</v>
      </c>
      <c r="C246" s="2959">
        <v>1</v>
      </c>
      <c r="D246" s="2959">
        <v>903</v>
      </c>
      <c r="E246" s="2959" t="s">
        <v>3834</v>
      </c>
      <c r="F246" s="2960">
        <v>89.02</v>
      </c>
      <c r="G246" s="2959"/>
      <c r="H246" s="3348" t="s">
        <v>3687</v>
      </c>
      <c r="I246" s="3002" t="s">
        <v>3608</v>
      </c>
    </row>
    <row r="247" spans="1:9">
      <c r="A247" s="2959" t="s">
        <v>3063</v>
      </c>
      <c r="B247" s="2959">
        <v>3</v>
      </c>
      <c r="C247" s="2959">
        <v>1</v>
      </c>
      <c r="D247" s="2959">
        <v>904</v>
      </c>
      <c r="E247" s="2959" t="s">
        <v>3835</v>
      </c>
      <c r="F247" s="2960">
        <v>122.96</v>
      </c>
      <c r="G247" s="2959"/>
      <c r="H247" s="3348" t="s">
        <v>3577</v>
      </c>
      <c r="I247" s="3002" t="s">
        <v>3608</v>
      </c>
    </row>
    <row r="248" spans="1:9">
      <c r="A248" s="2959" t="s">
        <v>3063</v>
      </c>
      <c r="B248" s="2959">
        <v>3</v>
      </c>
      <c r="C248" s="2959">
        <v>1</v>
      </c>
      <c r="D248" s="2959">
        <v>1001</v>
      </c>
      <c r="E248" s="2959" t="s">
        <v>3836</v>
      </c>
      <c r="F248" s="2960">
        <v>90.42</v>
      </c>
      <c r="G248" s="2959"/>
      <c r="H248" s="3348" t="s">
        <v>3577</v>
      </c>
      <c r="I248" s="3002" t="s">
        <v>3608</v>
      </c>
    </row>
    <row r="249" spans="1:9">
      <c r="A249" s="2959" t="s">
        <v>3063</v>
      </c>
      <c r="B249" s="2959">
        <v>3</v>
      </c>
      <c r="C249" s="2959">
        <v>1</v>
      </c>
      <c r="D249" s="2959">
        <v>1002</v>
      </c>
      <c r="E249" s="2959" t="s">
        <v>3837</v>
      </c>
      <c r="F249" s="2960">
        <v>89.02</v>
      </c>
      <c r="G249" s="2959"/>
      <c r="H249" s="3348" t="s">
        <v>3687</v>
      </c>
      <c r="I249" s="3002" t="s">
        <v>3608</v>
      </c>
    </row>
    <row r="250" spans="1:9">
      <c r="A250" s="2959" t="s">
        <v>3063</v>
      </c>
      <c r="B250" s="2959">
        <v>3</v>
      </c>
      <c r="C250" s="2959">
        <v>1</v>
      </c>
      <c r="D250" s="2959">
        <v>1003</v>
      </c>
      <c r="E250" s="2959" t="s">
        <v>3838</v>
      </c>
      <c r="F250" s="2960">
        <v>89.02</v>
      </c>
      <c r="G250" s="2959"/>
      <c r="H250" s="3348" t="s">
        <v>3577</v>
      </c>
      <c r="I250" s="3002" t="s">
        <v>3608</v>
      </c>
    </row>
    <row r="251" spans="1:9">
      <c r="A251" s="2959" t="s">
        <v>3063</v>
      </c>
      <c r="B251" s="2959">
        <v>3</v>
      </c>
      <c r="C251" s="2959">
        <v>1</v>
      </c>
      <c r="D251" s="2959">
        <v>1004</v>
      </c>
      <c r="E251" s="2959" t="s">
        <v>3839</v>
      </c>
      <c r="F251" s="2960">
        <v>122.96</v>
      </c>
      <c r="G251" s="2959"/>
      <c r="H251" s="3348" t="s">
        <v>3687</v>
      </c>
      <c r="I251" s="3002" t="s">
        <v>3643</v>
      </c>
    </row>
    <row r="252" spans="1:9">
      <c r="A252" s="2959" t="s">
        <v>3063</v>
      </c>
      <c r="B252" s="2959">
        <v>3</v>
      </c>
      <c r="C252" s="2959">
        <v>1</v>
      </c>
      <c r="D252" s="2959">
        <v>1101</v>
      </c>
      <c r="E252" s="2959" t="s">
        <v>3840</v>
      </c>
      <c r="F252" s="2960">
        <v>90.42</v>
      </c>
      <c r="G252" s="2959"/>
      <c r="H252" s="3348" t="s">
        <v>3577</v>
      </c>
      <c r="I252" s="3002" t="s">
        <v>3643</v>
      </c>
    </row>
    <row r="253" spans="1:9">
      <c r="A253" s="2959" t="s">
        <v>3063</v>
      </c>
      <c r="B253" s="2959">
        <v>3</v>
      </c>
      <c r="C253" s="2959">
        <v>1</v>
      </c>
      <c r="D253" s="2959">
        <v>1102</v>
      </c>
      <c r="E253" s="2959" t="s">
        <v>3841</v>
      </c>
      <c r="F253" s="2960">
        <v>89.02</v>
      </c>
      <c r="G253" s="2959"/>
      <c r="H253" s="3348" t="s">
        <v>3591</v>
      </c>
    </row>
    <row r="254" spans="1:9">
      <c r="A254" s="2959" t="s">
        <v>3063</v>
      </c>
      <c r="B254" s="2959">
        <v>3</v>
      </c>
      <c r="C254" s="2959">
        <v>1</v>
      </c>
      <c r="D254" s="2959">
        <v>1103</v>
      </c>
      <c r="E254" s="2959" t="s">
        <v>3842</v>
      </c>
      <c r="F254" s="2960">
        <v>89.02</v>
      </c>
      <c r="G254" s="2959"/>
      <c r="H254" s="3348" t="s">
        <v>3577</v>
      </c>
      <c r="I254" s="3002" t="s">
        <v>3643</v>
      </c>
    </row>
    <row r="255" spans="1:9">
      <c r="A255" s="2959" t="s">
        <v>3063</v>
      </c>
      <c r="B255" s="2959">
        <v>3</v>
      </c>
      <c r="C255" s="2959">
        <v>1</v>
      </c>
      <c r="D255" s="2959">
        <v>1104</v>
      </c>
      <c r="E255" s="2959" t="s">
        <v>3843</v>
      </c>
      <c r="F255" s="2960">
        <v>122.96</v>
      </c>
      <c r="G255" s="2959"/>
      <c r="H255" s="3348" t="s">
        <v>3577</v>
      </c>
      <c r="I255" s="3002" t="s">
        <v>3643</v>
      </c>
    </row>
    <row r="256" spans="1:9">
      <c r="A256" s="2959" t="s">
        <v>3063</v>
      </c>
      <c r="B256" s="2959">
        <v>3</v>
      </c>
      <c r="C256" s="2959">
        <v>1</v>
      </c>
      <c r="D256" s="2959">
        <v>1201</v>
      </c>
      <c r="E256" s="2959" t="s">
        <v>3844</v>
      </c>
      <c r="F256" s="2960">
        <v>90.42</v>
      </c>
      <c r="G256" s="2959"/>
      <c r="H256" s="3348" t="s">
        <v>3577</v>
      </c>
      <c r="I256" s="3002" t="s">
        <v>3643</v>
      </c>
    </row>
    <row r="257" spans="1:9">
      <c r="A257" s="2959" t="s">
        <v>3063</v>
      </c>
      <c r="B257" s="2959">
        <v>3</v>
      </c>
      <c r="C257" s="2959">
        <v>1</v>
      </c>
      <c r="D257" s="2959">
        <v>1202</v>
      </c>
      <c r="E257" s="2959" t="s">
        <v>3845</v>
      </c>
      <c r="F257" s="2960">
        <v>89.02</v>
      </c>
      <c r="G257" s="2959"/>
      <c r="H257" s="3348" t="s">
        <v>3687</v>
      </c>
      <c r="I257" s="3002" t="s">
        <v>3643</v>
      </c>
    </row>
    <row r="258" spans="1:9">
      <c r="A258" s="2959" t="s">
        <v>3063</v>
      </c>
      <c r="B258" s="2959">
        <v>3</v>
      </c>
      <c r="C258" s="2959">
        <v>1</v>
      </c>
      <c r="D258" s="2959">
        <v>1203</v>
      </c>
      <c r="E258" s="2959" t="s">
        <v>3846</v>
      </c>
      <c r="F258" s="2960">
        <v>89.02</v>
      </c>
      <c r="G258" s="2959"/>
      <c r="H258" s="3348" t="s">
        <v>3577</v>
      </c>
      <c r="I258" s="3002" t="s">
        <v>3643</v>
      </c>
    </row>
    <row r="259" spans="1:9">
      <c r="A259" s="2959" t="s">
        <v>3063</v>
      </c>
      <c r="B259" s="2959">
        <v>3</v>
      </c>
      <c r="C259" s="2959">
        <v>1</v>
      </c>
      <c r="D259" s="2959">
        <v>1204</v>
      </c>
      <c r="E259" s="2959" t="s">
        <v>3847</v>
      </c>
      <c r="F259" s="2960">
        <v>122.96</v>
      </c>
      <c r="G259" s="2959"/>
      <c r="H259" s="3348" t="s">
        <v>3577</v>
      </c>
      <c r="I259" s="3002" t="s">
        <v>3643</v>
      </c>
    </row>
    <row r="260" spans="1:9">
      <c r="A260" s="2959" t="s">
        <v>3063</v>
      </c>
      <c r="B260" s="2959">
        <v>3</v>
      </c>
      <c r="C260" s="2959">
        <v>1</v>
      </c>
      <c r="D260" s="2959">
        <v>1301</v>
      </c>
      <c r="E260" s="2959" t="s">
        <v>3848</v>
      </c>
      <c r="F260" s="2960">
        <v>90.42</v>
      </c>
      <c r="G260" s="2959"/>
      <c r="H260" s="3348" t="s">
        <v>3591</v>
      </c>
    </row>
    <row r="261" spans="1:9">
      <c r="A261" s="2959" t="s">
        <v>3063</v>
      </c>
      <c r="B261" s="2959">
        <v>3</v>
      </c>
      <c r="C261" s="2959">
        <v>1</v>
      </c>
      <c r="D261" s="2959">
        <v>1302</v>
      </c>
      <c r="E261" s="2959" t="s">
        <v>3849</v>
      </c>
      <c r="F261" s="2960">
        <v>89.02</v>
      </c>
      <c r="G261" s="2959"/>
      <c r="H261" s="3348" t="s">
        <v>3577</v>
      </c>
      <c r="I261" s="3002" t="s">
        <v>3643</v>
      </c>
    </row>
    <row r="262" spans="1:9">
      <c r="A262" s="2959" t="s">
        <v>3063</v>
      </c>
      <c r="B262" s="2959">
        <v>3</v>
      </c>
      <c r="C262" s="2959">
        <v>1</v>
      </c>
      <c r="D262" s="2959">
        <v>1303</v>
      </c>
      <c r="E262" s="2959" t="s">
        <v>3850</v>
      </c>
      <c r="F262" s="2960">
        <v>89.02</v>
      </c>
      <c r="G262" s="2959"/>
      <c r="H262" s="3348" t="s">
        <v>3687</v>
      </c>
      <c r="I262" s="3002" t="s">
        <v>3643</v>
      </c>
    </row>
    <row r="263" spans="1:9">
      <c r="A263" s="2959" t="s">
        <v>3063</v>
      </c>
      <c r="B263" s="2959">
        <v>3</v>
      </c>
      <c r="C263" s="2959">
        <v>1</v>
      </c>
      <c r="D263" s="2959">
        <v>1304</v>
      </c>
      <c r="E263" s="2959" t="s">
        <v>3851</v>
      </c>
      <c r="F263" s="2960">
        <v>122.96</v>
      </c>
      <c r="G263" s="2959"/>
      <c r="H263" s="3348" t="s">
        <v>3577</v>
      </c>
      <c r="I263" s="3002" t="s">
        <v>3643</v>
      </c>
    </row>
    <row r="264" spans="1:9">
      <c r="A264" s="2959" t="s">
        <v>3063</v>
      </c>
      <c r="B264" s="2959">
        <v>3</v>
      </c>
      <c r="C264" s="2959">
        <v>1</v>
      </c>
      <c r="D264" s="2959">
        <v>1401</v>
      </c>
      <c r="E264" s="2959" t="s">
        <v>3852</v>
      </c>
      <c r="F264" s="2960">
        <v>90.42</v>
      </c>
      <c r="G264" s="2959"/>
      <c r="H264" s="3348" t="s">
        <v>3591</v>
      </c>
    </row>
    <row r="265" spans="1:9">
      <c r="A265" s="2959" t="s">
        <v>3063</v>
      </c>
      <c r="B265" s="2959">
        <v>3</v>
      </c>
      <c r="C265" s="2959">
        <v>1</v>
      </c>
      <c r="D265" s="2959">
        <v>1402</v>
      </c>
      <c r="E265" s="2959" t="s">
        <v>3853</v>
      </c>
      <c r="F265" s="2960">
        <v>89.02</v>
      </c>
      <c r="G265" s="2959"/>
      <c r="H265" s="3348" t="s">
        <v>3591</v>
      </c>
    </row>
    <row r="266" spans="1:9">
      <c r="A266" s="2959" t="s">
        <v>3063</v>
      </c>
      <c r="B266" s="2959">
        <v>3</v>
      </c>
      <c r="C266" s="2959">
        <v>1</v>
      </c>
      <c r="D266" s="2959">
        <v>1403</v>
      </c>
      <c r="E266" s="2959" t="s">
        <v>3854</v>
      </c>
      <c r="F266" s="2960">
        <v>89.02</v>
      </c>
      <c r="G266" s="2959"/>
      <c r="H266" s="3348" t="s">
        <v>3591</v>
      </c>
    </row>
    <row r="267" spans="1:9">
      <c r="A267" s="2959" t="s">
        <v>3063</v>
      </c>
      <c r="B267" s="2959">
        <v>3</v>
      </c>
      <c r="C267" s="2959">
        <v>1</v>
      </c>
      <c r="D267" s="2959">
        <v>1404</v>
      </c>
      <c r="E267" s="2959" t="s">
        <v>3855</v>
      </c>
      <c r="F267" s="2960">
        <v>122.96</v>
      </c>
      <c r="G267" s="2959"/>
      <c r="H267" s="3348" t="s">
        <v>3591</v>
      </c>
    </row>
    <row r="268" spans="1:9">
      <c r="A268" s="2959" t="s">
        <v>3063</v>
      </c>
      <c r="B268" s="2959">
        <v>3</v>
      </c>
      <c r="C268" s="2959">
        <v>1</v>
      </c>
      <c r="D268" s="2959">
        <v>1501</v>
      </c>
      <c r="E268" s="2959" t="s">
        <v>3856</v>
      </c>
      <c r="F268" s="2960">
        <v>90.42</v>
      </c>
      <c r="G268" s="2959"/>
      <c r="H268" s="3348" t="s">
        <v>3577</v>
      </c>
      <c r="I268" s="3002" t="s">
        <v>3643</v>
      </c>
    </row>
    <row r="269" spans="1:9">
      <c r="A269" s="2959" t="s">
        <v>3063</v>
      </c>
      <c r="B269" s="2959">
        <v>3</v>
      </c>
      <c r="C269" s="2959">
        <v>1</v>
      </c>
      <c r="D269" s="2959">
        <v>1502</v>
      </c>
      <c r="E269" s="2959" t="s">
        <v>3857</v>
      </c>
      <c r="F269" s="2960">
        <v>89.02</v>
      </c>
      <c r="G269" s="2959"/>
      <c r="H269" s="3348" t="s">
        <v>3687</v>
      </c>
      <c r="I269" s="3002" t="s">
        <v>3643</v>
      </c>
    </row>
    <row r="270" spans="1:9">
      <c r="A270" s="2959" t="s">
        <v>3063</v>
      </c>
      <c r="B270" s="2959">
        <v>3</v>
      </c>
      <c r="C270" s="2959">
        <v>1</v>
      </c>
      <c r="D270" s="2959">
        <v>1503</v>
      </c>
      <c r="E270" s="2959" t="s">
        <v>3858</v>
      </c>
      <c r="F270" s="2960">
        <v>89.02</v>
      </c>
      <c r="G270" s="2959"/>
      <c r="H270" s="3348" t="s">
        <v>3577</v>
      </c>
      <c r="I270" s="3002" t="s">
        <v>3643</v>
      </c>
    </row>
    <row r="271" spans="1:9">
      <c r="A271" s="2959" t="s">
        <v>3063</v>
      </c>
      <c r="B271" s="2959">
        <v>3</v>
      </c>
      <c r="C271" s="2959">
        <v>1</v>
      </c>
      <c r="D271" s="2959">
        <v>1504</v>
      </c>
      <c r="E271" s="2959" t="s">
        <v>3859</v>
      </c>
      <c r="F271" s="2960">
        <v>122.96</v>
      </c>
      <c r="G271" s="2959"/>
      <c r="H271" s="3348" t="s">
        <v>3687</v>
      </c>
      <c r="I271" s="3002" t="s">
        <v>3643</v>
      </c>
    </row>
    <row r="272" spans="1:9">
      <c r="A272" s="2959" t="s">
        <v>3063</v>
      </c>
      <c r="B272" s="2959">
        <v>3</v>
      </c>
      <c r="C272" s="2959">
        <v>1</v>
      </c>
      <c r="D272" s="2959">
        <v>1601</v>
      </c>
      <c r="E272" s="2959" t="s">
        <v>3860</v>
      </c>
      <c r="F272" s="2960">
        <v>90.42</v>
      </c>
      <c r="G272" s="2959"/>
      <c r="H272" s="3348" t="s">
        <v>3591</v>
      </c>
    </row>
    <row r="273" spans="1:9">
      <c r="A273" s="2959" t="s">
        <v>3063</v>
      </c>
      <c r="B273" s="2959">
        <v>3</v>
      </c>
      <c r="C273" s="2959">
        <v>1</v>
      </c>
      <c r="D273" s="2959">
        <v>1602</v>
      </c>
      <c r="E273" s="2959" t="s">
        <v>3861</v>
      </c>
      <c r="F273" s="2960">
        <v>89.02</v>
      </c>
      <c r="G273" s="2959"/>
      <c r="H273" s="3348" t="s">
        <v>3687</v>
      </c>
      <c r="I273" s="3002" t="s">
        <v>3643</v>
      </c>
    </row>
    <row r="274" spans="1:9">
      <c r="A274" s="2959" t="s">
        <v>3063</v>
      </c>
      <c r="B274" s="2959">
        <v>3</v>
      </c>
      <c r="C274" s="2959">
        <v>1</v>
      </c>
      <c r="D274" s="2959">
        <v>1603</v>
      </c>
      <c r="E274" s="2959" t="s">
        <v>3862</v>
      </c>
      <c r="F274" s="2960">
        <v>89.02</v>
      </c>
      <c r="G274" s="2959"/>
      <c r="H274" s="3348" t="s">
        <v>3577</v>
      </c>
      <c r="I274" s="3002" t="s">
        <v>3643</v>
      </c>
    </row>
    <row r="275" spans="1:9">
      <c r="A275" s="2959" t="s">
        <v>3063</v>
      </c>
      <c r="B275" s="2959">
        <v>3</v>
      </c>
      <c r="C275" s="2959">
        <v>1</v>
      </c>
      <c r="D275" s="2959">
        <v>1604</v>
      </c>
      <c r="E275" s="2959" t="s">
        <v>3863</v>
      </c>
      <c r="F275" s="2960">
        <v>122.96</v>
      </c>
      <c r="G275" s="2959"/>
      <c r="H275" s="3348" t="s">
        <v>3591</v>
      </c>
    </row>
    <row r="276" spans="1:9">
      <c r="A276" s="2959" t="s">
        <v>3063</v>
      </c>
      <c r="B276" s="2959">
        <v>3</v>
      </c>
      <c r="C276" s="2959">
        <v>1</v>
      </c>
      <c r="D276" s="2959">
        <v>1701</v>
      </c>
      <c r="E276" s="2959" t="s">
        <v>3864</v>
      </c>
      <c r="F276" s="2960">
        <v>90.42</v>
      </c>
      <c r="G276" s="2959"/>
      <c r="H276" s="3348" t="s">
        <v>3577</v>
      </c>
      <c r="I276" s="3002" t="s">
        <v>3643</v>
      </c>
    </row>
    <row r="277" spans="1:9">
      <c r="A277" s="2959" t="s">
        <v>3063</v>
      </c>
      <c r="B277" s="2959">
        <v>3</v>
      </c>
      <c r="C277" s="2959">
        <v>1</v>
      </c>
      <c r="D277" s="2959">
        <v>1702</v>
      </c>
      <c r="E277" s="2959" t="s">
        <v>3865</v>
      </c>
      <c r="F277" s="2960">
        <v>89.02</v>
      </c>
      <c r="G277" s="2959"/>
      <c r="H277" s="3348" t="s">
        <v>3577</v>
      </c>
      <c r="I277" s="3002" t="s">
        <v>3643</v>
      </c>
    </row>
    <row r="278" spans="1:9">
      <c r="A278" s="2959" t="s">
        <v>3063</v>
      </c>
      <c r="B278" s="2959">
        <v>3</v>
      </c>
      <c r="C278" s="2959">
        <v>1</v>
      </c>
      <c r="D278" s="2959">
        <v>1703</v>
      </c>
      <c r="E278" s="2959" t="s">
        <v>3866</v>
      </c>
      <c r="F278" s="2960">
        <v>89.02</v>
      </c>
      <c r="G278" s="2959"/>
      <c r="H278" s="3348" t="s">
        <v>3687</v>
      </c>
      <c r="I278" s="3002" t="s">
        <v>3643</v>
      </c>
    </row>
    <row r="279" spans="1:9">
      <c r="A279" s="2959" t="s">
        <v>3063</v>
      </c>
      <c r="B279" s="2959">
        <v>3</v>
      </c>
      <c r="C279" s="2959">
        <v>1</v>
      </c>
      <c r="D279" s="2959">
        <v>1704</v>
      </c>
      <c r="E279" s="2959" t="s">
        <v>3867</v>
      </c>
      <c r="F279" s="2960">
        <v>122.96</v>
      </c>
      <c r="G279" s="2959"/>
      <c r="H279" s="3348" t="s">
        <v>3577</v>
      </c>
      <c r="I279" s="3002" t="s">
        <v>3643</v>
      </c>
    </row>
    <row r="280" spans="1:9">
      <c r="A280" s="2959" t="s">
        <v>3063</v>
      </c>
      <c r="B280" s="2959">
        <v>3</v>
      </c>
      <c r="C280" s="2959">
        <v>1</v>
      </c>
      <c r="D280" s="2959">
        <v>1801</v>
      </c>
      <c r="E280" s="2959" t="s">
        <v>3868</v>
      </c>
      <c r="F280" s="2960">
        <v>90.42</v>
      </c>
      <c r="G280" s="2959"/>
      <c r="H280" s="3348" t="s">
        <v>3591</v>
      </c>
    </row>
    <row r="281" spans="1:9">
      <c r="A281" s="2959" t="s">
        <v>3063</v>
      </c>
      <c r="B281" s="2959">
        <v>3</v>
      </c>
      <c r="C281" s="2959">
        <v>1</v>
      </c>
      <c r="D281" s="2959">
        <v>1802</v>
      </c>
      <c r="E281" s="2959" t="s">
        <v>3869</v>
      </c>
      <c r="F281" s="2960">
        <v>89.02</v>
      </c>
      <c r="G281" s="2959"/>
      <c r="H281" s="3348" t="s">
        <v>3591</v>
      </c>
    </row>
    <row r="282" spans="1:9">
      <c r="A282" s="2959" t="s">
        <v>3063</v>
      </c>
      <c r="B282" s="2959">
        <v>3</v>
      </c>
      <c r="C282" s="2959">
        <v>1</v>
      </c>
      <c r="D282" s="2959">
        <v>1803</v>
      </c>
      <c r="E282" s="2959" t="s">
        <v>3870</v>
      </c>
      <c r="F282" s="2960">
        <v>89.02</v>
      </c>
      <c r="G282" s="2959"/>
      <c r="H282" s="3348" t="s">
        <v>3591</v>
      </c>
    </row>
    <row r="283" spans="1:9">
      <c r="A283" s="2959" t="s">
        <v>3063</v>
      </c>
      <c r="B283" s="2959">
        <v>3</v>
      </c>
      <c r="C283" s="2959">
        <v>1</v>
      </c>
      <c r="D283" s="2959">
        <v>1804</v>
      </c>
      <c r="E283" s="2959" t="s">
        <v>3871</v>
      </c>
      <c r="F283" s="2960">
        <v>122.96</v>
      </c>
      <c r="G283" s="2959"/>
      <c r="H283" s="3348" t="s">
        <v>3591</v>
      </c>
    </row>
    <row r="284" spans="1:9">
      <c r="A284" s="2959" t="s">
        <v>3063</v>
      </c>
      <c r="B284" s="2959">
        <v>3</v>
      </c>
      <c r="C284" s="2959">
        <v>1</v>
      </c>
      <c r="D284" s="2959">
        <v>1901</v>
      </c>
      <c r="E284" s="2959" t="s">
        <v>3872</v>
      </c>
      <c r="F284" s="2960">
        <v>90.42</v>
      </c>
      <c r="G284" s="2959"/>
      <c r="H284" s="3348" t="s">
        <v>3687</v>
      </c>
      <c r="I284" s="3002" t="s">
        <v>3612</v>
      </c>
    </row>
    <row r="285" spans="1:9">
      <c r="A285" s="2959" t="s">
        <v>3063</v>
      </c>
      <c r="B285" s="2959">
        <v>3</v>
      </c>
      <c r="C285" s="2959">
        <v>1</v>
      </c>
      <c r="D285" s="2959">
        <v>1902</v>
      </c>
      <c r="E285" s="2959" t="s">
        <v>3873</v>
      </c>
      <c r="F285" s="2960">
        <v>89.02</v>
      </c>
      <c r="G285" s="2959"/>
      <c r="H285" s="3348" t="s">
        <v>3591</v>
      </c>
    </row>
    <row r="286" spans="1:9">
      <c r="A286" s="2959" t="s">
        <v>3063</v>
      </c>
      <c r="B286" s="2959">
        <v>3</v>
      </c>
      <c r="C286" s="2959">
        <v>1</v>
      </c>
      <c r="D286" s="2959">
        <v>1903</v>
      </c>
      <c r="E286" s="2959" t="s">
        <v>3874</v>
      </c>
      <c r="F286" s="2960">
        <v>89.02</v>
      </c>
      <c r="G286" s="2959"/>
      <c r="H286" s="3348" t="s">
        <v>3687</v>
      </c>
      <c r="I286" s="3002" t="s">
        <v>3612</v>
      </c>
    </row>
    <row r="287" spans="1:9">
      <c r="A287" s="2959" t="s">
        <v>3063</v>
      </c>
      <c r="B287" s="2959">
        <v>3</v>
      </c>
      <c r="C287" s="2959">
        <v>1</v>
      </c>
      <c r="D287" s="2959">
        <v>1904</v>
      </c>
      <c r="E287" s="2959" t="s">
        <v>3875</v>
      </c>
      <c r="F287" s="2960">
        <v>122.96</v>
      </c>
      <c r="G287" s="2959"/>
      <c r="H287" s="3348" t="s">
        <v>3591</v>
      </c>
    </row>
    <row r="288" spans="1:9">
      <c r="A288" s="2959" t="s">
        <v>3063</v>
      </c>
      <c r="B288" s="2959">
        <v>3</v>
      </c>
      <c r="C288" s="2959">
        <v>1</v>
      </c>
      <c r="D288" s="2959">
        <v>2001</v>
      </c>
      <c r="E288" s="2959" t="s">
        <v>3876</v>
      </c>
      <c r="F288" s="2960">
        <v>90.42</v>
      </c>
      <c r="G288" s="2959"/>
      <c r="H288" s="3348" t="s">
        <v>3687</v>
      </c>
      <c r="I288" s="3002" t="s">
        <v>3612</v>
      </c>
    </row>
    <row r="289" spans="1:9">
      <c r="A289" s="2959" t="s">
        <v>3063</v>
      </c>
      <c r="B289" s="2959">
        <v>3</v>
      </c>
      <c r="C289" s="2959">
        <v>1</v>
      </c>
      <c r="D289" s="2959">
        <v>2002</v>
      </c>
      <c r="E289" s="2959" t="s">
        <v>3877</v>
      </c>
      <c r="F289" s="2960">
        <v>89.02</v>
      </c>
      <c r="G289" s="2959"/>
      <c r="H289" s="3348" t="s">
        <v>3687</v>
      </c>
      <c r="I289" s="3002" t="s">
        <v>3612</v>
      </c>
    </row>
    <row r="290" spans="1:9">
      <c r="A290" s="2959" t="s">
        <v>3063</v>
      </c>
      <c r="B290" s="2959">
        <v>3</v>
      </c>
      <c r="C290" s="2959">
        <v>1</v>
      </c>
      <c r="D290" s="2959">
        <v>2003</v>
      </c>
      <c r="E290" s="2959" t="s">
        <v>3878</v>
      </c>
      <c r="F290" s="2960">
        <v>89.02</v>
      </c>
      <c r="G290" s="2959"/>
      <c r="H290" s="3348" t="s">
        <v>3687</v>
      </c>
      <c r="I290" s="3002" t="s">
        <v>3612</v>
      </c>
    </row>
    <row r="291" spans="1:9">
      <c r="A291" s="2959" t="s">
        <v>3063</v>
      </c>
      <c r="B291" s="2959">
        <v>3</v>
      </c>
      <c r="C291" s="2959">
        <v>1</v>
      </c>
      <c r="D291" s="2959">
        <v>2004</v>
      </c>
      <c r="E291" s="2959" t="s">
        <v>3879</v>
      </c>
      <c r="F291" s="2960">
        <v>122.96</v>
      </c>
      <c r="G291" s="2959"/>
      <c r="H291" s="3348" t="s">
        <v>3591</v>
      </c>
    </row>
    <row r="292" spans="1:9">
      <c r="A292" s="2959" t="s">
        <v>3063</v>
      </c>
      <c r="B292" s="2959">
        <v>3</v>
      </c>
      <c r="C292" s="2959">
        <v>1</v>
      </c>
      <c r="D292" s="2959">
        <v>2101</v>
      </c>
      <c r="E292" s="2959" t="s">
        <v>3880</v>
      </c>
      <c r="F292" s="2960">
        <v>90.42</v>
      </c>
      <c r="G292" s="2959"/>
      <c r="H292" s="3348" t="s">
        <v>3577</v>
      </c>
      <c r="I292" s="3002" t="s">
        <v>3612</v>
      </c>
    </row>
    <row r="293" spans="1:9">
      <c r="A293" s="2959" t="s">
        <v>3063</v>
      </c>
      <c r="B293" s="2959">
        <v>3</v>
      </c>
      <c r="C293" s="2959">
        <v>1</v>
      </c>
      <c r="D293" s="2959">
        <v>2102</v>
      </c>
      <c r="E293" s="2959" t="s">
        <v>3881</v>
      </c>
      <c r="F293" s="2960">
        <v>89.02</v>
      </c>
      <c r="G293" s="2959"/>
      <c r="H293" s="3348" t="s">
        <v>3687</v>
      </c>
      <c r="I293" s="3002" t="s">
        <v>3612</v>
      </c>
    </row>
    <row r="294" spans="1:9">
      <c r="A294" s="2959" t="s">
        <v>3063</v>
      </c>
      <c r="B294" s="2959">
        <v>3</v>
      </c>
      <c r="C294" s="2959">
        <v>1</v>
      </c>
      <c r="D294" s="2959">
        <v>2103</v>
      </c>
      <c r="E294" s="2959" t="s">
        <v>3882</v>
      </c>
      <c r="F294" s="2960">
        <v>89.02</v>
      </c>
      <c r="G294" s="2959"/>
      <c r="H294" s="3348" t="s">
        <v>3577</v>
      </c>
      <c r="I294" s="3002" t="s">
        <v>3612</v>
      </c>
    </row>
    <row r="295" spans="1:9">
      <c r="A295" s="2959" t="s">
        <v>3063</v>
      </c>
      <c r="B295" s="2959">
        <v>3</v>
      </c>
      <c r="C295" s="2959">
        <v>1</v>
      </c>
      <c r="D295" s="2959">
        <v>2104</v>
      </c>
      <c r="E295" s="2959" t="s">
        <v>3883</v>
      </c>
      <c r="F295" s="2960">
        <v>122.96</v>
      </c>
      <c r="G295" s="2959"/>
      <c r="H295" s="3348" t="s">
        <v>3687</v>
      </c>
      <c r="I295" s="3002" t="s">
        <v>3612</v>
      </c>
    </row>
    <row r="296" spans="1:9">
      <c r="A296" s="2959" t="s">
        <v>3063</v>
      </c>
      <c r="B296" s="2959">
        <v>3</v>
      </c>
      <c r="C296" s="2959">
        <v>1</v>
      </c>
      <c r="D296" s="2959">
        <v>2201</v>
      </c>
      <c r="E296" s="2959" t="s">
        <v>3884</v>
      </c>
      <c r="F296" s="2960">
        <v>90.42</v>
      </c>
      <c r="G296" s="2959"/>
      <c r="H296" s="3348" t="s">
        <v>3577</v>
      </c>
      <c r="I296" s="3002" t="s">
        <v>3612</v>
      </c>
    </row>
    <row r="297" spans="1:9">
      <c r="A297" s="2959" t="s">
        <v>3063</v>
      </c>
      <c r="B297" s="2959">
        <v>3</v>
      </c>
      <c r="C297" s="2959">
        <v>1</v>
      </c>
      <c r="D297" s="2959">
        <v>2202</v>
      </c>
      <c r="E297" s="2959" t="s">
        <v>3885</v>
      </c>
      <c r="F297" s="2960">
        <v>89.02</v>
      </c>
      <c r="G297" s="2959"/>
      <c r="H297" s="3348" t="s">
        <v>3577</v>
      </c>
      <c r="I297" s="3002" t="s">
        <v>3612</v>
      </c>
    </row>
    <row r="298" spans="1:9">
      <c r="A298" s="2959" t="s">
        <v>3063</v>
      </c>
      <c r="B298" s="2959">
        <v>3</v>
      </c>
      <c r="C298" s="2959">
        <v>1</v>
      </c>
      <c r="D298" s="2959">
        <v>2203</v>
      </c>
      <c r="E298" s="2959" t="s">
        <v>3886</v>
      </c>
      <c r="F298" s="2960">
        <v>89.02</v>
      </c>
      <c r="G298" s="2959"/>
      <c r="H298" s="3348" t="s">
        <v>3577</v>
      </c>
      <c r="I298" s="3002" t="s">
        <v>3612</v>
      </c>
    </row>
    <row r="299" spans="1:9">
      <c r="A299" s="2959" t="s">
        <v>3063</v>
      </c>
      <c r="B299" s="2959">
        <v>3</v>
      </c>
      <c r="C299" s="2959">
        <v>1</v>
      </c>
      <c r="D299" s="2959">
        <v>2204</v>
      </c>
      <c r="E299" s="2959" t="s">
        <v>3887</v>
      </c>
      <c r="F299" s="2960">
        <v>122.96</v>
      </c>
      <c r="G299" s="2959"/>
      <c r="H299" s="3348" t="s">
        <v>3577</v>
      </c>
      <c r="I299" s="3002" t="s">
        <v>3612</v>
      </c>
    </row>
    <row r="300" spans="1:9">
      <c r="A300" s="2959" t="s">
        <v>3063</v>
      </c>
      <c r="B300" s="2959">
        <v>3</v>
      </c>
      <c r="C300" s="2959">
        <v>1</v>
      </c>
      <c r="D300" s="2959">
        <v>2301</v>
      </c>
      <c r="E300" s="2959" t="s">
        <v>3888</v>
      </c>
      <c r="F300" s="2960">
        <v>90.42</v>
      </c>
      <c r="G300" s="2959"/>
      <c r="H300" s="3348" t="s">
        <v>3577</v>
      </c>
      <c r="I300" s="3002" t="s">
        <v>3612</v>
      </c>
    </row>
    <row r="301" spans="1:9">
      <c r="A301" s="2959" t="s">
        <v>3063</v>
      </c>
      <c r="B301" s="2959">
        <v>3</v>
      </c>
      <c r="C301" s="2959">
        <v>1</v>
      </c>
      <c r="D301" s="2959">
        <v>2302</v>
      </c>
      <c r="E301" s="2959" t="s">
        <v>3889</v>
      </c>
      <c r="F301" s="2960">
        <v>89.02</v>
      </c>
      <c r="G301" s="2959"/>
      <c r="H301" s="3348" t="s">
        <v>3687</v>
      </c>
      <c r="I301" s="3002" t="s">
        <v>3612</v>
      </c>
    </row>
    <row r="302" spans="1:9">
      <c r="A302" s="2959" t="s">
        <v>3063</v>
      </c>
      <c r="B302" s="2959">
        <v>3</v>
      </c>
      <c r="C302" s="2959">
        <v>1</v>
      </c>
      <c r="D302" s="2959">
        <v>2303</v>
      </c>
      <c r="E302" s="2959" t="s">
        <v>3890</v>
      </c>
      <c r="F302" s="2960">
        <v>89.02</v>
      </c>
      <c r="G302" s="2959"/>
      <c r="H302" s="3348" t="s">
        <v>3577</v>
      </c>
      <c r="I302" s="3002" t="s">
        <v>3612</v>
      </c>
    </row>
    <row r="303" spans="1:9">
      <c r="A303" s="2959" t="s">
        <v>3063</v>
      </c>
      <c r="B303" s="2959">
        <v>3</v>
      </c>
      <c r="C303" s="2959">
        <v>1</v>
      </c>
      <c r="D303" s="2959">
        <v>2304</v>
      </c>
      <c r="E303" s="2959" t="s">
        <v>3891</v>
      </c>
      <c r="F303" s="2960">
        <v>122.96</v>
      </c>
      <c r="G303" s="2959"/>
      <c r="H303" s="3348" t="s">
        <v>3577</v>
      </c>
      <c r="I303" s="3002" t="s">
        <v>3612</v>
      </c>
    </row>
    <row r="304" spans="1:9">
      <c r="A304" s="2959" t="s">
        <v>3063</v>
      </c>
      <c r="B304" s="2959">
        <v>3</v>
      </c>
      <c r="C304" s="2959">
        <v>1</v>
      </c>
      <c r="D304" s="2959">
        <v>2401</v>
      </c>
      <c r="E304" s="2959" t="s">
        <v>3892</v>
      </c>
      <c r="F304" s="2960">
        <v>90.42</v>
      </c>
      <c r="G304" s="2959"/>
      <c r="H304" s="3348" t="s">
        <v>3591</v>
      </c>
    </row>
    <row r="305" spans="1:9">
      <c r="A305" s="2959" t="s">
        <v>3063</v>
      </c>
      <c r="B305" s="2959">
        <v>3</v>
      </c>
      <c r="C305" s="2959">
        <v>1</v>
      </c>
      <c r="D305" s="2959">
        <v>2402</v>
      </c>
      <c r="E305" s="2959" t="s">
        <v>3893</v>
      </c>
      <c r="F305" s="2960">
        <v>89.02</v>
      </c>
      <c r="G305" s="2959"/>
      <c r="H305" s="3348" t="s">
        <v>3591</v>
      </c>
    </row>
    <row r="306" spans="1:9">
      <c r="A306" s="2959" t="s">
        <v>3063</v>
      </c>
      <c r="B306" s="2959">
        <v>3</v>
      </c>
      <c r="C306" s="2959">
        <v>1</v>
      </c>
      <c r="D306" s="2959">
        <v>2403</v>
      </c>
      <c r="E306" s="2959" t="s">
        <v>3894</v>
      </c>
      <c r="F306" s="2960">
        <v>89.02</v>
      </c>
      <c r="G306" s="2959"/>
      <c r="H306" s="3348" t="s">
        <v>3591</v>
      </c>
    </row>
    <row r="307" spans="1:9">
      <c r="A307" s="2959" t="s">
        <v>3063</v>
      </c>
      <c r="B307" s="2959">
        <v>3</v>
      </c>
      <c r="C307" s="2959">
        <v>1</v>
      </c>
      <c r="D307" s="2959">
        <v>2404</v>
      </c>
      <c r="E307" s="2959" t="s">
        <v>3895</v>
      </c>
      <c r="F307" s="2960">
        <v>122.96</v>
      </c>
      <c r="G307" s="2959"/>
      <c r="H307" s="3348" t="s">
        <v>3591</v>
      </c>
    </row>
    <row r="308" spans="1:9">
      <c r="A308" s="2959" t="s">
        <v>3063</v>
      </c>
      <c r="B308" s="2959">
        <v>3</v>
      </c>
      <c r="C308" s="2959">
        <v>1</v>
      </c>
      <c r="D308" s="2959">
        <v>2501</v>
      </c>
      <c r="E308" s="2959" t="s">
        <v>3896</v>
      </c>
      <c r="F308" s="2960">
        <v>90.42</v>
      </c>
      <c r="G308" s="2959"/>
      <c r="H308" s="3348" t="s">
        <v>3577</v>
      </c>
      <c r="I308" s="3002" t="s">
        <v>3612</v>
      </c>
    </row>
    <row r="309" spans="1:9">
      <c r="A309" s="2959" t="s">
        <v>3063</v>
      </c>
      <c r="B309" s="2959">
        <v>3</v>
      </c>
      <c r="C309" s="2959">
        <v>1</v>
      </c>
      <c r="D309" s="2959">
        <v>2502</v>
      </c>
      <c r="E309" s="2959" t="s">
        <v>3897</v>
      </c>
      <c r="F309" s="2960">
        <v>89.02</v>
      </c>
      <c r="G309" s="2959"/>
      <c r="H309" s="3348" t="s">
        <v>3591</v>
      </c>
    </row>
    <row r="310" spans="1:9">
      <c r="A310" s="2959" t="s">
        <v>3063</v>
      </c>
      <c r="B310" s="2959">
        <v>3</v>
      </c>
      <c r="C310" s="2959">
        <v>1</v>
      </c>
      <c r="D310" s="2959">
        <v>2503</v>
      </c>
      <c r="E310" s="2959" t="s">
        <v>3898</v>
      </c>
      <c r="F310" s="2960">
        <v>89.02</v>
      </c>
      <c r="G310" s="2959"/>
      <c r="H310" s="3348" t="s">
        <v>3687</v>
      </c>
      <c r="I310" s="3002" t="s">
        <v>3612</v>
      </c>
    </row>
    <row r="311" spans="1:9">
      <c r="A311" s="2959" t="s">
        <v>3063</v>
      </c>
      <c r="B311" s="2959">
        <v>3</v>
      </c>
      <c r="C311" s="2959">
        <v>1</v>
      </c>
      <c r="D311" s="2959">
        <v>2504</v>
      </c>
      <c r="E311" s="2959" t="s">
        <v>3899</v>
      </c>
      <c r="F311" s="2960">
        <v>122.96</v>
      </c>
      <c r="G311" s="2959"/>
      <c r="H311" s="3348" t="s">
        <v>3577</v>
      </c>
      <c r="I311" s="3002" t="s">
        <v>3612</v>
      </c>
    </row>
    <row r="312" spans="1:9">
      <c r="A312" s="2959" t="s">
        <v>3063</v>
      </c>
      <c r="B312" s="2959">
        <v>3</v>
      </c>
      <c r="C312" s="2959">
        <v>1</v>
      </c>
      <c r="D312" s="2959">
        <v>2601</v>
      </c>
      <c r="E312" s="2959" t="s">
        <v>3900</v>
      </c>
      <c r="F312" s="2960">
        <v>90.42</v>
      </c>
      <c r="G312" s="2959"/>
      <c r="H312" s="3348" t="s">
        <v>3577</v>
      </c>
      <c r="I312" s="3002" t="s">
        <v>3612</v>
      </c>
    </row>
    <row r="313" spans="1:9">
      <c r="A313" s="2959" t="s">
        <v>3063</v>
      </c>
      <c r="B313" s="2959">
        <v>3</v>
      </c>
      <c r="C313" s="2959">
        <v>1</v>
      </c>
      <c r="D313" s="2959">
        <v>2602</v>
      </c>
      <c r="E313" s="2959" t="s">
        <v>3901</v>
      </c>
      <c r="F313" s="2960">
        <v>89.02</v>
      </c>
      <c r="G313" s="2959"/>
      <c r="H313" s="3348" t="s">
        <v>3591</v>
      </c>
    </row>
    <row r="314" spans="1:9">
      <c r="A314" s="2959" t="s">
        <v>3063</v>
      </c>
      <c r="B314" s="2959">
        <v>3</v>
      </c>
      <c r="C314" s="2959">
        <v>1</v>
      </c>
      <c r="D314" s="2959">
        <v>2603</v>
      </c>
      <c r="E314" s="2959" t="s">
        <v>3902</v>
      </c>
      <c r="F314" s="2960">
        <v>89.02</v>
      </c>
      <c r="G314" s="2959"/>
      <c r="H314" s="3348" t="s">
        <v>3577</v>
      </c>
      <c r="I314" s="3002" t="s">
        <v>3612</v>
      </c>
    </row>
    <row r="315" spans="1:9">
      <c r="A315" s="2959" t="s">
        <v>3063</v>
      </c>
      <c r="B315" s="2959">
        <v>3</v>
      </c>
      <c r="C315" s="2959">
        <v>1</v>
      </c>
      <c r="D315" s="2959">
        <v>2604</v>
      </c>
      <c r="E315" s="2959" t="s">
        <v>3903</v>
      </c>
      <c r="F315" s="2960">
        <v>122.96</v>
      </c>
      <c r="G315" s="2959"/>
      <c r="H315" s="3348" t="s">
        <v>3577</v>
      </c>
      <c r="I315" s="3002" t="s">
        <v>3612</v>
      </c>
    </row>
    <row r="316" spans="1:9">
      <c r="A316" s="2959" t="s">
        <v>3063</v>
      </c>
      <c r="B316" s="2959">
        <v>3</v>
      </c>
      <c r="C316" s="2959">
        <v>1</v>
      </c>
      <c r="D316" s="2959">
        <v>2701</v>
      </c>
      <c r="E316" s="2959" t="s">
        <v>3904</v>
      </c>
      <c r="F316" s="2960">
        <v>90.42</v>
      </c>
      <c r="G316" s="2959"/>
      <c r="H316" s="3348" t="s">
        <v>3591</v>
      </c>
    </row>
    <row r="317" spans="1:9">
      <c r="A317" s="2959" t="s">
        <v>3063</v>
      </c>
      <c r="B317" s="2959">
        <v>3</v>
      </c>
      <c r="C317" s="2959">
        <v>1</v>
      </c>
      <c r="D317" s="2959">
        <v>2702</v>
      </c>
      <c r="E317" s="2959" t="s">
        <v>3905</v>
      </c>
      <c r="F317" s="2960">
        <v>89.02</v>
      </c>
      <c r="G317" s="2959"/>
      <c r="H317" s="3348" t="s">
        <v>3591</v>
      </c>
    </row>
    <row r="318" spans="1:9">
      <c r="A318" s="2959" t="s">
        <v>3063</v>
      </c>
      <c r="B318" s="2959">
        <v>3</v>
      </c>
      <c r="C318" s="2959">
        <v>1</v>
      </c>
      <c r="D318" s="2959">
        <v>2703</v>
      </c>
      <c r="E318" s="2959" t="s">
        <v>3906</v>
      </c>
      <c r="F318" s="2960">
        <v>89.02</v>
      </c>
      <c r="G318" s="2959"/>
      <c r="H318" s="3348" t="s">
        <v>3577</v>
      </c>
      <c r="I318" s="3002" t="s">
        <v>3612</v>
      </c>
    </row>
    <row r="319" spans="1:9">
      <c r="A319" s="2959" t="s">
        <v>3063</v>
      </c>
      <c r="B319" s="2959">
        <v>3</v>
      </c>
      <c r="C319" s="2959">
        <v>1</v>
      </c>
      <c r="D319" s="2959">
        <v>2704</v>
      </c>
      <c r="E319" s="2959" t="s">
        <v>3907</v>
      </c>
      <c r="F319" s="2960">
        <v>122.96</v>
      </c>
      <c r="G319" s="2959"/>
      <c r="H319" s="3348" t="s">
        <v>3687</v>
      </c>
      <c r="I319" s="3002" t="s">
        <v>3612</v>
      </c>
    </row>
    <row r="320" spans="1:9">
      <c r="A320" s="2959" t="s">
        <v>3063</v>
      </c>
      <c r="B320" s="2959">
        <v>3</v>
      </c>
      <c r="C320" s="2959">
        <v>1</v>
      </c>
      <c r="D320" s="2959">
        <v>2801</v>
      </c>
      <c r="E320" s="2959" t="s">
        <v>3908</v>
      </c>
      <c r="F320" s="2960">
        <v>90.42</v>
      </c>
      <c r="G320" s="2959"/>
      <c r="H320" s="3348" t="s">
        <v>3591</v>
      </c>
    </row>
    <row r="321" spans="1:9">
      <c r="A321" s="2959" t="s">
        <v>3063</v>
      </c>
      <c r="B321" s="2959">
        <v>3</v>
      </c>
      <c r="C321" s="2959">
        <v>1</v>
      </c>
      <c r="D321" s="2959">
        <v>2802</v>
      </c>
      <c r="E321" s="2959" t="s">
        <v>3909</v>
      </c>
      <c r="F321" s="2960">
        <v>89.02</v>
      </c>
      <c r="G321" s="2959"/>
      <c r="H321" s="3348" t="s">
        <v>3687</v>
      </c>
      <c r="I321" s="3002" t="s">
        <v>3612</v>
      </c>
    </row>
    <row r="322" spans="1:9">
      <c r="A322" s="2959" t="s">
        <v>3063</v>
      </c>
      <c r="B322" s="2959">
        <v>3</v>
      </c>
      <c r="C322" s="2959">
        <v>1</v>
      </c>
      <c r="D322" s="2959">
        <v>2803</v>
      </c>
      <c r="E322" s="2959" t="s">
        <v>3910</v>
      </c>
      <c r="F322" s="2960">
        <v>89.02</v>
      </c>
      <c r="G322" s="2959"/>
      <c r="H322" s="3348" t="s">
        <v>3591</v>
      </c>
    </row>
    <row r="323" spans="1:9">
      <c r="A323" s="2959" t="s">
        <v>3063</v>
      </c>
      <c r="B323" s="2959">
        <v>3</v>
      </c>
      <c r="C323" s="2959">
        <v>1</v>
      </c>
      <c r="D323" s="2959">
        <v>2804</v>
      </c>
      <c r="E323" s="2959" t="s">
        <v>3911</v>
      </c>
      <c r="F323" s="2960">
        <v>122.96</v>
      </c>
      <c r="G323" s="2959"/>
      <c r="H323" s="3348" t="s">
        <v>3591</v>
      </c>
    </row>
    <row r="324" spans="1:9">
      <c r="A324" s="2959" t="s">
        <v>3063</v>
      </c>
      <c r="B324" s="2959">
        <v>3</v>
      </c>
      <c r="C324" s="2959">
        <v>1</v>
      </c>
      <c r="D324" s="2959">
        <v>2901</v>
      </c>
      <c r="E324" s="2959" t="s">
        <v>3912</v>
      </c>
      <c r="F324" s="2960">
        <v>90.42</v>
      </c>
      <c r="G324" s="2959"/>
      <c r="H324" s="3348" t="s">
        <v>3577</v>
      </c>
      <c r="I324" s="3002" t="s">
        <v>3612</v>
      </c>
    </row>
    <row r="325" spans="1:9">
      <c r="A325" s="2959" t="s">
        <v>3063</v>
      </c>
      <c r="B325" s="2959">
        <v>3</v>
      </c>
      <c r="C325" s="2959">
        <v>1</v>
      </c>
      <c r="D325" s="2959">
        <v>2902</v>
      </c>
      <c r="E325" s="2959" t="s">
        <v>3913</v>
      </c>
      <c r="F325" s="2960">
        <v>89.02</v>
      </c>
      <c r="G325" s="2959"/>
      <c r="H325" s="3348" t="s">
        <v>3591</v>
      </c>
    </row>
    <row r="326" spans="1:9">
      <c r="A326" s="2959" t="s">
        <v>3063</v>
      </c>
      <c r="B326" s="2959">
        <v>3</v>
      </c>
      <c r="C326" s="2959">
        <v>1</v>
      </c>
      <c r="D326" s="2959">
        <v>2903</v>
      </c>
      <c r="E326" s="2959" t="s">
        <v>3914</v>
      </c>
      <c r="F326" s="2960">
        <v>89.02</v>
      </c>
      <c r="G326" s="2959"/>
      <c r="H326" s="3348" t="s">
        <v>3591</v>
      </c>
    </row>
    <row r="327" spans="1:9">
      <c r="A327" s="2959" t="s">
        <v>3063</v>
      </c>
      <c r="B327" s="2959">
        <v>3</v>
      </c>
      <c r="C327" s="2959">
        <v>1</v>
      </c>
      <c r="D327" s="2959">
        <v>2904</v>
      </c>
      <c r="E327" s="2959" t="s">
        <v>3915</v>
      </c>
      <c r="F327" s="2960">
        <v>122.96</v>
      </c>
      <c r="G327" s="2959"/>
      <c r="H327" s="3348" t="s">
        <v>3591</v>
      </c>
    </row>
    <row r="328" spans="1:9">
      <c r="A328" s="2959" t="s">
        <v>3063</v>
      </c>
      <c r="B328" s="2959">
        <v>3</v>
      </c>
      <c r="C328" s="2959">
        <v>1</v>
      </c>
      <c r="D328" s="2959">
        <v>3001</v>
      </c>
      <c r="E328" s="2959" t="s">
        <v>3916</v>
      </c>
      <c r="F328" s="2960">
        <v>90.42</v>
      </c>
      <c r="G328" s="2959"/>
      <c r="H328" s="3348" t="s">
        <v>3591</v>
      </c>
    </row>
    <row r="329" spans="1:9">
      <c r="A329" s="2959" t="s">
        <v>3063</v>
      </c>
      <c r="B329" s="2959">
        <v>3</v>
      </c>
      <c r="C329" s="2959">
        <v>1</v>
      </c>
      <c r="D329" s="2959">
        <v>3002</v>
      </c>
      <c r="E329" s="2959" t="s">
        <v>3917</v>
      </c>
      <c r="F329" s="2960">
        <v>89.02</v>
      </c>
      <c r="G329" s="2959"/>
      <c r="H329" s="3348" t="s">
        <v>3591</v>
      </c>
    </row>
    <row r="330" spans="1:9">
      <c r="A330" s="2959" t="s">
        <v>3063</v>
      </c>
      <c r="B330" s="2959">
        <v>3</v>
      </c>
      <c r="C330" s="2959">
        <v>1</v>
      </c>
      <c r="D330" s="2959">
        <v>3003</v>
      </c>
      <c r="E330" s="2959" t="s">
        <v>3918</v>
      </c>
      <c r="F330" s="2960">
        <v>89.02</v>
      </c>
      <c r="G330" s="2959"/>
      <c r="H330" s="3348" t="s">
        <v>3591</v>
      </c>
    </row>
    <row r="331" spans="1:9">
      <c r="A331" s="2959" t="s">
        <v>3063</v>
      </c>
      <c r="B331" s="2959">
        <v>3</v>
      </c>
      <c r="C331" s="2959">
        <v>1</v>
      </c>
      <c r="D331" s="2959">
        <v>3004</v>
      </c>
      <c r="E331" s="2959" t="s">
        <v>3919</v>
      </c>
      <c r="F331" s="2960">
        <v>122.96</v>
      </c>
      <c r="G331" s="2959"/>
      <c r="H331" s="3348" t="s">
        <v>3591</v>
      </c>
    </row>
    <row r="332" spans="1:9">
      <c r="A332" s="2959" t="s">
        <v>3063</v>
      </c>
      <c r="B332" s="2959">
        <v>3</v>
      </c>
      <c r="C332" s="2959">
        <v>1</v>
      </c>
      <c r="D332" s="2959">
        <v>3101</v>
      </c>
      <c r="E332" s="2959" t="s">
        <v>3920</v>
      </c>
      <c r="F332" s="2960">
        <v>90.42</v>
      </c>
      <c r="G332" s="2959"/>
      <c r="H332" s="3348" t="s">
        <v>3591</v>
      </c>
    </row>
    <row r="333" spans="1:9">
      <c r="A333" s="2959" t="s">
        <v>3063</v>
      </c>
      <c r="B333" s="2959">
        <v>3</v>
      </c>
      <c r="C333" s="2959">
        <v>1</v>
      </c>
      <c r="D333" s="2959">
        <v>3102</v>
      </c>
      <c r="E333" s="2959" t="s">
        <v>3921</v>
      </c>
      <c r="F333" s="2960">
        <v>89.02</v>
      </c>
      <c r="G333" s="2959"/>
      <c r="H333" s="3348" t="s">
        <v>3591</v>
      </c>
    </row>
    <row r="334" spans="1:9">
      <c r="A334" s="2959" t="s">
        <v>3063</v>
      </c>
      <c r="B334" s="2959">
        <v>3</v>
      </c>
      <c r="C334" s="2959">
        <v>1</v>
      </c>
      <c r="D334" s="2959">
        <v>3103</v>
      </c>
      <c r="E334" s="2959" t="s">
        <v>3922</v>
      </c>
      <c r="F334" s="2960">
        <v>89.02</v>
      </c>
      <c r="G334" s="2959"/>
      <c r="H334" s="3348" t="s">
        <v>3591</v>
      </c>
    </row>
    <row r="335" spans="1:9">
      <c r="A335" s="2959" t="s">
        <v>3063</v>
      </c>
      <c r="B335" s="2959">
        <v>3</v>
      </c>
      <c r="C335" s="2959">
        <v>1</v>
      </c>
      <c r="D335" s="2959">
        <v>3104</v>
      </c>
      <c r="E335" s="2959" t="s">
        <v>3923</v>
      </c>
      <c r="F335" s="2960">
        <v>122.96</v>
      </c>
      <c r="G335" s="2959"/>
      <c r="H335" s="3348" t="s">
        <v>3591</v>
      </c>
    </row>
    <row r="336" spans="1:9">
      <c r="A336" s="2959" t="s">
        <v>3063</v>
      </c>
      <c r="B336" s="2959">
        <v>3</v>
      </c>
      <c r="C336" s="2959">
        <v>1</v>
      </c>
      <c r="D336" s="2959">
        <v>3201</v>
      </c>
      <c r="E336" s="2959" t="s">
        <v>3924</v>
      </c>
      <c r="F336" s="2960">
        <v>90.42</v>
      </c>
      <c r="G336" s="2959"/>
      <c r="H336" s="3348" t="s">
        <v>3591</v>
      </c>
    </row>
    <row r="337" spans="1:9">
      <c r="A337" s="2959" t="s">
        <v>3063</v>
      </c>
      <c r="B337" s="2959">
        <v>3</v>
      </c>
      <c r="C337" s="2959">
        <v>1</v>
      </c>
      <c r="D337" s="2959">
        <v>3202</v>
      </c>
      <c r="E337" s="2959" t="s">
        <v>3925</v>
      </c>
      <c r="F337" s="2960">
        <v>89.02</v>
      </c>
      <c r="G337" s="2959"/>
      <c r="H337" s="3348" t="s">
        <v>3591</v>
      </c>
    </row>
    <row r="338" spans="1:9">
      <c r="A338" s="2959" t="s">
        <v>3063</v>
      </c>
      <c r="B338" s="2959">
        <v>3</v>
      </c>
      <c r="C338" s="2959">
        <v>1</v>
      </c>
      <c r="D338" s="2959">
        <v>3203</v>
      </c>
      <c r="E338" s="2959" t="s">
        <v>3926</v>
      </c>
      <c r="F338" s="2960">
        <v>89.02</v>
      </c>
      <c r="G338" s="2959"/>
      <c r="H338" s="3348" t="s">
        <v>3591</v>
      </c>
    </row>
    <row r="339" spans="1:9">
      <c r="A339" s="2959" t="s">
        <v>3063</v>
      </c>
      <c r="B339" s="2959">
        <v>3</v>
      </c>
      <c r="C339" s="2959">
        <v>1</v>
      </c>
      <c r="D339" s="2959">
        <v>3204</v>
      </c>
      <c r="E339" s="2959" t="s">
        <v>3927</v>
      </c>
      <c r="F339" s="2960">
        <v>122.96</v>
      </c>
      <c r="G339" s="2959"/>
      <c r="H339" s="3348" t="s">
        <v>3591</v>
      </c>
    </row>
    <row r="340" spans="1:9">
      <c r="A340" s="2959" t="s">
        <v>3063</v>
      </c>
      <c r="B340" s="2959">
        <v>3</v>
      </c>
      <c r="C340" s="2959">
        <v>1</v>
      </c>
      <c r="D340" s="2959">
        <v>3301</v>
      </c>
      <c r="E340" s="2959" t="s">
        <v>3928</v>
      </c>
      <c r="F340" s="2960">
        <v>90.42</v>
      </c>
      <c r="G340" s="2959"/>
      <c r="H340" s="3348" t="s">
        <v>3591</v>
      </c>
    </row>
    <row r="341" spans="1:9">
      <c r="A341" s="2959" t="s">
        <v>3063</v>
      </c>
      <c r="B341" s="2959">
        <v>3</v>
      </c>
      <c r="C341" s="2959">
        <v>1</v>
      </c>
      <c r="D341" s="2959">
        <v>3302</v>
      </c>
      <c r="E341" s="2959" t="s">
        <v>3929</v>
      </c>
      <c r="F341" s="2960">
        <v>89.02</v>
      </c>
      <c r="G341" s="2959"/>
      <c r="H341" s="3348" t="s">
        <v>3591</v>
      </c>
    </row>
    <row r="342" spans="1:9">
      <c r="A342" s="2959" t="s">
        <v>3063</v>
      </c>
      <c r="B342" s="2959">
        <v>3</v>
      </c>
      <c r="C342" s="2959">
        <v>1</v>
      </c>
      <c r="D342" s="2959">
        <v>3303</v>
      </c>
      <c r="E342" s="2959" t="s">
        <v>3930</v>
      </c>
      <c r="F342" s="2960">
        <v>89.02</v>
      </c>
      <c r="G342" s="2959"/>
      <c r="H342" s="3348" t="s">
        <v>3591</v>
      </c>
    </row>
    <row r="343" spans="1:9">
      <c r="A343" s="2959" t="s">
        <v>3063</v>
      </c>
      <c r="B343" s="2959">
        <v>3</v>
      </c>
      <c r="C343" s="2959">
        <v>1</v>
      </c>
      <c r="D343" s="2969">
        <v>3304</v>
      </c>
      <c r="E343" s="2959" t="s">
        <v>3931</v>
      </c>
      <c r="F343" s="2960">
        <v>122.96</v>
      </c>
      <c r="G343" s="2959"/>
      <c r="H343" s="3348" t="s">
        <v>3591</v>
      </c>
    </row>
    <row r="344" spans="1:9">
      <c r="A344" s="2959" t="s">
        <v>3063</v>
      </c>
      <c r="B344" s="2959">
        <v>4</v>
      </c>
      <c r="C344" s="2959">
        <v>1</v>
      </c>
      <c r="D344" s="2959">
        <v>101</v>
      </c>
      <c r="E344" s="2959" t="s">
        <v>3932</v>
      </c>
      <c r="F344" s="2960">
        <v>118.47</v>
      </c>
      <c r="G344" s="2959"/>
      <c r="H344" s="3348" t="s">
        <v>3577</v>
      </c>
      <c r="I344" s="3002" t="s">
        <v>3608</v>
      </c>
    </row>
    <row r="345" spans="1:9">
      <c r="A345" s="2959" t="s">
        <v>3063</v>
      </c>
      <c r="B345" s="2959">
        <v>4</v>
      </c>
      <c r="C345" s="2959">
        <v>1</v>
      </c>
      <c r="D345" s="2959">
        <v>102</v>
      </c>
      <c r="E345" s="2959" t="s">
        <v>3933</v>
      </c>
      <c r="F345" s="2960">
        <v>157.97</v>
      </c>
      <c r="G345" s="2959"/>
      <c r="H345" s="3348" t="s">
        <v>3577</v>
      </c>
      <c r="I345" s="3002" t="s">
        <v>3608</v>
      </c>
    </row>
    <row r="346" spans="1:9">
      <c r="A346" s="2959" t="s">
        <v>3063</v>
      </c>
      <c r="B346" s="2959">
        <v>4</v>
      </c>
      <c r="C346" s="2959">
        <v>1</v>
      </c>
      <c r="D346" s="2959">
        <v>201</v>
      </c>
      <c r="E346" s="2959" t="s">
        <v>3934</v>
      </c>
      <c r="F346" s="2960">
        <v>118.47</v>
      </c>
      <c r="G346" s="2959"/>
      <c r="H346" s="3348" t="s">
        <v>3577</v>
      </c>
      <c r="I346" s="3002" t="s">
        <v>3608</v>
      </c>
    </row>
    <row r="347" spans="1:9">
      <c r="A347" s="2959" t="s">
        <v>3063</v>
      </c>
      <c r="B347" s="2959">
        <v>4</v>
      </c>
      <c r="C347" s="2959">
        <v>1</v>
      </c>
      <c r="D347" s="2959">
        <v>202</v>
      </c>
      <c r="E347" s="2959" t="s">
        <v>3935</v>
      </c>
      <c r="F347" s="2960">
        <v>96.94</v>
      </c>
      <c r="G347" s="2959"/>
      <c r="H347" s="3348" t="s">
        <v>3577</v>
      </c>
      <c r="I347" s="3002" t="s">
        <v>3608</v>
      </c>
    </row>
    <row r="348" spans="1:9">
      <c r="A348" s="2959" t="s">
        <v>3063</v>
      </c>
      <c r="B348" s="2959">
        <v>4</v>
      </c>
      <c r="C348" s="2959">
        <v>1</v>
      </c>
      <c r="D348" s="2959">
        <v>203</v>
      </c>
      <c r="E348" s="2959" t="s">
        <v>3936</v>
      </c>
      <c r="F348" s="2960">
        <v>139.79</v>
      </c>
      <c r="G348" s="2959"/>
      <c r="H348" s="3348" t="s">
        <v>3591</v>
      </c>
    </row>
    <row r="349" spans="1:9">
      <c r="A349" s="2959" t="s">
        <v>3063</v>
      </c>
      <c r="B349" s="2959">
        <v>4</v>
      </c>
      <c r="C349" s="2959">
        <v>1</v>
      </c>
      <c r="D349" s="2959">
        <v>301</v>
      </c>
      <c r="E349" s="2959" t="s">
        <v>3937</v>
      </c>
      <c r="F349" s="2960">
        <v>118.47</v>
      </c>
      <c r="G349" s="2959"/>
      <c r="H349" s="3348" t="s">
        <v>3577</v>
      </c>
      <c r="I349" s="3002" t="s">
        <v>3608</v>
      </c>
    </row>
    <row r="350" spans="1:9">
      <c r="A350" s="2959" t="s">
        <v>3063</v>
      </c>
      <c r="B350" s="2959">
        <v>4</v>
      </c>
      <c r="C350" s="2959">
        <v>1</v>
      </c>
      <c r="D350" s="2959">
        <v>302</v>
      </c>
      <c r="E350" s="2959" t="s">
        <v>3938</v>
      </c>
      <c r="F350" s="2960">
        <v>96.94</v>
      </c>
      <c r="G350" s="2959"/>
      <c r="H350" s="3348" t="s">
        <v>3577</v>
      </c>
      <c r="I350" s="3002" t="s">
        <v>3608</v>
      </c>
    </row>
    <row r="351" spans="1:9">
      <c r="A351" s="2959" t="s">
        <v>3063</v>
      </c>
      <c r="B351" s="2959">
        <v>4</v>
      </c>
      <c r="C351" s="2959">
        <v>1</v>
      </c>
      <c r="D351" s="2959">
        <v>303</v>
      </c>
      <c r="E351" s="2959" t="s">
        <v>3939</v>
      </c>
      <c r="F351" s="2960">
        <v>139.79</v>
      </c>
      <c r="G351" s="2959"/>
      <c r="H351" s="3348" t="s">
        <v>3577</v>
      </c>
      <c r="I351" s="3002" t="s">
        <v>3608</v>
      </c>
    </row>
    <row r="352" spans="1:9">
      <c r="A352" s="2959" t="s">
        <v>3063</v>
      </c>
      <c r="B352" s="2959">
        <v>4</v>
      </c>
      <c r="C352" s="2959">
        <v>1</v>
      </c>
      <c r="D352" s="2959">
        <v>401</v>
      </c>
      <c r="E352" s="2959" t="s">
        <v>3940</v>
      </c>
      <c r="F352" s="2960">
        <v>118.47</v>
      </c>
      <c r="G352" s="2959"/>
      <c r="H352" s="3348" t="s">
        <v>3577</v>
      </c>
      <c r="I352" s="3002" t="s">
        <v>3608</v>
      </c>
    </row>
    <row r="353" spans="1:9">
      <c r="A353" s="2959" t="s">
        <v>3063</v>
      </c>
      <c r="B353" s="2959">
        <v>4</v>
      </c>
      <c r="C353" s="2959">
        <v>1</v>
      </c>
      <c r="D353" s="2959">
        <v>402</v>
      </c>
      <c r="E353" s="2959" t="s">
        <v>3941</v>
      </c>
      <c r="F353" s="2960">
        <v>96.94</v>
      </c>
      <c r="G353" s="2959"/>
      <c r="H353" s="3348" t="s">
        <v>3577</v>
      </c>
      <c r="I353" s="3002" t="s">
        <v>3608</v>
      </c>
    </row>
    <row r="354" spans="1:9">
      <c r="A354" s="2959" t="s">
        <v>3063</v>
      </c>
      <c r="B354" s="2959">
        <v>4</v>
      </c>
      <c r="C354" s="2959">
        <v>1</v>
      </c>
      <c r="D354" s="2959">
        <v>403</v>
      </c>
      <c r="E354" s="2959" t="s">
        <v>3942</v>
      </c>
      <c r="F354" s="2960">
        <v>139.79</v>
      </c>
      <c r="G354" s="2959"/>
      <c r="H354" s="3348" t="s">
        <v>3591</v>
      </c>
    </row>
    <row r="355" spans="1:9">
      <c r="A355" s="2959" t="s">
        <v>3063</v>
      </c>
      <c r="B355" s="2959">
        <v>4</v>
      </c>
      <c r="C355" s="2959">
        <v>1</v>
      </c>
      <c r="D355" s="2959">
        <v>501</v>
      </c>
      <c r="E355" s="2959" t="s">
        <v>3943</v>
      </c>
      <c r="F355" s="2960">
        <v>118.47</v>
      </c>
      <c r="G355" s="2959"/>
      <c r="H355" s="3348" t="s">
        <v>3577</v>
      </c>
      <c r="I355" s="3002" t="s">
        <v>3608</v>
      </c>
    </row>
    <row r="356" spans="1:9">
      <c r="A356" s="2959" t="s">
        <v>3063</v>
      </c>
      <c r="B356" s="2959">
        <v>4</v>
      </c>
      <c r="C356" s="2959">
        <v>1</v>
      </c>
      <c r="D356" s="2959">
        <v>502</v>
      </c>
      <c r="E356" s="2959" t="s">
        <v>3944</v>
      </c>
      <c r="F356" s="2960">
        <v>96.94</v>
      </c>
      <c r="G356" s="2959"/>
      <c r="H356" s="3348" t="s">
        <v>3577</v>
      </c>
      <c r="I356" s="3002" t="s">
        <v>3608</v>
      </c>
    </row>
    <row r="357" spans="1:9">
      <c r="A357" s="2959" t="s">
        <v>3063</v>
      </c>
      <c r="B357" s="2959">
        <v>4</v>
      </c>
      <c r="C357" s="2959">
        <v>1</v>
      </c>
      <c r="D357" s="2959">
        <v>503</v>
      </c>
      <c r="E357" s="2959" t="s">
        <v>3945</v>
      </c>
      <c r="F357" s="2960">
        <v>139.79</v>
      </c>
      <c r="G357" s="2959"/>
      <c r="H357" s="3348" t="s">
        <v>3591</v>
      </c>
    </row>
    <row r="358" spans="1:9">
      <c r="A358" s="2959" t="s">
        <v>3063</v>
      </c>
      <c r="B358" s="2959">
        <v>4</v>
      </c>
      <c r="C358" s="2959">
        <v>1</v>
      </c>
      <c r="D358" s="2959">
        <v>601</v>
      </c>
      <c r="E358" s="2959" t="s">
        <v>3946</v>
      </c>
      <c r="F358" s="2960">
        <v>118.47</v>
      </c>
      <c r="G358" s="2959"/>
      <c r="H358" s="3348" t="s">
        <v>3577</v>
      </c>
      <c r="I358" s="3002" t="s">
        <v>3608</v>
      </c>
    </row>
    <row r="359" spans="1:9">
      <c r="A359" s="2959" t="s">
        <v>3063</v>
      </c>
      <c r="B359" s="2959">
        <v>4</v>
      </c>
      <c r="C359" s="2959">
        <v>1</v>
      </c>
      <c r="D359" s="2959">
        <v>602</v>
      </c>
      <c r="E359" s="2959" t="s">
        <v>3947</v>
      </c>
      <c r="F359" s="2960">
        <v>96.94</v>
      </c>
      <c r="G359" s="2959"/>
      <c r="H359" s="3348" t="s">
        <v>3577</v>
      </c>
      <c r="I359" s="3002" t="s">
        <v>3608</v>
      </c>
    </row>
    <row r="360" spans="1:9">
      <c r="A360" s="2959" t="s">
        <v>3063</v>
      </c>
      <c r="B360" s="2959">
        <v>4</v>
      </c>
      <c r="C360" s="2959">
        <v>1</v>
      </c>
      <c r="D360" s="2959">
        <v>603</v>
      </c>
      <c r="E360" s="2959" t="s">
        <v>3948</v>
      </c>
      <c r="F360" s="2960">
        <v>139.79</v>
      </c>
      <c r="G360" s="2959"/>
      <c r="H360" s="3348" t="s">
        <v>3577</v>
      </c>
      <c r="I360" s="3002" t="s">
        <v>3608</v>
      </c>
    </row>
    <row r="361" spans="1:9">
      <c r="A361" s="2959" t="s">
        <v>3063</v>
      </c>
      <c r="B361" s="2959">
        <v>4</v>
      </c>
      <c r="C361" s="2959">
        <v>1</v>
      </c>
      <c r="D361" s="2959">
        <v>701</v>
      </c>
      <c r="E361" s="2959" t="s">
        <v>3949</v>
      </c>
      <c r="F361" s="2960">
        <v>118.47</v>
      </c>
      <c r="G361" s="2959"/>
      <c r="H361" s="3348" t="s">
        <v>3577</v>
      </c>
      <c r="I361" s="3002" t="s">
        <v>3608</v>
      </c>
    </row>
    <row r="362" spans="1:9">
      <c r="A362" s="2959" t="s">
        <v>3063</v>
      </c>
      <c r="B362" s="2959">
        <v>4</v>
      </c>
      <c r="C362" s="2959">
        <v>1</v>
      </c>
      <c r="D362" s="2959">
        <v>702</v>
      </c>
      <c r="E362" s="2959" t="s">
        <v>3950</v>
      </c>
      <c r="F362" s="2960">
        <v>96.94</v>
      </c>
      <c r="G362" s="2959"/>
      <c r="H362" s="3348" t="s">
        <v>3577</v>
      </c>
      <c r="I362" s="3002" t="s">
        <v>3608</v>
      </c>
    </row>
    <row r="363" spans="1:9">
      <c r="A363" s="2959" t="s">
        <v>3063</v>
      </c>
      <c r="B363" s="2959">
        <v>4</v>
      </c>
      <c r="C363" s="2959">
        <v>1</v>
      </c>
      <c r="D363" s="2959">
        <v>703</v>
      </c>
      <c r="E363" s="2959" t="s">
        <v>3951</v>
      </c>
      <c r="F363" s="2960">
        <v>139.79</v>
      </c>
      <c r="G363" s="2959"/>
      <c r="H363" s="3348" t="s">
        <v>3591</v>
      </c>
    </row>
    <row r="364" spans="1:9">
      <c r="A364" s="2959" t="s">
        <v>3063</v>
      </c>
      <c r="B364" s="2959">
        <v>4</v>
      </c>
      <c r="C364" s="2959">
        <v>1</v>
      </c>
      <c r="D364" s="2959">
        <v>801</v>
      </c>
      <c r="E364" s="2959" t="s">
        <v>3952</v>
      </c>
      <c r="F364" s="2960">
        <v>118.47</v>
      </c>
      <c r="G364" s="2959"/>
      <c r="H364" s="3348" t="s">
        <v>3577</v>
      </c>
      <c r="I364" s="3002" t="s">
        <v>3608</v>
      </c>
    </row>
    <row r="365" spans="1:9">
      <c r="A365" s="2959" t="s">
        <v>3063</v>
      </c>
      <c r="B365" s="2959">
        <v>4</v>
      </c>
      <c r="C365" s="2959">
        <v>1</v>
      </c>
      <c r="D365" s="2959">
        <v>802</v>
      </c>
      <c r="E365" s="2959" t="s">
        <v>3953</v>
      </c>
      <c r="F365" s="2960">
        <v>96.94</v>
      </c>
      <c r="G365" s="2959"/>
      <c r="H365" s="3348" t="s">
        <v>3577</v>
      </c>
      <c r="I365" s="3002" t="s">
        <v>3608</v>
      </c>
    </row>
    <row r="366" spans="1:9">
      <c r="A366" s="2959" t="s">
        <v>3063</v>
      </c>
      <c r="B366" s="2959">
        <v>4</v>
      </c>
      <c r="C366" s="2959">
        <v>1</v>
      </c>
      <c r="D366" s="2959">
        <v>803</v>
      </c>
      <c r="E366" s="2959" t="s">
        <v>3954</v>
      </c>
      <c r="F366" s="2960">
        <v>139.79</v>
      </c>
      <c r="G366" s="2959"/>
      <c r="H366" s="3348" t="s">
        <v>3591</v>
      </c>
    </row>
    <row r="367" spans="1:9">
      <c r="A367" s="2959" t="s">
        <v>3063</v>
      </c>
      <c r="B367" s="2959">
        <v>4</v>
      </c>
      <c r="C367" s="2959">
        <v>1</v>
      </c>
      <c r="D367" s="2959">
        <v>901</v>
      </c>
      <c r="E367" s="2959" t="s">
        <v>3955</v>
      </c>
      <c r="F367" s="2960">
        <v>118.47</v>
      </c>
      <c r="G367" s="2959"/>
      <c r="H367" s="3348" t="s">
        <v>3577</v>
      </c>
      <c r="I367" s="3002" t="s">
        <v>3612</v>
      </c>
    </row>
    <row r="368" spans="1:9">
      <c r="A368" s="2959" t="s">
        <v>3063</v>
      </c>
      <c r="B368" s="2959">
        <v>4</v>
      </c>
      <c r="C368" s="2959">
        <v>1</v>
      </c>
      <c r="D368" s="2959">
        <v>902</v>
      </c>
      <c r="E368" s="2959" t="s">
        <v>3956</v>
      </c>
      <c r="F368" s="2960">
        <v>96.94</v>
      </c>
      <c r="G368" s="2959"/>
      <c r="H368" s="3348" t="s">
        <v>3577</v>
      </c>
      <c r="I368" s="3002" t="s">
        <v>3612</v>
      </c>
    </row>
    <row r="369" spans="1:9">
      <c r="A369" s="2959" t="s">
        <v>3063</v>
      </c>
      <c r="B369" s="2959">
        <v>4</v>
      </c>
      <c r="C369" s="2959">
        <v>1</v>
      </c>
      <c r="D369" s="2959">
        <v>903</v>
      </c>
      <c r="E369" s="2959" t="s">
        <v>3957</v>
      </c>
      <c r="F369" s="2960">
        <v>139.79</v>
      </c>
      <c r="G369" s="2959"/>
      <c r="H369" s="3348" t="s">
        <v>3577</v>
      </c>
      <c r="I369" s="3002" t="s">
        <v>3612</v>
      </c>
    </row>
    <row r="370" spans="1:9">
      <c r="A370" s="2959" t="s">
        <v>3063</v>
      </c>
      <c r="B370" s="2959">
        <v>4</v>
      </c>
      <c r="C370" s="2959">
        <v>1</v>
      </c>
      <c r="D370" s="2959">
        <v>1001</v>
      </c>
      <c r="E370" s="2959" t="s">
        <v>3958</v>
      </c>
      <c r="F370" s="2960">
        <v>118.47</v>
      </c>
      <c r="G370" s="2959"/>
      <c r="H370" s="3348" t="s">
        <v>3577</v>
      </c>
      <c r="I370" s="3002" t="s">
        <v>3612</v>
      </c>
    </row>
    <row r="371" spans="1:9">
      <c r="A371" s="2959" t="s">
        <v>3063</v>
      </c>
      <c r="B371" s="2959">
        <v>4</v>
      </c>
      <c r="C371" s="2959">
        <v>1</v>
      </c>
      <c r="D371" s="2959">
        <v>1002</v>
      </c>
      <c r="E371" s="2959" t="s">
        <v>3959</v>
      </c>
      <c r="F371" s="2960">
        <v>96.94</v>
      </c>
      <c r="G371" s="2959"/>
      <c r="H371" s="3348" t="s">
        <v>3577</v>
      </c>
      <c r="I371" s="3002" t="s">
        <v>3612</v>
      </c>
    </row>
    <row r="372" spans="1:9">
      <c r="A372" s="2959" t="s">
        <v>3063</v>
      </c>
      <c r="B372" s="2959">
        <v>4</v>
      </c>
      <c r="C372" s="2959">
        <v>1</v>
      </c>
      <c r="D372" s="2959">
        <v>1003</v>
      </c>
      <c r="E372" s="2959" t="s">
        <v>3960</v>
      </c>
      <c r="F372" s="2960">
        <v>139.79</v>
      </c>
      <c r="G372" s="2959"/>
      <c r="H372" s="3348" t="s">
        <v>3577</v>
      </c>
      <c r="I372" s="3002" t="s">
        <v>3612</v>
      </c>
    </row>
    <row r="373" spans="1:9">
      <c r="A373" s="2959" t="s">
        <v>3063</v>
      </c>
      <c r="B373" s="2959">
        <v>4</v>
      </c>
      <c r="C373" s="2959">
        <v>1</v>
      </c>
      <c r="D373" s="2959">
        <v>1101</v>
      </c>
      <c r="E373" s="2959" t="s">
        <v>3961</v>
      </c>
      <c r="F373" s="2960">
        <v>118.47</v>
      </c>
      <c r="G373" s="2959"/>
      <c r="H373" s="3348" t="s">
        <v>3577</v>
      </c>
      <c r="I373" s="3002" t="s">
        <v>3612</v>
      </c>
    </row>
    <row r="374" spans="1:9">
      <c r="A374" s="2959" t="s">
        <v>3063</v>
      </c>
      <c r="B374" s="2959">
        <v>4</v>
      </c>
      <c r="C374" s="2959">
        <v>1</v>
      </c>
      <c r="D374" s="2959">
        <v>1102</v>
      </c>
      <c r="E374" s="2959" t="s">
        <v>3962</v>
      </c>
      <c r="F374" s="2960">
        <v>96.94</v>
      </c>
      <c r="G374" s="2959"/>
      <c r="H374" s="3348" t="s">
        <v>3577</v>
      </c>
      <c r="I374" s="3002" t="s">
        <v>3612</v>
      </c>
    </row>
    <row r="375" spans="1:9">
      <c r="A375" s="2959" t="s">
        <v>3063</v>
      </c>
      <c r="B375" s="2959">
        <v>4</v>
      </c>
      <c r="C375" s="2959">
        <v>1</v>
      </c>
      <c r="D375" s="2959">
        <v>1103</v>
      </c>
      <c r="E375" s="2959" t="s">
        <v>3963</v>
      </c>
      <c r="F375" s="2960">
        <v>139.79</v>
      </c>
      <c r="G375" s="2959"/>
      <c r="H375" s="3348" t="s">
        <v>3591</v>
      </c>
    </row>
    <row r="376" spans="1:9">
      <c r="A376" s="2959" t="s">
        <v>3063</v>
      </c>
      <c r="B376" s="2959">
        <v>4</v>
      </c>
      <c r="C376" s="2959">
        <v>1</v>
      </c>
      <c r="D376" s="2959">
        <v>1201</v>
      </c>
      <c r="E376" s="2959" t="s">
        <v>3964</v>
      </c>
      <c r="F376" s="2960">
        <v>118.47</v>
      </c>
      <c r="G376" s="2959"/>
      <c r="H376" s="3348" t="s">
        <v>3577</v>
      </c>
      <c r="I376" s="3002" t="s">
        <v>3612</v>
      </c>
    </row>
    <row r="377" spans="1:9">
      <c r="A377" s="2959" t="s">
        <v>3063</v>
      </c>
      <c r="B377" s="2959">
        <v>4</v>
      </c>
      <c r="C377" s="2959">
        <v>1</v>
      </c>
      <c r="D377" s="2959">
        <v>1202</v>
      </c>
      <c r="E377" s="2959" t="s">
        <v>3965</v>
      </c>
      <c r="F377" s="2960">
        <v>96.94</v>
      </c>
      <c r="G377" s="2959"/>
      <c r="H377" s="3348" t="s">
        <v>3577</v>
      </c>
      <c r="I377" s="3002" t="s">
        <v>3612</v>
      </c>
    </row>
    <row r="378" spans="1:9">
      <c r="A378" s="2959" t="s">
        <v>3063</v>
      </c>
      <c r="B378" s="2959">
        <v>4</v>
      </c>
      <c r="C378" s="2959">
        <v>1</v>
      </c>
      <c r="D378" s="2959">
        <v>1203</v>
      </c>
      <c r="E378" s="2959" t="s">
        <v>3966</v>
      </c>
      <c r="F378" s="2960">
        <v>139.79</v>
      </c>
      <c r="G378" s="2959"/>
      <c r="H378" s="3348" t="s">
        <v>3591</v>
      </c>
    </row>
    <row r="379" spans="1:9">
      <c r="A379" s="2959" t="s">
        <v>3063</v>
      </c>
      <c r="B379" s="2959">
        <v>4</v>
      </c>
      <c r="C379" s="2959">
        <v>1</v>
      </c>
      <c r="D379" s="2959">
        <v>1301</v>
      </c>
      <c r="E379" s="2959" t="s">
        <v>3967</v>
      </c>
      <c r="F379" s="2960">
        <v>118.47</v>
      </c>
      <c r="G379" s="2959"/>
      <c r="H379" s="3348" t="s">
        <v>3591</v>
      </c>
    </row>
    <row r="380" spans="1:9">
      <c r="A380" s="2959" t="s">
        <v>3063</v>
      </c>
      <c r="B380" s="2959">
        <v>4</v>
      </c>
      <c r="C380" s="2959">
        <v>1</v>
      </c>
      <c r="D380" s="2959">
        <v>1302</v>
      </c>
      <c r="E380" s="2959" t="s">
        <v>3968</v>
      </c>
      <c r="F380" s="2960">
        <v>96.94</v>
      </c>
      <c r="G380" s="2959"/>
      <c r="H380" s="3348" t="s">
        <v>3591</v>
      </c>
    </row>
    <row r="381" spans="1:9">
      <c r="A381" s="2959" t="s">
        <v>3063</v>
      </c>
      <c r="B381" s="2959">
        <v>4</v>
      </c>
      <c r="C381" s="2959">
        <v>1</v>
      </c>
      <c r="D381" s="2959">
        <v>1303</v>
      </c>
      <c r="E381" s="2959" t="s">
        <v>3969</v>
      </c>
      <c r="F381" s="2960">
        <v>139.79</v>
      </c>
      <c r="G381" s="2959"/>
      <c r="H381" s="3348" t="s">
        <v>3591</v>
      </c>
    </row>
    <row r="382" spans="1:9">
      <c r="A382" s="2959" t="s">
        <v>3063</v>
      </c>
      <c r="B382" s="2959">
        <v>4</v>
      </c>
      <c r="C382" s="2959">
        <v>1</v>
      </c>
      <c r="D382" s="2959">
        <v>1401</v>
      </c>
      <c r="E382" s="2959" t="s">
        <v>3970</v>
      </c>
      <c r="F382" s="2960">
        <v>118.47</v>
      </c>
      <c r="G382" s="2959"/>
      <c r="H382" s="3348" t="s">
        <v>3577</v>
      </c>
      <c r="I382" s="3002" t="s">
        <v>3612</v>
      </c>
    </row>
    <row r="383" spans="1:9">
      <c r="A383" s="2959" t="s">
        <v>3063</v>
      </c>
      <c r="B383" s="2959">
        <v>4</v>
      </c>
      <c r="C383" s="2959">
        <v>1</v>
      </c>
      <c r="D383" s="2959">
        <v>1402</v>
      </c>
      <c r="E383" s="2959" t="s">
        <v>3971</v>
      </c>
      <c r="F383" s="2960">
        <v>96.94</v>
      </c>
      <c r="G383" s="2959"/>
      <c r="H383" s="3348" t="s">
        <v>3591</v>
      </c>
    </row>
    <row r="384" spans="1:9">
      <c r="A384" s="2959" t="s">
        <v>3063</v>
      </c>
      <c r="B384" s="2959">
        <v>4</v>
      </c>
      <c r="C384" s="2959">
        <v>1</v>
      </c>
      <c r="D384" s="2959">
        <v>1403</v>
      </c>
      <c r="E384" s="2959" t="s">
        <v>3972</v>
      </c>
      <c r="F384" s="2960">
        <v>139.79</v>
      </c>
      <c r="G384" s="2959"/>
      <c r="H384" s="3348" t="s">
        <v>3591</v>
      </c>
    </row>
    <row r="385" spans="1:9">
      <c r="A385" s="2959" t="s">
        <v>3063</v>
      </c>
      <c r="B385" s="2959">
        <v>4</v>
      </c>
      <c r="C385" s="2959">
        <v>1</v>
      </c>
      <c r="D385" s="2959">
        <v>1501</v>
      </c>
      <c r="E385" s="2959" t="s">
        <v>3973</v>
      </c>
      <c r="F385" s="2960">
        <v>118.47</v>
      </c>
      <c r="G385" s="2959"/>
      <c r="H385" s="3348" t="s">
        <v>3577</v>
      </c>
      <c r="I385" s="3002" t="s">
        <v>3612</v>
      </c>
    </row>
    <row r="386" spans="1:9">
      <c r="A386" s="2959" t="s">
        <v>3063</v>
      </c>
      <c r="B386" s="2959">
        <v>4</v>
      </c>
      <c r="C386" s="2959">
        <v>1</v>
      </c>
      <c r="D386" s="2959">
        <v>1502</v>
      </c>
      <c r="E386" s="2959" t="s">
        <v>3974</v>
      </c>
      <c r="F386" s="2960">
        <v>96.94</v>
      </c>
      <c r="G386" s="2959"/>
      <c r="H386" s="3348" t="s">
        <v>3577</v>
      </c>
      <c r="I386" s="3002" t="s">
        <v>3612</v>
      </c>
    </row>
    <row r="387" spans="1:9">
      <c r="A387" s="2959" t="s">
        <v>3063</v>
      </c>
      <c r="B387" s="2959">
        <v>4</v>
      </c>
      <c r="C387" s="2959">
        <v>1</v>
      </c>
      <c r="D387" s="2959">
        <v>1503</v>
      </c>
      <c r="E387" s="2959" t="s">
        <v>3975</v>
      </c>
      <c r="F387" s="2960">
        <v>139.79</v>
      </c>
      <c r="G387" s="2959"/>
      <c r="H387" s="3348" t="s">
        <v>3577</v>
      </c>
      <c r="I387" s="3002" t="s">
        <v>3612</v>
      </c>
    </row>
    <row r="388" spans="1:9">
      <c r="A388" s="2959" t="s">
        <v>3063</v>
      </c>
      <c r="B388" s="2959">
        <v>4</v>
      </c>
      <c r="C388" s="2959">
        <v>1</v>
      </c>
      <c r="D388" s="2959">
        <v>1601</v>
      </c>
      <c r="E388" s="2959" t="s">
        <v>3976</v>
      </c>
      <c r="F388" s="2960">
        <v>118.47</v>
      </c>
      <c r="G388" s="2959"/>
      <c r="H388" s="3348" t="s">
        <v>3577</v>
      </c>
      <c r="I388" s="3002" t="s">
        <v>3612</v>
      </c>
    </row>
    <row r="389" spans="1:9">
      <c r="A389" s="2959" t="s">
        <v>3063</v>
      </c>
      <c r="B389" s="2959">
        <v>4</v>
      </c>
      <c r="C389" s="2959">
        <v>1</v>
      </c>
      <c r="D389" s="2959">
        <v>1602</v>
      </c>
      <c r="E389" s="2959" t="s">
        <v>3977</v>
      </c>
      <c r="F389" s="2960">
        <v>96.94</v>
      </c>
      <c r="G389" s="2959"/>
      <c r="H389" s="3348" t="s">
        <v>3577</v>
      </c>
      <c r="I389" s="3002" t="s">
        <v>3612</v>
      </c>
    </row>
    <row r="390" spans="1:9">
      <c r="A390" s="2959" t="s">
        <v>3063</v>
      </c>
      <c r="B390" s="2959">
        <v>4</v>
      </c>
      <c r="C390" s="2959">
        <v>1</v>
      </c>
      <c r="D390" s="2959">
        <v>1603</v>
      </c>
      <c r="E390" s="2959" t="s">
        <v>3978</v>
      </c>
      <c r="F390" s="2960">
        <v>139.79</v>
      </c>
      <c r="G390" s="2959"/>
      <c r="H390" s="3348" t="s">
        <v>3577</v>
      </c>
      <c r="I390" s="3002" t="s">
        <v>3612</v>
      </c>
    </row>
    <row r="391" spans="1:9">
      <c r="A391" s="2959" t="s">
        <v>3063</v>
      </c>
      <c r="B391" s="2959">
        <v>4</v>
      </c>
      <c r="C391" s="2959">
        <v>1</v>
      </c>
      <c r="D391" s="2959">
        <v>1701</v>
      </c>
      <c r="E391" s="2959" t="s">
        <v>3979</v>
      </c>
      <c r="F391" s="2960">
        <v>118.47</v>
      </c>
      <c r="G391" s="2959"/>
      <c r="H391" s="3348" t="s">
        <v>3591</v>
      </c>
    </row>
    <row r="392" spans="1:9">
      <c r="A392" s="2959" t="s">
        <v>3063</v>
      </c>
      <c r="B392" s="2959">
        <v>4</v>
      </c>
      <c r="C392" s="2959">
        <v>1</v>
      </c>
      <c r="D392" s="2959">
        <v>1702</v>
      </c>
      <c r="E392" s="2959" t="s">
        <v>3980</v>
      </c>
      <c r="F392" s="2960">
        <v>96.94</v>
      </c>
      <c r="G392" s="2959"/>
      <c r="H392" s="3348" t="s">
        <v>3577</v>
      </c>
      <c r="I392" s="3002" t="s">
        <v>3612</v>
      </c>
    </row>
    <row r="393" spans="1:9">
      <c r="A393" s="2959" t="s">
        <v>3063</v>
      </c>
      <c r="B393" s="2959">
        <v>4</v>
      </c>
      <c r="C393" s="2959">
        <v>1</v>
      </c>
      <c r="D393" s="2959">
        <v>1703</v>
      </c>
      <c r="E393" s="2959" t="s">
        <v>3981</v>
      </c>
      <c r="F393" s="2960">
        <v>139.79</v>
      </c>
      <c r="G393" s="2959"/>
      <c r="H393" s="3348" t="s">
        <v>3591</v>
      </c>
    </row>
    <row r="394" spans="1:9">
      <c r="A394" s="2959" t="s">
        <v>3063</v>
      </c>
      <c r="B394" s="2959">
        <v>4</v>
      </c>
      <c r="C394" s="2959">
        <v>1</v>
      </c>
      <c r="D394" s="2959">
        <v>1801</v>
      </c>
      <c r="E394" s="2959" t="s">
        <v>3982</v>
      </c>
      <c r="F394" s="2960">
        <v>118.47</v>
      </c>
      <c r="G394" s="2959"/>
      <c r="H394" s="3348" t="s">
        <v>3577</v>
      </c>
      <c r="I394" s="3002" t="s">
        <v>3612</v>
      </c>
    </row>
    <row r="395" spans="1:9">
      <c r="A395" s="2959" t="s">
        <v>3063</v>
      </c>
      <c r="B395" s="2959">
        <v>4</v>
      </c>
      <c r="C395" s="2959">
        <v>1</v>
      </c>
      <c r="D395" s="2959">
        <v>1802</v>
      </c>
      <c r="E395" s="2959" t="s">
        <v>3983</v>
      </c>
      <c r="F395" s="2960">
        <v>96.94</v>
      </c>
      <c r="G395" s="2959"/>
      <c r="H395" s="3348" t="s">
        <v>3591</v>
      </c>
    </row>
    <row r="396" spans="1:9">
      <c r="A396" s="2959" t="s">
        <v>3063</v>
      </c>
      <c r="B396" s="2959">
        <v>4</v>
      </c>
      <c r="C396" s="2959">
        <v>1</v>
      </c>
      <c r="D396" s="2959">
        <v>1803</v>
      </c>
      <c r="E396" s="2959" t="s">
        <v>3984</v>
      </c>
      <c r="F396" s="2960">
        <v>139.79</v>
      </c>
      <c r="G396" s="2959"/>
      <c r="H396" s="3348" t="s">
        <v>3591</v>
      </c>
    </row>
    <row r="397" spans="1:9">
      <c r="A397" s="2959" t="s">
        <v>3063</v>
      </c>
      <c r="B397" s="2959">
        <v>4</v>
      </c>
      <c r="C397" s="2959">
        <v>1</v>
      </c>
      <c r="D397" s="2959">
        <v>1901</v>
      </c>
      <c r="E397" s="2959" t="s">
        <v>3985</v>
      </c>
      <c r="F397" s="2960">
        <v>118.47</v>
      </c>
      <c r="G397" s="2959"/>
      <c r="H397" s="3348" t="s">
        <v>3591</v>
      </c>
    </row>
    <row r="398" spans="1:9">
      <c r="A398" s="2959" t="s">
        <v>3063</v>
      </c>
      <c r="B398" s="2959">
        <v>4</v>
      </c>
      <c r="C398" s="2959">
        <v>1</v>
      </c>
      <c r="D398" s="2959">
        <v>1902</v>
      </c>
      <c r="E398" s="2959" t="s">
        <v>3986</v>
      </c>
      <c r="F398" s="2960">
        <v>96.94</v>
      </c>
      <c r="G398" s="2959"/>
      <c r="H398" s="3348" t="s">
        <v>3577</v>
      </c>
      <c r="I398" s="3002" t="s">
        <v>3987</v>
      </c>
    </row>
    <row r="399" spans="1:9">
      <c r="A399" s="2959" t="s">
        <v>3063</v>
      </c>
      <c r="B399" s="2959">
        <v>4</v>
      </c>
      <c r="C399" s="2959">
        <v>1</v>
      </c>
      <c r="D399" s="2959">
        <v>1903</v>
      </c>
      <c r="E399" s="2959" t="s">
        <v>3988</v>
      </c>
      <c r="F399" s="2960">
        <v>139.79</v>
      </c>
      <c r="G399" s="2959"/>
      <c r="H399" s="3348" t="s">
        <v>3591</v>
      </c>
    </row>
    <row r="400" spans="1:9">
      <c r="A400" s="2959" t="s">
        <v>3063</v>
      </c>
      <c r="B400" s="2959">
        <v>4</v>
      </c>
      <c r="C400" s="2959">
        <v>1</v>
      </c>
      <c r="D400" s="2959">
        <v>2001</v>
      </c>
      <c r="E400" s="2959" t="s">
        <v>3989</v>
      </c>
      <c r="F400" s="2960">
        <v>118.47</v>
      </c>
      <c r="G400" s="2959"/>
      <c r="H400" s="3348" t="s">
        <v>3577</v>
      </c>
      <c r="I400" s="3002" t="s">
        <v>3987</v>
      </c>
    </row>
    <row r="401" spans="1:9">
      <c r="A401" s="2959" t="s">
        <v>3063</v>
      </c>
      <c r="B401" s="2959">
        <v>4</v>
      </c>
      <c r="C401" s="2959">
        <v>1</v>
      </c>
      <c r="D401" s="2959">
        <v>2002</v>
      </c>
      <c r="E401" s="2959" t="s">
        <v>3990</v>
      </c>
      <c r="F401" s="2960">
        <v>96.94</v>
      </c>
      <c r="G401" s="2959"/>
      <c r="H401" s="3348" t="s">
        <v>3591</v>
      </c>
    </row>
    <row r="402" spans="1:9">
      <c r="A402" s="2959" t="s">
        <v>3063</v>
      </c>
      <c r="B402" s="2959">
        <v>4</v>
      </c>
      <c r="C402" s="2959">
        <v>1</v>
      </c>
      <c r="D402" s="2959">
        <v>2003</v>
      </c>
      <c r="E402" s="2959" t="s">
        <v>3991</v>
      </c>
      <c r="F402" s="2960">
        <v>139.79</v>
      </c>
      <c r="G402" s="2959"/>
      <c r="H402" s="3348" t="s">
        <v>3577</v>
      </c>
      <c r="I402" s="3002" t="s">
        <v>3987</v>
      </c>
    </row>
    <row r="403" spans="1:9">
      <c r="A403" s="2959" t="s">
        <v>3063</v>
      </c>
      <c r="B403" s="2959">
        <v>4</v>
      </c>
      <c r="C403" s="2959">
        <v>1</v>
      </c>
      <c r="D403" s="2959">
        <v>2101</v>
      </c>
      <c r="E403" s="2959" t="s">
        <v>3992</v>
      </c>
      <c r="F403" s="2960">
        <v>118.47</v>
      </c>
      <c r="G403" s="2959"/>
      <c r="H403" s="3348" t="s">
        <v>3591</v>
      </c>
    </row>
    <row r="404" spans="1:9">
      <c r="A404" s="2959" t="s">
        <v>3063</v>
      </c>
      <c r="B404" s="2959">
        <v>4</v>
      </c>
      <c r="C404" s="2959">
        <v>1</v>
      </c>
      <c r="D404" s="2959">
        <v>2102</v>
      </c>
      <c r="E404" s="2959" t="s">
        <v>3993</v>
      </c>
      <c r="F404" s="2960">
        <v>96.94</v>
      </c>
      <c r="G404" s="2959"/>
      <c r="H404" s="3348" t="s">
        <v>3577</v>
      </c>
      <c r="I404" s="3002" t="s">
        <v>3987</v>
      </c>
    </row>
    <row r="405" spans="1:9">
      <c r="A405" s="2959" t="s">
        <v>3063</v>
      </c>
      <c r="B405" s="2959">
        <v>4</v>
      </c>
      <c r="C405" s="2959">
        <v>1</v>
      </c>
      <c r="D405" s="2959">
        <v>2103</v>
      </c>
      <c r="E405" s="2959" t="s">
        <v>3994</v>
      </c>
      <c r="F405" s="2960">
        <v>139.79</v>
      </c>
      <c r="G405" s="2959"/>
      <c r="H405" s="3348" t="s">
        <v>3577</v>
      </c>
      <c r="I405" s="3002" t="s">
        <v>3987</v>
      </c>
    </row>
    <row r="406" spans="1:9">
      <c r="A406" s="2959" t="s">
        <v>3063</v>
      </c>
      <c r="B406" s="2959">
        <v>4</v>
      </c>
      <c r="C406" s="2959">
        <v>1</v>
      </c>
      <c r="D406" s="2959">
        <v>2201</v>
      </c>
      <c r="E406" s="2959" t="s">
        <v>3995</v>
      </c>
      <c r="F406" s="2960">
        <v>118.47</v>
      </c>
      <c r="G406" s="2959"/>
      <c r="H406" s="3348" t="s">
        <v>3591</v>
      </c>
    </row>
    <row r="407" spans="1:9">
      <c r="A407" s="2959" t="s">
        <v>3063</v>
      </c>
      <c r="B407" s="2959">
        <v>4</v>
      </c>
      <c r="C407" s="2959">
        <v>1</v>
      </c>
      <c r="D407" s="2959">
        <v>2202</v>
      </c>
      <c r="E407" s="2959" t="s">
        <v>3996</v>
      </c>
      <c r="F407" s="2960">
        <v>96.94</v>
      </c>
      <c r="G407" s="2959"/>
      <c r="H407" s="3348" t="s">
        <v>3577</v>
      </c>
      <c r="I407" s="3002" t="s">
        <v>3987</v>
      </c>
    </row>
    <row r="408" spans="1:9">
      <c r="A408" s="2959" t="s">
        <v>3063</v>
      </c>
      <c r="B408" s="2959">
        <v>4</v>
      </c>
      <c r="C408" s="2959">
        <v>1</v>
      </c>
      <c r="D408" s="2959">
        <v>2203</v>
      </c>
      <c r="E408" s="2959" t="s">
        <v>3997</v>
      </c>
      <c r="F408" s="2960">
        <v>139.79</v>
      </c>
      <c r="G408" s="2959"/>
      <c r="H408" s="3348" t="s">
        <v>3591</v>
      </c>
    </row>
    <row r="409" spans="1:9">
      <c r="A409" s="2959" t="s">
        <v>3063</v>
      </c>
      <c r="B409" s="2959">
        <v>4</v>
      </c>
      <c r="C409" s="2959">
        <v>1</v>
      </c>
      <c r="D409" s="2959">
        <v>2301</v>
      </c>
      <c r="E409" s="2959" t="s">
        <v>3998</v>
      </c>
      <c r="F409" s="2960">
        <v>118.47</v>
      </c>
      <c r="G409" s="2959"/>
      <c r="H409" s="3348" t="s">
        <v>3577</v>
      </c>
      <c r="I409" s="3002" t="s">
        <v>3987</v>
      </c>
    </row>
    <row r="410" spans="1:9">
      <c r="A410" s="2959" t="s">
        <v>3063</v>
      </c>
      <c r="B410" s="2959">
        <v>4</v>
      </c>
      <c r="C410" s="2959">
        <v>1</v>
      </c>
      <c r="D410" s="2959">
        <v>2302</v>
      </c>
      <c r="E410" s="2959" t="s">
        <v>3999</v>
      </c>
      <c r="F410" s="2960">
        <v>96.94</v>
      </c>
      <c r="G410" s="2959"/>
      <c r="H410" s="3348" t="s">
        <v>3577</v>
      </c>
      <c r="I410" s="3002" t="s">
        <v>3987</v>
      </c>
    </row>
    <row r="411" spans="1:9">
      <c r="A411" s="2959" t="s">
        <v>3063</v>
      </c>
      <c r="B411" s="2959">
        <v>4</v>
      </c>
      <c r="C411" s="2959">
        <v>1</v>
      </c>
      <c r="D411" s="2959">
        <v>2303</v>
      </c>
      <c r="E411" s="2959" t="s">
        <v>4000</v>
      </c>
      <c r="F411" s="2960">
        <v>139.79</v>
      </c>
      <c r="G411" s="2959"/>
      <c r="H411" s="3348" t="s">
        <v>3577</v>
      </c>
      <c r="I411" s="3002" t="s">
        <v>3608</v>
      </c>
    </row>
    <row r="412" spans="1:9">
      <c r="A412" s="2959" t="s">
        <v>3063</v>
      </c>
      <c r="B412" s="2959">
        <v>4</v>
      </c>
      <c r="C412" s="2959">
        <v>1</v>
      </c>
      <c r="D412" s="2959">
        <v>2401</v>
      </c>
      <c r="E412" s="2959" t="s">
        <v>4001</v>
      </c>
      <c r="F412" s="2960">
        <v>118.47</v>
      </c>
      <c r="G412" s="2959"/>
      <c r="H412" s="3348" t="s">
        <v>3591</v>
      </c>
    </row>
    <row r="413" spans="1:9">
      <c r="A413" s="2959" t="s">
        <v>3063</v>
      </c>
      <c r="B413" s="2959">
        <v>4</v>
      </c>
      <c r="C413" s="2959">
        <v>1</v>
      </c>
      <c r="D413" s="2959">
        <v>2402</v>
      </c>
      <c r="E413" s="2959" t="s">
        <v>4002</v>
      </c>
      <c r="F413" s="2960">
        <v>96.94</v>
      </c>
      <c r="G413" s="2959"/>
      <c r="H413" s="3348" t="s">
        <v>3577</v>
      </c>
      <c r="I413" s="3002" t="s">
        <v>3608</v>
      </c>
    </row>
    <row r="414" spans="1:9">
      <c r="A414" s="2959" t="s">
        <v>3063</v>
      </c>
      <c r="B414" s="2959">
        <v>4</v>
      </c>
      <c r="C414" s="2959">
        <v>1</v>
      </c>
      <c r="D414" s="2959">
        <v>2403</v>
      </c>
      <c r="E414" s="2959" t="s">
        <v>4003</v>
      </c>
      <c r="F414" s="2960">
        <v>139.79</v>
      </c>
      <c r="G414" s="2959"/>
      <c r="H414" s="3348" t="s">
        <v>3591</v>
      </c>
    </row>
    <row r="415" spans="1:9">
      <c r="A415" s="2959" t="s">
        <v>3063</v>
      </c>
      <c r="B415" s="2959">
        <v>4</v>
      </c>
      <c r="C415" s="2959">
        <v>1</v>
      </c>
      <c r="D415" s="2959">
        <v>2501</v>
      </c>
      <c r="E415" s="2959" t="s">
        <v>4004</v>
      </c>
      <c r="F415" s="2960">
        <v>118.47</v>
      </c>
      <c r="G415" s="2959"/>
      <c r="H415" s="3348" t="s">
        <v>3577</v>
      </c>
      <c r="I415" s="3002" t="s">
        <v>3608</v>
      </c>
    </row>
    <row r="416" spans="1:9">
      <c r="A416" s="2959" t="s">
        <v>3063</v>
      </c>
      <c r="B416" s="2959">
        <v>4</v>
      </c>
      <c r="C416" s="2959">
        <v>1</v>
      </c>
      <c r="D416" s="2959">
        <v>2502</v>
      </c>
      <c r="E416" s="2959" t="s">
        <v>4005</v>
      </c>
      <c r="F416" s="2960">
        <v>96.94</v>
      </c>
      <c r="G416" s="2959"/>
      <c r="H416" s="3348" t="s">
        <v>3577</v>
      </c>
      <c r="I416" s="3002" t="s">
        <v>3612</v>
      </c>
    </row>
    <row r="417" spans="1:9">
      <c r="A417" s="2959" t="s">
        <v>3063</v>
      </c>
      <c r="B417" s="2959">
        <v>4</v>
      </c>
      <c r="C417" s="2959">
        <v>1</v>
      </c>
      <c r="D417" s="2959">
        <v>2503</v>
      </c>
      <c r="E417" s="2959" t="s">
        <v>4006</v>
      </c>
      <c r="F417" s="2960">
        <v>139.79</v>
      </c>
      <c r="G417" s="2959"/>
      <c r="H417" s="3348" t="s">
        <v>3577</v>
      </c>
      <c r="I417" s="3002" t="s">
        <v>3612</v>
      </c>
    </row>
    <row r="418" spans="1:9">
      <c r="A418" s="2959" t="s">
        <v>3063</v>
      </c>
      <c r="B418" s="2959">
        <v>4</v>
      </c>
      <c r="C418" s="2959">
        <v>1</v>
      </c>
      <c r="D418" s="2959">
        <v>2601</v>
      </c>
      <c r="E418" s="2959" t="s">
        <v>4007</v>
      </c>
      <c r="F418" s="2960">
        <v>118.47</v>
      </c>
      <c r="G418" s="2959"/>
      <c r="H418" s="3348" t="s">
        <v>3591</v>
      </c>
    </row>
    <row r="419" spans="1:9">
      <c r="A419" s="2959" t="s">
        <v>3063</v>
      </c>
      <c r="B419" s="2959">
        <v>4</v>
      </c>
      <c r="C419" s="2959">
        <v>1</v>
      </c>
      <c r="D419" s="2959">
        <v>2602</v>
      </c>
      <c r="E419" s="2959" t="s">
        <v>4008</v>
      </c>
      <c r="F419" s="2960">
        <v>96.94</v>
      </c>
      <c r="G419" s="2959"/>
      <c r="H419" s="3348" t="s">
        <v>3577</v>
      </c>
      <c r="I419" s="3002" t="s">
        <v>3612</v>
      </c>
    </row>
    <row r="420" spans="1:9">
      <c r="A420" s="2959" t="s">
        <v>3063</v>
      </c>
      <c r="B420" s="2959">
        <v>4</v>
      </c>
      <c r="C420" s="2959">
        <v>1</v>
      </c>
      <c r="D420" s="2959">
        <v>2603</v>
      </c>
      <c r="E420" s="2959" t="s">
        <v>4009</v>
      </c>
      <c r="F420" s="2960">
        <v>139.79</v>
      </c>
      <c r="G420" s="2959"/>
      <c r="H420" s="3348" t="s">
        <v>3577</v>
      </c>
      <c r="I420" s="3002" t="s">
        <v>3612</v>
      </c>
    </row>
    <row r="421" spans="1:9">
      <c r="A421" s="2959" t="s">
        <v>3063</v>
      </c>
      <c r="B421" s="2959">
        <v>4</v>
      </c>
      <c r="C421" s="2959">
        <v>1</v>
      </c>
      <c r="D421" s="2959">
        <v>2701</v>
      </c>
      <c r="E421" s="2959" t="s">
        <v>4010</v>
      </c>
      <c r="F421" s="2960">
        <v>118.47</v>
      </c>
      <c r="G421" s="2959"/>
      <c r="H421" s="3348" t="s">
        <v>3577</v>
      </c>
      <c r="I421" s="3002" t="s">
        <v>3612</v>
      </c>
    </row>
    <row r="422" spans="1:9">
      <c r="A422" s="2959" t="s">
        <v>3063</v>
      </c>
      <c r="B422" s="2959">
        <v>4</v>
      </c>
      <c r="C422" s="2959">
        <v>1</v>
      </c>
      <c r="D422" s="2959">
        <v>2702</v>
      </c>
      <c r="E422" s="2959" t="s">
        <v>4011</v>
      </c>
      <c r="F422" s="2960">
        <v>96.94</v>
      </c>
      <c r="G422" s="2959"/>
      <c r="H422" s="3348" t="s">
        <v>3577</v>
      </c>
      <c r="I422" s="3002" t="s">
        <v>3612</v>
      </c>
    </row>
    <row r="423" spans="1:9">
      <c r="A423" s="2959" t="s">
        <v>3063</v>
      </c>
      <c r="B423" s="2959">
        <v>4</v>
      </c>
      <c r="C423" s="2959">
        <v>1</v>
      </c>
      <c r="D423" s="2959">
        <v>2703</v>
      </c>
      <c r="E423" s="2959" t="s">
        <v>4012</v>
      </c>
      <c r="F423" s="2960">
        <v>139.79</v>
      </c>
      <c r="G423" s="2959"/>
      <c r="H423" s="3348" t="s">
        <v>3591</v>
      </c>
    </row>
    <row r="424" spans="1:9">
      <c r="A424" s="2959" t="s">
        <v>3063</v>
      </c>
      <c r="B424" s="2959">
        <v>4</v>
      </c>
      <c r="C424" s="2959">
        <v>1</v>
      </c>
      <c r="D424" s="2959">
        <v>2801</v>
      </c>
      <c r="E424" s="2959" t="s">
        <v>4013</v>
      </c>
      <c r="F424" s="2960">
        <v>118.47</v>
      </c>
      <c r="G424" s="2959"/>
      <c r="H424" s="3348" t="s">
        <v>3591</v>
      </c>
    </row>
    <row r="425" spans="1:9">
      <c r="A425" s="2959" t="s">
        <v>3063</v>
      </c>
      <c r="B425" s="2959">
        <v>4</v>
      </c>
      <c r="C425" s="2959">
        <v>1</v>
      </c>
      <c r="D425" s="2959">
        <v>2802</v>
      </c>
      <c r="E425" s="2959" t="s">
        <v>4014</v>
      </c>
      <c r="F425" s="2960">
        <v>96.94</v>
      </c>
      <c r="G425" s="2959"/>
      <c r="H425" s="3348" t="s">
        <v>3577</v>
      </c>
      <c r="I425" s="3002" t="s">
        <v>3643</v>
      </c>
    </row>
    <row r="426" spans="1:9">
      <c r="A426" s="2959" t="s">
        <v>3063</v>
      </c>
      <c r="B426" s="2959">
        <v>4</v>
      </c>
      <c r="C426" s="2959">
        <v>1</v>
      </c>
      <c r="D426" s="2959">
        <v>2803</v>
      </c>
      <c r="E426" s="2959" t="s">
        <v>4015</v>
      </c>
      <c r="F426" s="2960">
        <v>139.79</v>
      </c>
      <c r="G426" s="2959"/>
      <c r="H426" s="3348" t="s">
        <v>3591</v>
      </c>
    </row>
    <row r="427" spans="1:9">
      <c r="A427" s="2959" t="s">
        <v>3063</v>
      </c>
      <c r="B427" s="2959">
        <v>4</v>
      </c>
      <c r="C427" s="2959">
        <v>1</v>
      </c>
      <c r="D427" s="2959">
        <v>2901</v>
      </c>
      <c r="E427" s="2959" t="s">
        <v>4016</v>
      </c>
      <c r="F427" s="2960">
        <v>118.47</v>
      </c>
      <c r="G427" s="2959"/>
      <c r="H427" s="3348" t="s">
        <v>3591</v>
      </c>
    </row>
    <row r="428" spans="1:9">
      <c r="A428" s="2959" t="s">
        <v>3063</v>
      </c>
      <c r="B428" s="2959">
        <v>4</v>
      </c>
      <c r="C428" s="2959">
        <v>1</v>
      </c>
      <c r="D428" s="2959">
        <v>2902</v>
      </c>
      <c r="E428" s="2959" t="s">
        <v>4017</v>
      </c>
      <c r="F428" s="2960">
        <v>96.94</v>
      </c>
      <c r="G428" s="2959"/>
      <c r="H428" s="3348" t="s">
        <v>3591</v>
      </c>
    </row>
    <row r="429" spans="1:9">
      <c r="A429" s="2959" t="s">
        <v>3063</v>
      </c>
      <c r="B429" s="2959">
        <v>4</v>
      </c>
      <c r="C429" s="2959">
        <v>1</v>
      </c>
      <c r="D429" s="2959">
        <v>2903</v>
      </c>
      <c r="E429" s="2959" t="s">
        <v>4018</v>
      </c>
      <c r="F429" s="2960">
        <v>139.79</v>
      </c>
      <c r="G429" s="2959"/>
      <c r="H429" s="3348" t="s">
        <v>3591</v>
      </c>
    </row>
    <row r="430" spans="1:9">
      <c r="A430" s="2959" t="s">
        <v>3063</v>
      </c>
      <c r="B430" s="2959">
        <v>4</v>
      </c>
      <c r="C430" s="2959">
        <v>1</v>
      </c>
      <c r="D430" s="2959">
        <v>3001</v>
      </c>
      <c r="E430" s="2959" t="s">
        <v>4019</v>
      </c>
      <c r="F430" s="2960">
        <v>118.47</v>
      </c>
      <c r="G430" s="2959"/>
      <c r="H430" s="3348" t="s">
        <v>3591</v>
      </c>
    </row>
    <row r="431" spans="1:9">
      <c r="A431" s="2959" t="s">
        <v>3063</v>
      </c>
      <c r="B431" s="2959">
        <v>4</v>
      </c>
      <c r="C431" s="2959">
        <v>1</v>
      </c>
      <c r="D431" s="2959">
        <v>3002</v>
      </c>
      <c r="E431" s="2959" t="s">
        <v>4020</v>
      </c>
      <c r="F431" s="2960">
        <v>96.94</v>
      </c>
      <c r="G431" s="2959"/>
      <c r="H431" s="3348" t="s">
        <v>3577</v>
      </c>
      <c r="I431" s="3002" t="s">
        <v>3643</v>
      </c>
    </row>
    <row r="432" spans="1:9">
      <c r="A432" s="2959" t="s">
        <v>3063</v>
      </c>
      <c r="B432" s="2959">
        <v>4</v>
      </c>
      <c r="C432" s="2959">
        <v>1</v>
      </c>
      <c r="D432" s="2969">
        <v>3003</v>
      </c>
      <c r="E432" s="2959" t="s">
        <v>4021</v>
      </c>
      <c r="F432" s="2960">
        <v>139.79</v>
      </c>
      <c r="G432" s="2959"/>
      <c r="H432" s="3348" t="s">
        <v>3591</v>
      </c>
    </row>
    <row r="433" spans="1:8">
      <c r="A433" s="2959" t="s">
        <v>3063</v>
      </c>
      <c r="B433" s="2959">
        <v>5</v>
      </c>
      <c r="C433" s="2959">
        <v>1</v>
      </c>
      <c r="D433" s="2959">
        <v>101</v>
      </c>
      <c r="E433" s="2959" t="s">
        <v>4022</v>
      </c>
      <c r="F433" s="2960">
        <v>117.8</v>
      </c>
      <c r="G433" s="2959"/>
      <c r="H433" s="3348" t="s">
        <v>3591</v>
      </c>
    </row>
    <row r="434" spans="1:8">
      <c r="A434" s="2959" t="s">
        <v>3063</v>
      </c>
      <c r="B434" s="2959">
        <v>5</v>
      </c>
      <c r="C434" s="2959">
        <v>1</v>
      </c>
      <c r="D434" s="2959">
        <v>102</v>
      </c>
      <c r="E434" s="2959" t="s">
        <v>4023</v>
      </c>
      <c r="F434" s="2960">
        <v>96.39</v>
      </c>
      <c r="G434" s="2959"/>
      <c r="H434" s="3348" t="s">
        <v>3591</v>
      </c>
    </row>
    <row r="435" spans="1:8">
      <c r="A435" s="2959" t="s">
        <v>3063</v>
      </c>
      <c r="B435" s="2959">
        <v>5</v>
      </c>
      <c r="C435" s="2959">
        <v>1</v>
      </c>
      <c r="D435" s="2959">
        <v>103</v>
      </c>
      <c r="E435" s="2959" t="s">
        <v>4024</v>
      </c>
      <c r="F435" s="2960">
        <v>139</v>
      </c>
      <c r="G435" s="2959"/>
      <c r="H435" s="3348" t="s">
        <v>3591</v>
      </c>
    </row>
    <row r="436" spans="1:8">
      <c r="A436" s="2959" t="s">
        <v>3063</v>
      </c>
      <c r="B436" s="2959">
        <v>5</v>
      </c>
      <c r="C436" s="2959">
        <v>1</v>
      </c>
      <c r="D436" s="2959">
        <v>201</v>
      </c>
      <c r="E436" s="2959" t="s">
        <v>4025</v>
      </c>
      <c r="F436" s="2960">
        <v>117.8</v>
      </c>
      <c r="G436" s="2959"/>
      <c r="H436" s="3348" t="s">
        <v>3591</v>
      </c>
    </row>
    <row r="437" spans="1:8">
      <c r="A437" s="2959" t="s">
        <v>3063</v>
      </c>
      <c r="B437" s="2959">
        <v>5</v>
      </c>
      <c r="C437" s="2959">
        <v>1</v>
      </c>
      <c r="D437" s="2959">
        <v>202</v>
      </c>
      <c r="E437" s="2959" t="s">
        <v>4026</v>
      </c>
      <c r="F437" s="2960">
        <v>96.39</v>
      </c>
      <c r="G437" s="2959"/>
      <c r="H437" s="3348" t="s">
        <v>3591</v>
      </c>
    </row>
    <row r="438" spans="1:8">
      <c r="A438" s="2959" t="s">
        <v>3063</v>
      </c>
      <c r="B438" s="2959">
        <v>5</v>
      </c>
      <c r="C438" s="2959">
        <v>1</v>
      </c>
      <c r="D438" s="2959">
        <v>203</v>
      </c>
      <c r="E438" s="2959" t="s">
        <v>4027</v>
      </c>
      <c r="F438" s="2960">
        <v>139</v>
      </c>
      <c r="G438" s="2959"/>
      <c r="H438" s="3348" t="s">
        <v>3591</v>
      </c>
    </row>
    <row r="439" spans="1:8">
      <c r="A439" s="2959" t="s">
        <v>3063</v>
      </c>
      <c r="B439" s="2959">
        <v>5</v>
      </c>
      <c r="C439" s="2959">
        <v>1</v>
      </c>
      <c r="D439" s="2959">
        <v>301</v>
      </c>
      <c r="E439" s="2959" t="s">
        <v>4028</v>
      </c>
      <c r="F439" s="2960">
        <v>117.8</v>
      </c>
      <c r="G439" s="2959"/>
      <c r="H439" s="3348" t="s">
        <v>3591</v>
      </c>
    </row>
    <row r="440" spans="1:8">
      <c r="A440" s="2959" t="s">
        <v>3063</v>
      </c>
      <c r="B440" s="2959">
        <v>5</v>
      </c>
      <c r="C440" s="2959">
        <v>1</v>
      </c>
      <c r="D440" s="2959">
        <v>302</v>
      </c>
      <c r="E440" s="2959" t="s">
        <v>4029</v>
      </c>
      <c r="F440" s="2960">
        <v>96.39</v>
      </c>
      <c r="G440" s="2959"/>
      <c r="H440" s="3348" t="s">
        <v>3591</v>
      </c>
    </row>
    <row r="441" spans="1:8">
      <c r="A441" s="2959" t="s">
        <v>3063</v>
      </c>
      <c r="B441" s="2959">
        <v>5</v>
      </c>
      <c r="C441" s="2959">
        <v>1</v>
      </c>
      <c r="D441" s="2959">
        <v>303</v>
      </c>
      <c r="E441" s="2959" t="s">
        <v>4030</v>
      </c>
      <c r="F441" s="2960">
        <v>139</v>
      </c>
      <c r="G441" s="2959"/>
      <c r="H441" s="3348" t="s">
        <v>3591</v>
      </c>
    </row>
    <row r="442" spans="1:8">
      <c r="A442" s="2959" t="s">
        <v>3063</v>
      </c>
      <c r="B442" s="2959">
        <v>5</v>
      </c>
      <c r="C442" s="2959">
        <v>1</v>
      </c>
      <c r="D442" s="2959">
        <v>401</v>
      </c>
      <c r="E442" s="2959" t="s">
        <v>4031</v>
      </c>
      <c r="F442" s="2960">
        <v>117.8</v>
      </c>
      <c r="G442" s="2959"/>
      <c r="H442" s="3348" t="s">
        <v>3591</v>
      </c>
    </row>
    <row r="443" spans="1:8">
      <c r="A443" s="2959" t="s">
        <v>3063</v>
      </c>
      <c r="B443" s="2959">
        <v>5</v>
      </c>
      <c r="C443" s="2959">
        <v>1</v>
      </c>
      <c r="D443" s="2959">
        <v>402</v>
      </c>
      <c r="E443" s="2959" t="s">
        <v>4032</v>
      </c>
      <c r="F443" s="2960">
        <v>96.39</v>
      </c>
      <c r="G443" s="2959"/>
      <c r="H443" s="3348" t="s">
        <v>3591</v>
      </c>
    </row>
    <row r="444" spans="1:8">
      <c r="A444" s="2959" t="s">
        <v>3063</v>
      </c>
      <c r="B444" s="2959">
        <v>5</v>
      </c>
      <c r="C444" s="2959">
        <v>1</v>
      </c>
      <c r="D444" s="2959">
        <v>403</v>
      </c>
      <c r="E444" s="2959" t="s">
        <v>4033</v>
      </c>
      <c r="F444" s="2960">
        <v>139</v>
      </c>
      <c r="G444" s="2959"/>
      <c r="H444" s="3348" t="s">
        <v>3591</v>
      </c>
    </row>
    <row r="445" spans="1:8">
      <c r="A445" s="2959" t="s">
        <v>3063</v>
      </c>
      <c r="B445" s="2959">
        <v>5</v>
      </c>
      <c r="C445" s="2959">
        <v>1</v>
      </c>
      <c r="D445" s="2959">
        <v>501</v>
      </c>
      <c r="E445" s="2959" t="s">
        <v>4034</v>
      </c>
      <c r="F445" s="2960">
        <v>117.8</v>
      </c>
      <c r="G445" s="2959"/>
      <c r="H445" s="3348" t="s">
        <v>3591</v>
      </c>
    </row>
    <row r="446" spans="1:8">
      <c r="A446" s="2959" t="s">
        <v>3063</v>
      </c>
      <c r="B446" s="2959">
        <v>5</v>
      </c>
      <c r="C446" s="2959">
        <v>1</v>
      </c>
      <c r="D446" s="2959">
        <v>502</v>
      </c>
      <c r="E446" s="2959" t="s">
        <v>4035</v>
      </c>
      <c r="F446" s="2960">
        <v>96.39</v>
      </c>
      <c r="G446" s="2959"/>
      <c r="H446" s="3348" t="s">
        <v>3591</v>
      </c>
    </row>
    <row r="447" spans="1:8">
      <c r="A447" s="2959" t="s">
        <v>3063</v>
      </c>
      <c r="B447" s="2959">
        <v>5</v>
      </c>
      <c r="C447" s="2959">
        <v>1</v>
      </c>
      <c r="D447" s="2959">
        <v>503</v>
      </c>
      <c r="E447" s="2959" t="s">
        <v>4036</v>
      </c>
      <c r="F447" s="2960">
        <v>139</v>
      </c>
      <c r="G447" s="2959"/>
      <c r="H447" s="3348" t="s">
        <v>3591</v>
      </c>
    </row>
    <row r="448" spans="1:8">
      <c r="A448" s="2959" t="s">
        <v>3063</v>
      </c>
      <c r="B448" s="2959">
        <v>5</v>
      </c>
      <c r="C448" s="2959">
        <v>1</v>
      </c>
      <c r="D448" s="2959">
        <v>601</v>
      </c>
      <c r="E448" s="2959" t="s">
        <v>4037</v>
      </c>
      <c r="F448" s="2960">
        <v>117.8</v>
      </c>
      <c r="G448" s="2959"/>
      <c r="H448" s="3348" t="s">
        <v>3591</v>
      </c>
    </row>
    <row r="449" spans="1:8">
      <c r="A449" s="2959" t="s">
        <v>3063</v>
      </c>
      <c r="B449" s="2959">
        <v>5</v>
      </c>
      <c r="C449" s="2959">
        <v>1</v>
      </c>
      <c r="D449" s="2959">
        <v>602</v>
      </c>
      <c r="E449" s="2959" t="s">
        <v>4038</v>
      </c>
      <c r="F449" s="2960">
        <v>96.39</v>
      </c>
      <c r="G449" s="2959"/>
      <c r="H449" s="3348" t="s">
        <v>3591</v>
      </c>
    </row>
    <row r="450" spans="1:8">
      <c r="A450" s="2959" t="s">
        <v>3063</v>
      </c>
      <c r="B450" s="2959">
        <v>5</v>
      </c>
      <c r="C450" s="2959">
        <v>1</v>
      </c>
      <c r="D450" s="2959">
        <v>603</v>
      </c>
      <c r="E450" s="2959" t="s">
        <v>4039</v>
      </c>
      <c r="F450" s="2960">
        <v>139</v>
      </c>
      <c r="G450" s="2959"/>
      <c r="H450" s="3348" t="s">
        <v>3591</v>
      </c>
    </row>
    <row r="451" spans="1:8">
      <c r="A451" s="2959" t="s">
        <v>3063</v>
      </c>
      <c r="B451" s="2959">
        <v>5</v>
      </c>
      <c r="C451" s="2959">
        <v>1</v>
      </c>
      <c r="D451" s="2959">
        <v>701</v>
      </c>
      <c r="E451" s="2959" t="s">
        <v>4040</v>
      </c>
      <c r="F451" s="2960">
        <v>117.8</v>
      </c>
      <c r="G451" s="2959"/>
      <c r="H451" s="3348" t="s">
        <v>3591</v>
      </c>
    </row>
    <row r="452" spans="1:8">
      <c r="A452" s="2959" t="s">
        <v>3063</v>
      </c>
      <c r="B452" s="2959">
        <v>5</v>
      </c>
      <c r="C452" s="2959">
        <v>1</v>
      </c>
      <c r="D452" s="2959">
        <v>702</v>
      </c>
      <c r="E452" s="2959" t="s">
        <v>4041</v>
      </c>
      <c r="F452" s="2960">
        <v>96.39</v>
      </c>
      <c r="G452" s="2959"/>
      <c r="H452" s="3348" t="s">
        <v>3591</v>
      </c>
    </row>
    <row r="453" spans="1:8">
      <c r="A453" s="2959" t="s">
        <v>3063</v>
      </c>
      <c r="B453" s="2959">
        <v>5</v>
      </c>
      <c r="C453" s="2959">
        <v>1</v>
      </c>
      <c r="D453" s="2959">
        <v>703</v>
      </c>
      <c r="E453" s="2959" t="s">
        <v>4042</v>
      </c>
      <c r="F453" s="2960">
        <v>139</v>
      </c>
      <c r="G453" s="2959"/>
      <c r="H453" s="3348" t="s">
        <v>3591</v>
      </c>
    </row>
    <row r="454" spans="1:8">
      <c r="A454" s="2959" t="s">
        <v>3063</v>
      </c>
      <c r="B454" s="2959">
        <v>5</v>
      </c>
      <c r="C454" s="2959">
        <v>1</v>
      </c>
      <c r="D454" s="2959">
        <v>801</v>
      </c>
      <c r="E454" s="2959" t="s">
        <v>4043</v>
      </c>
      <c r="F454" s="2960">
        <v>117.8</v>
      </c>
      <c r="G454" s="2959"/>
      <c r="H454" s="3348" t="s">
        <v>3591</v>
      </c>
    </row>
    <row r="455" spans="1:8">
      <c r="A455" s="2959" t="s">
        <v>3063</v>
      </c>
      <c r="B455" s="2959">
        <v>5</v>
      </c>
      <c r="C455" s="2959">
        <v>1</v>
      </c>
      <c r="D455" s="2959">
        <v>802</v>
      </c>
      <c r="E455" s="2959" t="s">
        <v>4044</v>
      </c>
      <c r="F455" s="2960">
        <v>96.39</v>
      </c>
      <c r="G455" s="2959"/>
      <c r="H455" s="3348" t="s">
        <v>3591</v>
      </c>
    </row>
    <row r="456" spans="1:8">
      <c r="A456" s="2959" t="s">
        <v>3063</v>
      </c>
      <c r="B456" s="2959">
        <v>5</v>
      </c>
      <c r="C456" s="2959">
        <v>1</v>
      </c>
      <c r="D456" s="2959">
        <v>803</v>
      </c>
      <c r="E456" s="2959" t="s">
        <v>4045</v>
      </c>
      <c r="F456" s="2960">
        <v>139</v>
      </c>
      <c r="G456" s="2959"/>
      <c r="H456" s="3348" t="s">
        <v>3591</v>
      </c>
    </row>
    <row r="457" spans="1:8">
      <c r="A457" s="2959" t="s">
        <v>3063</v>
      </c>
      <c r="B457" s="2959">
        <v>5</v>
      </c>
      <c r="C457" s="2959">
        <v>1</v>
      </c>
      <c r="D457" s="2959">
        <v>901</v>
      </c>
      <c r="E457" s="2959" t="s">
        <v>4046</v>
      </c>
      <c r="F457" s="2960">
        <v>117.8</v>
      </c>
      <c r="G457" s="2959"/>
      <c r="H457" s="3348" t="s">
        <v>3591</v>
      </c>
    </row>
    <row r="458" spans="1:8">
      <c r="A458" s="2959" t="s">
        <v>3063</v>
      </c>
      <c r="B458" s="2959">
        <v>5</v>
      </c>
      <c r="C458" s="2959">
        <v>1</v>
      </c>
      <c r="D458" s="2959">
        <v>902</v>
      </c>
      <c r="E458" s="2959" t="s">
        <v>4047</v>
      </c>
      <c r="F458" s="2960">
        <v>96.39</v>
      </c>
      <c r="G458" s="2959"/>
      <c r="H458" s="3348" t="s">
        <v>3591</v>
      </c>
    </row>
    <row r="459" spans="1:8">
      <c r="A459" s="2959" t="s">
        <v>3063</v>
      </c>
      <c r="B459" s="2959">
        <v>5</v>
      </c>
      <c r="C459" s="2959">
        <v>1</v>
      </c>
      <c r="D459" s="2959">
        <v>903</v>
      </c>
      <c r="E459" s="2959" t="s">
        <v>4048</v>
      </c>
      <c r="F459" s="2960">
        <v>139</v>
      </c>
      <c r="G459" s="2959"/>
      <c r="H459" s="3348" t="s">
        <v>3591</v>
      </c>
    </row>
    <row r="460" spans="1:8">
      <c r="A460" s="2959" t="s">
        <v>3063</v>
      </c>
      <c r="B460" s="2959">
        <v>5</v>
      </c>
      <c r="C460" s="2959">
        <v>1</v>
      </c>
      <c r="D460" s="2959">
        <v>1001</v>
      </c>
      <c r="E460" s="2959" t="s">
        <v>4049</v>
      </c>
      <c r="F460" s="2960">
        <v>117.8</v>
      </c>
      <c r="G460" s="2959"/>
      <c r="H460" s="3348" t="s">
        <v>3591</v>
      </c>
    </row>
    <row r="461" spans="1:8">
      <c r="A461" s="2959" t="s">
        <v>3063</v>
      </c>
      <c r="B461" s="2959">
        <v>5</v>
      </c>
      <c r="C461" s="2959">
        <v>1</v>
      </c>
      <c r="D461" s="2959">
        <v>1002</v>
      </c>
      <c r="E461" s="2959" t="s">
        <v>4050</v>
      </c>
      <c r="F461" s="2960">
        <v>96.39</v>
      </c>
      <c r="G461" s="2959"/>
      <c r="H461" s="3348" t="s">
        <v>3591</v>
      </c>
    </row>
    <row r="462" spans="1:8">
      <c r="A462" s="2959" t="s">
        <v>3063</v>
      </c>
      <c r="B462" s="2959">
        <v>5</v>
      </c>
      <c r="C462" s="2959">
        <v>1</v>
      </c>
      <c r="D462" s="2959">
        <v>1003</v>
      </c>
      <c r="E462" s="2959" t="s">
        <v>4051</v>
      </c>
      <c r="F462" s="2960">
        <v>139</v>
      </c>
      <c r="G462" s="2959"/>
      <c r="H462" s="3348" t="s">
        <v>3591</v>
      </c>
    </row>
    <row r="463" spans="1:8">
      <c r="A463" s="2959" t="s">
        <v>3063</v>
      </c>
      <c r="B463" s="2959">
        <v>5</v>
      </c>
      <c r="C463" s="2959">
        <v>1</v>
      </c>
      <c r="D463" s="2959">
        <v>1101</v>
      </c>
      <c r="E463" s="2959" t="s">
        <v>4052</v>
      </c>
      <c r="F463" s="2960">
        <v>117.8</v>
      </c>
      <c r="G463" s="2959"/>
      <c r="H463" s="3348" t="s">
        <v>3591</v>
      </c>
    </row>
    <row r="464" spans="1:8">
      <c r="A464" s="2959" t="s">
        <v>3063</v>
      </c>
      <c r="B464" s="2959">
        <v>5</v>
      </c>
      <c r="C464" s="2959">
        <v>1</v>
      </c>
      <c r="D464" s="2959">
        <v>1102</v>
      </c>
      <c r="E464" s="2959" t="s">
        <v>4053</v>
      </c>
      <c r="F464" s="2960">
        <v>96.39</v>
      </c>
      <c r="G464" s="2959"/>
      <c r="H464" s="3348" t="s">
        <v>3591</v>
      </c>
    </row>
    <row r="465" spans="1:8">
      <c r="A465" s="2959" t="s">
        <v>3063</v>
      </c>
      <c r="B465" s="2959">
        <v>5</v>
      </c>
      <c r="C465" s="2959">
        <v>1</v>
      </c>
      <c r="D465" s="2959">
        <v>1103</v>
      </c>
      <c r="E465" s="2959" t="s">
        <v>4054</v>
      </c>
      <c r="F465" s="2960">
        <v>139</v>
      </c>
      <c r="G465" s="2959"/>
      <c r="H465" s="3348" t="s">
        <v>3591</v>
      </c>
    </row>
    <row r="466" spans="1:8">
      <c r="A466" s="2959" t="s">
        <v>3063</v>
      </c>
      <c r="B466" s="2959">
        <v>5</v>
      </c>
      <c r="C466" s="2959">
        <v>1</v>
      </c>
      <c r="D466" s="2959">
        <v>1201</v>
      </c>
      <c r="E466" s="2959" t="s">
        <v>4055</v>
      </c>
      <c r="F466" s="2960">
        <v>117.8</v>
      </c>
      <c r="G466" s="2959"/>
      <c r="H466" s="3348" t="s">
        <v>3591</v>
      </c>
    </row>
    <row r="467" spans="1:8">
      <c r="A467" s="2959" t="s">
        <v>3063</v>
      </c>
      <c r="B467" s="2959">
        <v>5</v>
      </c>
      <c r="C467" s="2959">
        <v>1</v>
      </c>
      <c r="D467" s="2959">
        <v>1202</v>
      </c>
      <c r="E467" s="2959" t="s">
        <v>4056</v>
      </c>
      <c r="F467" s="2960">
        <v>96.39</v>
      </c>
      <c r="G467" s="2959"/>
      <c r="H467" s="3348" t="s">
        <v>3591</v>
      </c>
    </row>
    <row r="468" spans="1:8">
      <c r="A468" s="2959" t="s">
        <v>3063</v>
      </c>
      <c r="B468" s="2959">
        <v>5</v>
      </c>
      <c r="C468" s="2959">
        <v>1</v>
      </c>
      <c r="D468" s="2959">
        <v>1203</v>
      </c>
      <c r="E468" s="2959" t="s">
        <v>4057</v>
      </c>
      <c r="F468" s="2960">
        <v>139</v>
      </c>
      <c r="G468" s="2959"/>
      <c r="H468" s="3348" t="s">
        <v>3591</v>
      </c>
    </row>
    <row r="469" spans="1:8">
      <c r="A469" s="2959" t="s">
        <v>3063</v>
      </c>
      <c r="B469" s="2959">
        <v>5</v>
      </c>
      <c r="C469" s="2959">
        <v>1</v>
      </c>
      <c r="D469" s="2959">
        <v>1301</v>
      </c>
      <c r="E469" s="2959" t="s">
        <v>4058</v>
      </c>
      <c r="F469" s="2960">
        <v>117.8</v>
      </c>
      <c r="G469" s="2959"/>
      <c r="H469" s="3348" t="s">
        <v>3591</v>
      </c>
    </row>
    <row r="470" spans="1:8">
      <c r="A470" s="2959" t="s">
        <v>3063</v>
      </c>
      <c r="B470" s="2959">
        <v>5</v>
      </c>
      <c r="C470" s="2959">
        <v>1</v>
      </c>
      <c r="D470" s="2959">
        <v>1302</v>
      </c>
      <c r="E470" s="2959" t="s">
        <v>4059</v>
      </c>
      <c r="F470" s="2960">
        <v>96.39</v>
      </c>
      <c r="G470" s="2959"/>
      <c r="H470" s="3348" t="s">
        <v>3591</v>
      </c>
    </row>
    <row r="471" spans="1:8">
      <c r="A471" s="2959" t="s">
        <v>3063</v>
      </c>
      <c r="B471" s="2959">
        <v>5</v>
      </c>
      <c r="C471" s="2959">
        <v>1</v>
      </c>
      <c r="D471" s="2959">
        <v>1303</v>
      </c>
      <c r="E471" s="2959" t="s">
        <v>4060</v>
      </c>
      <c r="F471" s="2960">
        <v>139</v>
      </c>
      <c r="G471" s="2959"/>
      <c r="H471" s="3348" t="s">
        <v>3591</v>
      </c>
    </row>
    <row r="472" spans="1:8">
      <c r="A472" s="2959" t="s">
        <v>3063</v>
      </c>
      <c r="B472" s="2959">
        <v>5</v>
      </c>
      <c r="C472" s="2959">
        <v>1</v>
      </c>
      <c r="D472" s="2959">
        <v>1401</v>
      </c>
      <c r="E472" s="2959" t="s">
        <v>4061</v>
      </c>
      <c r="F472" s="2960">
        <v>117.8</v>
      </c>
      <c r="G472" s="2959"/>
      <c r="H472" s="3348" t="s">
        <v>3591</v>
      </c>
    </row>
    <row r="473" spans="1:8">
      <c r="A473" s="2959" t="s">
        <v>3063</v>
      </c>
      <c r="B473" s="2959">
        <v>5</v>
      </c>
      <c r="C473" s="2959">
        <v>1</v>
      </c>
      <c r="D473" s="2959">
        <v>1402</v>
      </c>
      <c r="E473" s="2959" t="s">
        <v>4062</v>
      </c>
      <c r="F473" s="2960">
        <v>96.39</v>
      </c>
      <c r="G473" s="2959"/>
      <c r="H473" s="3348" t="s">
        <v>3591</v>
      </c>
    </row>
    <row r="474" spans="1:8">
      <c r="A474" s="2959" t="s">
        <v>3063</v>
      </c>
      <c r="B474" s="2959">
        <v>5</v>
      </c>
      <c r="C474" s="2959">
        <v>1</v>
      </c>
      <c r="D474" s="2959">
        <v>1403</v>
      </c>
      <c r="E474" s="2959" t="s">
        <v>4063</v>
      </c>
      <c r="F474" s="2960">
        <v>139</v>
      </c>
      <c r="G474" s="2959"/>
      <c r="H474" s="3348" t="s">
        <v>3591</v>
      </c>
    </row>
    <row r="475" spans="1:8">
      <c r="A475" s="2959" t="s">
        <v>3063</v>
      </c>
      <c r="B475" s="2959">
        <v>5</v>
      </c>
      <c r="C475" s="2959">
        <v>1</v>
      </c>
      <c r="D475" s="2959">
        <v>1501</v>
      </c>
      <c r="E475" s="2959" t="s">
        <v>4064</v>
      </c>
      <c r="F475" s="2960">
        <v>117.8</v>
      </c>
      <c r="G475" s="2959"/>
      <c r="H475" s="3348" t="s">
        <v>3591</v>
      </c>
    </row>
    <row r="476" spans="1:8">
      <c r="A476" s="2959" t="s">
        <v>3063</v>
      </c>
      <c r="B476" s="2959">
        <v>5</v>
      </c>
      <c r="C476" s="2959">
        <v>1</v>
      </c>
      <c r="D476" s="2959">
        <v>1502</v>
      </c>
      <c r="E476" s="2959" t="s">
        <v>4065</v>
      </c>
      <c r="F476" s="2960">
        <v>96.39</v>
      </c>
      <c r="G476" s="2959"/>
      <c r="H476" s="3348" t="s">
        <v>3591</v>
      </c>
    </row>
    <row r="477" spans="1:8">
      <c r="A477" s="2959" t="s">
        <v>3063</v>
      </c>
      <c r="B477" s="2959">
        <v>5</v>
      </c>
      <c r="C477" s="2959">
        <v>1</v>
      </c>
      <c r="D477" s="2959">
        <v>1503</v>
      </c>
      <c r="E477" s="2959" t="s">
        <v>4066</v>
      </c>
      <c r="F477" s="2960">
        <v>139</v>
      </c>
      <c r="G477" s="2959"/>
      <c r="H477" s="3348" t="s">
        <v>3591</v>
      </c>
    </row>
    <row r="478" spans="1:8">
      <c r="A478" s="2959" t="s">
        <v>3063</v>
      </c>
      <c r="B478" s="2959">
        <v>5</v>
      </c>
      <c r="C478" s="2959">
        <v>1</v>
      </c>
      <c r="D478" s="2959">
        <v>1601</v>
      </c>
      <c r="E478" s="2959" t="s">
        <v>4067</v>
      </c>
      <c r="F478" s="2960">
        <v>117.8</v>
      </c>
      <c r="G478" s="2959"/>
      <c r="H478" s="3348" t="s">
        <v>3591</v>
      </c>
    </row>
    <row r="479" spans="1:8">
      <c r="A479" s="2959" t="s">
        <v>3063</v>
      </c>
      <c r="B479" s="2959">
        <v>5</v>
      </c>
      <c r="C479" s="2959">
        <v>1</v>
      </c>
      <c r="D479" s="2959">
        <v>1602</v>
      </c>
      <c r="E479" s="2959" t="s">
        <v>4068</v>
      </c>
      <c r="F479" s="2960">
        <v>96.39</v>
      </c>
      <c r="G479" s="2959"/>
      <c r="H479" s="3348" t="s">
        <v>3591</v>
      </c>
    </row>
    <row r="480" spans="1:8">
      <c r="A480" s="2959" t="s">
        <v>3063</v>
      </c>
      <c r="B480" s="2959">
        <v>5</v>
      </c>
      <c r="C480" s="2959">
        <v>1</v>
      </c>
      <c r="D480" s="2959">
        <v>1603</v>
      </c>
      <c r="E480" s="2959" t="s">
        <v>4069</v>
      </c>
      <c r="F480" s="2960">
        <v>139</v>
      </c>
      <c r="G480" s="2959"/>
      <c r="H480" s="3348" t="s">
        <v>3591</v>
      </c>
    </row>
    <row r="481" spans="1:8">
      <c r="A481" s="2959" t="s">
        <v>3063</v>
      </c>
      <c r="B481" s="2959">
        <v>5</v>
      </c>
      <c r="C481" s="2959">
        <v>1</v>
      </c>
      <c r="D481" s="2959">
        <v>1701</v>
      </c>
      <c r="E481" s="2959" t="s">
        <v>4070</v>
      </c>
      <c r="F481" s="2960">
        <v>117.8</v>
      </c>
      <c r="G481" s="2959"/>
      <c r="H481" s="3348" t="s">
        <v>3591</v>
      </c>
    </row>
    <row r="482" spans="1:8">
      <c r="A482" s="2959" t="s">
        <v>3063</v>
      </c>
      <c r="B482" s="2959">
        <v>5</v>
      </c>
      <c r="C482" s="2959">
        <v>1</v>
      </c>
      <c r="D482" s="2959">
        <v>1702</v>
      </c>
      <c r="E482" s="2959" t="s">
        <v>4071</v>
      </c>
      <c r="F482" s="2960">
        <v>96.39</v>
      </c>
      <c r="G482" s="2959"/>
      <c r="H482" s="3348" t="s">
        <v>3591</v>
      </c>
    </row>
    <row r="483" spans="1:8">
      <c r="A483" s="2959" t="s">
        <v>3063</v>
      </c>
      <c r="B483" s="2959">
        <v>5</v>
      </c>
      <c r="C483" s="2959">
        <v>1</v>
      </c>
      <c r="D483" s="2959">
        <v>1703</v>
      </c>
      <c r="E483" s="2959" t="s">
        <v>4072</v>
      </c>
      <c r="F483" s="2960">
        <v>139</v>
      </c>
      <c r="G483" s="2959"/>
      <c r="H483" s="3348" t="s">
        <v>3591</v>
      </c>
    </row>
    <row r="484" spans="1:8">
      <c r="A484" s="2959" t="s">
        <v>3063</v>
      </c>
      <c r="B484" s="2959">
        <v>5</v>
      </c>
      <c r="C484" s="2959">
        <v>1</v>
      </c>
      <c r="D484" s="2959">
        <v>1801</v>
      </c>
      <c r="E484" s="2959" t="s">
        <v>4073</v>
      </c>
      <c r="F484" s="2960">
        <v>117.8</v>
      </c>
      <c r="G484" s="2959"/>
      <c r="H484" s="3348" t="s">
        <v>3591</v>
      </c>
    </row>
    <row r="485" spans="1:8">
      <c r="A485" s="2959" t="s">
        <v>3063</v>
      </c>
      <c r="B485" s="2959">
        <v>5</v>
      </c>
      <c r="C485" s="2959">
        <v>1</v>
      </c>
      <c r="D485" s="2959">
        <v>1802</v>
      </c>
      <c r="E485" s="2959" t="s">
        <v>4074</v>
      </c>
      <c r="F485" s="2960">
        <v>96.39</v>
      </c>
      <c r="G485" s="2959"/>
      <c r="H485" s="3348" t="s">
        <v>3591</v>
      </c>
    </row>
    <row r="486" spans="1:8">
      <c r="A486" s="2959" t="s">
        <v>3063</v>
      </c>
      <c r="B486" s="2959">
        <v>5</v>
      </c>
      <c r="C486" s="2959">
        <v>1</v>
      </c>
      <c r="D486" s="2959">
        <v>1803</v>
      </c>
      <c r="E486" s="2959" t="s">
        <v>4075</v>
      </c>
      <c r="F486" s="2960">
        <v>139</v>
      </c>
      <c r="G486" s="2959"/>
      <c r="H486" s="3348" t="s">
        <v>3591</v>
      </c>
    </row>
    <row r="487" spans="1:8">
      <c r="A487" s="2959" t="s">
        <v>3063</v>
      </c>
      <c r="B487" s="2959">
        <v>5</v>
      </c>
      <c r="C487" s="2959">
        <v>1</v>
      </c>
      <c r="D487" s="2959">
        <v>1901</v>
      </c>
      <c r="E487" s="2959" t="s">
        <v>4076</v>
      </c>
      <c r="F487" s="2960">
        <v>117.8</v>
      </c>
      <c r="G487" s="2959"/>
      <c r="H487" s="3348" t="s">
        <v>3591</v>
      </c>
    </row>
    <row r="488" spans="1:8">
      <c r="A488" s="2959" t="s">
        <v>3063</v>
      </c>
      <c r="B488" s="2959">
        <v>5</v>
      </c>
      <c r="C488" s="2959">
        <v>1</v>
      </c>
      <c r="D488" s="2959">
        <v>1902</v>
      </c>
      <c r="E488" s="2959" t="s">
        <v>4077</v>
      </c>
      <c r="F488" s="2960">
        <v>96.39</v>
      </c>
      <c r="G488" s="2959"/>
      <c r="H488" s="3348" t="s">
        <v>3591</v>
      </c>
    </row>
    <row r="489" spans="1:8">
      <c r="A489" s="2959" t="s">
        <v>3063</v>
      </c>
      <c r="B489" s="2959">
        <v>5</v>
      </c>
      <c r="C489" s="2959">
        <v>1</v>
      </c>
      <c r="D489" s="2959">
        <v>1903</v>
      </c>
      <c r="E489" s="2959" t="s">
        <v>4078</v>
      </c>
      <c r="F489" s="2960">
        <v>139</v>
      </c>
      <c r="G489" s="2959"/>
      <c r="H489" s="3348" t="s">
        <v>3591</v>
      </c>
    </row>
    <row r="490" spans="1:8">
      <c r="A490" s="2959" t="s">
        <v>3063</v>
      </c>
      <c r="B490" s="2959">
        <v>5</v>
      </c>
      <c r="C490" s="2959">
        <v>1</v>
      </c>
      <c r="D490" s="2959">
        <v>2001</v>
      </c>
      <c r="E490" s="2959" t="s">
        <v>4079</v>
      </c>
      <c r="F490" s="2960">
        <v>117.8</v>
      </c>
      <c r="G490" s="2959"/>
      <c r="H490" s="3348" t="s">
        <v>3591</v>
      </c>
    </row>
    <row r="491" spans="1:8">
      <c r="A491" s="2959" t="s">
        <v>3063</v>
      </c>
      <c r="B491" s="2959">
        <v>5</v>
      </c>
      <c r="C491" s="2959">
        <v>1</v>
      </c>
      <c r="D491" s="2959">
        <v>2002</v>
      </c>
      <c r="E491" s="2959" t="s">
        <v>4080</v>
      </c>
      <c r="F491" s="2960">
        <v>96.39</v>
      </c>
      <c r="G491" s="2959"/>
      <c r="H491" s="3348" t="s">
        <v>3591</v>
      </c>
    </row>
    <row r="492" spans="1:8">
      <c r="A492" s="2959" t="s">
        <v>3063</v>
      </c>
      <c r="B492" s="2959">
        <v>5</v>
      </c>
      <c r="C492" s="2959">
        <v>1</v>
      </c>
      <c r="D492" s="2959">
        <v>2003</v>
      </c>
      <c r="E492" s="2959" t="s">
        <v>4081</v>
      </c>
      <c r="F492" s="2960">
        <v>139</v>
      </c>
      <c r="G492" s="2959"/>
      <c r="H492" s="3348" t="s">
        <v>3591</v>
      </c>
    </row>
    <row r="493" spans="1:8">
      <c r="A493" s="2959" t="s">
        <v>3063</v>
      </c>
      <c r="B493" s="2959">
        <v>5</v>
      </c>
      <c r="C493" s="2959">
        <v>1</v>
      </c>
      <c r="D493" s="2959">
        <v>2101</v>
      </c>
      <c r="E493" s="2959" t="s">
        <v>4082</v>
      </c>
      <c r="F493" s="2960">
        <v>117.8</v>
      </c>
      <c r="G493" s="2959"/>
      <c r="H493" s="3348" t="s">
        <v>3591</v>
      </c>
    </row>
    <row r="494" spans="1:8">
      <c r="A494" s="2959" t="s">
        <v>3063</v>
      </c>
      <c r="B494" s="2959">
        <v>5</v>
      </c>
      <c r="C494" s="2959">
        <v>1</v>
      </c>
      <c r="D494" s="2959">
        <v>2102</v>
      </c>
      <c r="E494" s="2959" t="s">
        <v>4083</v>
      </c>
      <c r="F494" s="2960">
        <v>96.39</v>
      </c>
      <c r="G494" s="2959"/>
      <c r="H494" s="3348" t="s">
        <v>3591</v>
      </c>
    </row>
    <row r="495" spans="1:8">
      <c r="A495" s="2959" t="s">
        <v>3063</v>
      </c>
      <c r="B495" s="2959">
        <v>5</v>
      </c>
      <c r="C495" s="2959">
        <v>1</v>
      </c>
      <c r="D495" s="2959">
        <v>2103</v>
      </c>
      <c r="E495" s="2959" t="s">
        <v>4084</v>
      </c>
      <c r="F495" s="2960">
        <v>139</v>
      </c>
      <c r="G495" s="2959"/>
      <c r="H495" s="3348" t="s">
        <v>3591</v>
      </c>
    </row>
    <row r="496" spans="1:8">
      <c r="A496" s="2959" t="s">
        <v>3063</v>
      </c>
      <c r="B496" s="2959">
        <v>5</v>
      </c>
      <c r="C496" s="2959">
        <v>1</v>
      </c>
      <c r="D496" s="2959">
        <v>2201</v>
      </c>
      <c r="E496" s="2959" t="s">
        <v>4085</v>
      </c>
      <c r="F496" s="2960">
        <v>117.8</v>
      </c>
      <c r="G496" s="2959"/>
      <c r="H496" s="3348" t="s">
        <v>3591</v>
      </c>
    </row>
    <row r="497" spans="1:8">
      <c r="A497" s="2959" t="s">
        <v>3063</v>
      </c>
      <c r="B497" s="2959">
        <v>5</v>
      </c>
      <c r="C497" s="2959">
        <v>1</v>
      </c>
      <c r="D497" s="2959">
        <v>2202</v>
      </c>
      <c r="E497" s="2959" t="s">
        <v>4086</v>
      </c>
      <c r="F497" s="2960">
        <v>96.39</v>
      </c>
      <c r="G497" s="2959"/>
      <c r="H497" s="3348" t="s">
        <v>3591</v>
      </c>
    </row>
    <row r="498" spans="1:8">
      <c r="A498" s="2959" t="s">
        <v>3063</v>
      </c>
      <c r="B498" s="2959">
        <v>5</v>
      </c>
      <c r="C498" s="2959">
        <v>1</v>
      </c>
      <c r="D498" s="2959">
        <v>2203</v>
      </c>
      <c r="E498" s="2959" t="s">
        <v>4087</v>
      </c>
      <c r="F498" s="2960">
        <v>139</v>
      </c>
      <c r="G498" s="2959"/>
      <c r="H498" s="3348" t="s">
        <v>3591</v>
      </c>
    </row>
    <row r="499" spans="1:8">
      <c r="A499" s="2959" t="s">
        <v>3063</v>
      </c>
      <c r="B499" s="2959">
        <v>5</v>
      </c>
      <c r="C499" s="2959">
        <v>1</v>
      </c>
      <c r="D499" s="2959">
        <v>2301</v>
      </c>
      <c r="E499" s="2959" t="s">
        <v>4088</v>
      </c>
      <c r="F499" s="2960">
        <v>117.8</v>
      </c>
      <c r="G499" s="2959"/>
      <c r="H499" s="3348" t="s">
        <v>3591</v>
      </c>
    </row>
    <row r="500" spans="1:8">
      <c r="A500" s="2959" t="s">
        <v>3063</v>
      </c>
      <c r="B500" s="2959">
        <v>5</v>
      </c>
      <c r="C500" s="2959">
        <v>1</v>
      </c>
      <c r="D500" s="2959">
        <v>2302</v>
      </c>
      <c r="E500" s="2959" t="s">
        <v>4089</v>
      </c>
      <c r="F500" s="2960">
        <v>96.39</v>
      </c>
      <c r="G500" s="2959"/>
      <c r="H500" s="3348" t="s">
        <v>3591</v>
      </c>
    </row>
    <row r="501" spans="1:8">
      <c r="A501" s="2959" t="s">
        <v>3063</v>
      </c>
      <c r="B501" s="2959">
        <v>5</v>
      </c>
      <c r="C501" s="2959">
        <v>1</v>
      </c>
      <c r="D501" s="2959">
        <v>2303</v>
      </c>
      <c r="E501" s="2959" t="s">
        <v>4090</v>
      </c>
      <c r="F501" s="2960">
        <v>139</v>
      </c>
      <c r="G501" s="2959"/>
      <c r="H501" s="3348" t="s">
        <v>3591</v>
      </c>
    </row>
    <row r="502" spans="1:8">
      <c r="A502" s="2959" t="s">
        <v>3063</v>
      </c>
      <c r="B502" s="2959">
        <v>5</v>
      </c>
      <c r="C502" s="2959">
        <v>1</v>
      </c>
      <c r="D502" s="2959">
        <v>2401</v>
      </c>
      <c r="E502" s="2959" t="s">
        <v>4091</v>
      </c>
      <c r="F502" s="2960">
        <v>117.8</v>
      </c>
      <c r="G502" s="2959"/>
      <c r="H502" s="3348" t="s">
        <v>3591</v>
      </c>
    </row>
    <row r="503" spans="1:8">
      <c r="A503" s="2959" t="s">
        <v>3063</v>
      </c>
      <c r="B503" s="2959">
        <v>5</v>
      </c>
      <c r="C503" s="2959">
        <v>1</v>
      </c>
      <c r="D503" s="2959">
        <v>2402</v>
      </c>
      <c r="E503" s="2959" t="s">
        <v>4092</v>
      </c>
      <c r="F503" s="2960">
        <v>96.39</v>
      </c>
      <c r="G503" s="2959"/>
      <c r="H503" s="3348" t="s">
        <v>3591</v>
      </c>
    </row>
    <row r="504" spans="1:8">
      <c r="A504" s="2959" t="s">
        <v>3063</v>
      </c>
      <c r="B504" s="2959">
        <v>5</v>
      </c>
      <c r="C504" s="2959">
        <v>1</v>
      </c>
      <c r="D504" s="2959">
        <v>2403</v>
      </c>
      <c r="E504" s="2959" t="s">
        <v>4093</v>
      </c>
      <c r="F504" s="2960">
        <v>139</v>
      </c>
      <c r="G504" s="2959"/>
      <c r="H504" s="3348" t="s">
        <v>3591</v>
      </c>
    </row>
    <row r="505" spans="1:8">
      <c r="A505" s="2959" t="s">
        <v>3063</v>
      </c>
      <c r="B505" s="2959">
        <v>5</v>
      </c>
      <c r="C505" s="2959">
        <v>1</v>
      </c>
      <c r="D505" s="2959">
        <v>2501</v>
      </c>
      <c r="E505" s="2959" t="s">
        <v>4094</v>
      </c>
      <c r="F505" s="2960">
        <v>117.8</v>
      </c>
      <c r="G505" s="2959"/>
      <c r="H505" s="3348" t="s">
        <v>3591</v>
      </c>
    </row>
    <row r="506" spans="1:8">
      <c r="A506" s="2959" t="s">
        <v>3063</v>
      </c>
      <c r="B506" s="2959">
        <v>5</v>
      </c>
      <c r="C506" s="2959">
        <v>1</v>
      </c>
      <c r="D506" s="2959">
        <v>2502</v>
      </c>
      <c r="E506" s="2959" t="s">
        <v>4095</v>
      </c>
      <c r="F506" s="2960">
        <v>96.39</v>
      </c>
      <c r="G506" s="2959"/>
      <c r="H506" s="3348" t="s">
        <v>3591</v>
      </c>
    </row>
    <row r="507" spans="1:8">
      <c r="A507" s="2959" t="s">
        <v>3063</v>
      </c>
      <c r="B507" s="2959">
        <v>5</v>
      </c>
      <c r="C507" s="2959">
        <v>1</v>
      </c>
      <c r="D507" s="2959">
        <v>2503</v>
      </c>
      <c r="E507" s="2959" t="s">
        <v>4096</v>
      </c>
      <c r="F507" s="2960">
        <v>139</v>
      </c>
      <c r="G507" s="2959"/>
      <c r="H507" s="3348" t="s">
        <v>3591</v>
      </c>
    </row>
    <row r="508" spans="1:8">
      <c r="A508" s="2959" t="s">
        <v>3063</v>
      </c>
      <c r="B508" s="2959">
        <v>5</v>
      </c>
      <c r="C508" s="2959">
        <v>1</v>
      </c>
      <c r="D508" s="2959">
        <v>2601</v>
      </c>
      <c r="E508" s="2959" t="s">
        <v>4097</v>
      </c>
      <c r="F508" s="2960">
        <v>117.8</v>
      </c>
      <c r="G508" s="2959"/>
      <c r="H508" s="3348" t="s">
        <v>3591</v>
      </c>
    </row>
    <row r="509" spans="1:8">
      <c r="A509" s="2959" t="s">
        <v>3063</v>
      </c>
      <c r="B509" s="2959">
        <v>5</v>
      </c>
      <c r="C509" s="2959">
        <v>1</v>
      </c>
      <c r="D509" s="2959">
        <v>2602</v>
      </c>
      <c r="E509" s="2959" t="s">
        <v>4098</v>
      </c>
      <c r="F509" s="2960">
        <v>96.39</v>
      </c>
      <c r="G509" s="2959"/>
      <c r="H509" s="3348" t="s">
        <v>3591</v>
      </c>
    </row>
    <row r="510" spans="1:8">
      <c r="A510" s="2959" t="s">
        <v>3063</v>
      </c>
      <c r="B510" s="2959">
        <v>5</v>
      </c>
      <c r="C510" s="2959">
        <v>1</v>
      </c>
      <c r="D510" s="2959">
        <v>2603</v>
      </c>
      <c r="E510" s="2959" t="s">
        <v>4099</v>
      </c>
      <c r="F510" s="2960">
        <v>139</v>
      </c>
      <c r="G510" s="2959"/>
      <c r="H510" s="3348" t="s">
        <v>3591</v>
      </c>
    </row>
    <row r="511" spans="1:8">
      <c r="A511" s="2959" t="s">
        <v>3063</v>
      </c>
      <c r="B511" s="2959">
        <v>5</v>
      </c>
      <c r="C511" s="2959">
        <v>1</v>
      </c>
      <c r="D511" s="2959">
        <v>2701</v>
      </c>
      <c r="E511" s="2959" t="s">
        <v>4100</v>
      </c>
      <c r="F511" s="2960">
        <v>117.8</v>
      </c>
      <c r="G511" s="2959"/>
      <c r="H511" s="3348" t="s">
        <v>3591</v>
      </c>
    </row>
    <row r="512" spans="1:8">
      <c r="A512" s="2959" t="s">
        <v>3063</v>
      </c>
      <c r="B512" s="2959">
        <v>5</v>
      </c>
      <c r="C512" s="2959">
        <v>1</v>
      </c>
      <c r="D512" s="2959">
        <v>2702</v>
      </c>
      <c r="E512" s="2959" t="s">
        <v>4101</v>
      </c>
      <c r="F512" s="2960">
        <v>96.39</v>
      </c>
      <c r="G512" s="2959"/>
      <c r="H512" s="3348" t="s">
        <v>3591</v>
      </c>
    </row>
    <row r="513" spans="1:8">
      <c r="A513" s="2959" t="s">
        <v>3063</v>
      </c>
      <c r="B513" s="2959">
        <v>5</v>
      </c>
      <c r="C513" s="2959">
        <v>1</v>
      </c>
      <c r="D513" s="2959">
        <v>2703</v>
      </c>
      <c r="E513" s="2959" t="s">
        <v>4102</v>
      </c>
      <c r="F513" s="2960">
        <v>139</v>
      </c>
      <c r="G513" s="2959"/>
      <c r="H513" s="3348" t="s">
        <v>3591</v>
      </c>
    </row>
    <row r="514" spans="1:8">
      <c r="A514" s="2959" t="s">
        <v>3063</v>
      </c>
      <c r="B514" s="2959">
        <v>5</v>
      </c>
      <c r="C514" s="2959">
        <v>1</v>
      </c>
      <c r="D514" s="2959">
        <v>2801</v>
      </c>
      <c r="E514" s="2959" t="s">
        <v>4103</v>
      </c>
      <c r="F514" s="2960">
        <v>117.8</v>
      </c>
      <c r="G514" s="2959"/>
      <c r="H514" s="3348" t="s">
        <v>3591</v>
      </c>
    </row>
    <row r="515" spans="1:8">
      <c r="A515" s="2959" t="s">
        <v>3063</v>
      </c>
      <c r="B515" s="2959">
        <v>5</v>
      </c>
      <c r="C515" s="2959">
        <v>1</v>
      </c>
      <c r="D515" s="2959">
        <v>2802</v>
      </c>
      <c r="E515" s="2959" t="s">
        <v>4104</v>
      </c>
      <c r="F515" s="2960">
        <v>96.39</v>
      </c>
      <c r="G515" s="2959"/>
      <c r="H515" s="3348" t="s">
        <v>3591</v>
      </c>
    </row>
    <row r="516" spans="1:8">
      <c r="A516" s="2959" t="s">
        <v>3063</v>
      </c>
      <c r="B516" s="2959">
        <v>5</v>
      </c>
      <c r="C516" s="2959">
        <v>1</v>
      </c>
      <c r="D516" s="2959">
        <v>2803</v>
      </c>
      <c r="E516" s="2959" t="s">
        <v>4105</v>
      </c>
      <c r="F516" s="2960">
        <v>139</v>
      </c>
      <c r="G516" s="2959"/>
      <c r="H516" s="3348" t="s">
        <v>3591</v>
      </c>
    </row>
    <row r="517" spans="1:8">
      <c r="A517" s="2959" t="s">
        <v>3063</v>
      </c>
      <c r="B517" s="2959">
        <v>5</v>
      </c>
      <c r="C517" s="2959">
        <v>1</v>
      </c>
      <c r="D517" s="2959">
        <v>2901</v>
      </c>
      <c r="E517" s="2959" t="s">
        <v>4106</v>
      </c>
      <c r="F517" s="2960">
        <v>117.8</v>
      </c>
      <c r="G517" s="2959"/>
      <c r="H517" s="3348" t="s">
        <v>3591</v>
      </c>
    </row>
    <row r="518" spans="1:8">
      <c r="A518" s="2959" t="s">
        <v>3063</v>
      </c>
      <c r="B518" s="2959">
        <v>5</v>
      </c>
      <c r="C518" s="2959">
        <v>1</v>
      </c>
      <c r="D518" s="2959">
        <v>2902</v>
      </c>
      <c r="E518" s="2959" t="s">
        <v>4107</v>
      </c>
      <c r="F518" s="2960">
        <v>96.39</v>
      </c>
      <c r="G518" s="2959"/>
      <c r="H518" s="3348" t="s">
        <v>3591</v>
      </c>
    </row>
    <row r="519" spans="1:8">
      <c r="A519" s="2959" t="s">
        <v>3063</v>
      </c>
      <c r="B519" s="2959">
        <v>5</v>
      </c>
      <c r="C519" s="2959">
        <v>1</v>
      </c>
      <c r="D519" s="2959">
        <v>2903</v>
      </c>
      <c r="E519" s="2959" t="s">
        <v>4108</v>
      </c>
      <c r="F519" s="2960">
        <v>139</v>
      </c>
      <c r="G519" s="2959"/>
      <c r="H519" s="3348" t="s">
        <v>3591</v>
      </c>
    </row>
    <row r="520" spans="1:8">
      <c r="A520" s="2959" t="s">
        <v>3063</v>
      </c>
      <c r="B520" s="2959">
        <v>5</v>
      </c>
      <c r="C520" s="2959">
        <v>1</v>
      </c>
      <c r="D520" s="2959">
        <v>3001</v>
      </c>
      <c r="E520" s="2959" t="s">
        <v>4109</v>
      </c>
      <c r="F520" s="2960">
        <v>117.8</v>
      </c>
      <c r="G520" s="2959"/>
      <c r="H520" s="3348" t="s">
        <v>3591</v>
      </c>
    </row>
    <row r="521" spans="1:8">
      <c r="A521" s="2959" t="s">
        <v>3063</v>
      </c>
      <c r="B521" s="2959">
        <v>5</v>
      </c>
      <c r="C521" s="2959">
        <v>1</v>
      </c>
      <c r="D521" s="2959">
        <v>3002</v>
      </c>
      <c r="E521" s="2959" t="s">
        <v>4110</v>
      </c>
      <c r="F521" s="2960">
        <v>96.39</v>
      </c>
      <c r="G521" s="2959"/>
      <c r="H521" s="3348" t="s">
        <v>3591</v>
      </c>
    </row>
    <row r="522" spans="1:8">
      <c r="A522" s="2959" t="s">
        <v>3063</v>
      </c>
      <c r="B522" s="2959">
        <v>5</v>
      </c>
      <c r="C522" s="2959">
        <v>1</v>
      </c>
      <c r="D522" s="2969">
        <v>3003</v>
      </c>
      <c r="E522" s="2959" t="s">
        <v>4111</v>
      </c>
      <c r="F522" s="2983">
        <v>139</v>
      </c>
      <c r="G522" s="2959"/>
      <c r="H522" s="3348" t="s">
        <v>3591</v>
      </c>
    </row>
    <row r="523" spans="1:8">
      <c r="A523" s="2959" t="s">
        <v>3063</v>
      </c>
      <c r="B523" s="2959">
        <v>6</v>
      </c>
      <c r="C523" s="2959">
        <v>1</v>
      </c>
      <c r="D523" s="2959">
        <v>101</v>
      </c>
      <c r="E523" s="2959" t="s">
        <v>4112</v>
      </c>
      <c r="F523" s="2960">
        <v>93.16</v>
      </c>
      <c r="G523" s="2959"/>
      <c r="H523" s="3348" t="s">
        <v>3591</v>
      </c>
    </row>
    <row r="524" spans="1:8">
      <c r="A524" s="2959" t="s">
        <v>3063</v>
      </c>
      <c r="B524" s="2959">
        <v>6</v>
      </c>
      <c r="C524" s="2959">
        <v>1</v>
      </c>
      <c r="D524" s="2959">
        <v>102</v>
      </c>
      <c r="E524" s="2959" t="s">
        <v>4113</v>
      </c>
      <c r="F524" s="2960">
        <v>91.07</v>
      </c>
      <c r="G524" s="2959"/>
      <c r="H524" s="3348" t="s">
        <v>3591</v>
      </c>
    </row>
    <row r="525" spans="1:8">
      <c r="A525" s="2959" t="s">
        <v>3063</v>
      </c>
      <c r="B525" s="2959">
        <v>6</v>
      </c>
      <c r="C525" s="2959">
        <v>1</v>
      </c>
      <c r="D525" s="2959">
        <v>103</v>
      </c>
      <c r="E525" s="2959" t="s">
        <v>4114</v>
      </c>
      <c r="F525" s="2960">
        <v>91.07</v>
      </c>
      <c r="G525" s="2959"/>
      <c r="H525" s="3348" t="s">
        <v>3591</v>
      </c>
    </row>
    <row r="526" spans="1:8">
      <c r="A526" s="2959" t="s">
        <v>3063</v>
      </c>
      <c r="B526" s="2959">
        <v>6</v>
      </c>
      <c r="C526" s="2959">
        <v>1</v>
      </c>
      <c r="D526" s="2959">
        <v>104</v>
      </c>
      <c r="E526" s="2959" t="s">
        <v>4115</v>
      </c>
      <c r="F526" s="2960">
        <v>93.16</v>
      </c>
      <c r="G526" s="2959"/>
      <c r="H526" s="3348" t="s">
        <v>3591</v>
      </c>
    </row>
    <row r="527" spans="1:8">
      <c r="A527" s="2959" t="s">
        <v>3063</v>
      </c>
      <c r="B527" s="2959">
        <v>6</v>
      </c>
      <c r="C527" s="2959">
        <v>1</v>
      </c>
      <c r="D527" s="2959">
        <v>201</v>
      </c>
      <c r="E527" s="2959" t="s">
        <v>4116</v>
      </c>
      <c r="F527" s="2960">
        <v>93.16</v>
      </c>
      <c r="G527" s="2959"/>
      <c r="H527" s="3348" t="s">
        <v>3591</v>
      </c>
    </row>
    <row r="528" spans="1:8">
      <c r="A528" s="2959" t="s">
        <v>3063</v>
      </c>
      <c r="B528" s="2959">
        <v>6</v>
      </c>
      <c r="C528" s="2959">
        <v>1</v>
      </c>
      <c r="D528" s="2959">
        <v>202</v>
      </c>
      <c r="E528" s="2959" t="s">
        <v>4117</v>
      </c>
      <c r="F528" s="2960">
        <v>91.07</v>
      </c>
      <c r="G528" s="2959"/>
      <c r="H528" s="3348" t="s">
        <v>3591</v>
      </c>
    </row>
    <row r="529" spans="1:8">
      <c r="A529" s="2959" t="s">
        <v>3063</v>
      </c>
      <c r="B529" s="2959">
        <v>6</v>
      </c>
      <c r="C529" s="2959">
        <v>1</v>
      </c>
      <c r="D529" s="2959">
        <v>203</v>
      </c>
      <c r="E529" s="2959" t="s">
        <v>4118</v>
      </c>
      <c r="F529" s="2960">
        <v>91.07</v>
      </c>
      <c r="G529" s="2959"/>
      <c r="H529" s="3348" t="s">
        <v>3591</v>
      </c>
    </row>
    <row r="530" spans="1:8">
      <c r="A530" s="2959" t="s">
        <v>3063</v>
      </c>
      <c r="B530" s="2959">
        <v>6</v>
      </c>
      <c r="C530" s="2959">
        <v>1</v>
      </c>
      <c r="D530" s="2959">
        <v>204</v>
      </c>
      <c r="E530" s="2959" t="s">
        <v>4119</v>
      </c>
      <c r="F530" s="2960">
        <v>93.16</v>
      </c>
      <c r="G530" s="2959"/>
      <c r="H530" s="3348" t="s">
        <v>3591</v>
      </c>
    </row>
    <row r="531" spans="1:8">
      <c r="A531" s="2959" t="s">
        <v>3063</v>
      </c>
      <c r="B531" s="2959">
        <v>6</v>
      </c>
      <c r="C531" s="2959">
        <v>1</v>
      </c>
      <c r="D531" s="2959">
        <v>301</v>
      </c>
      <c r="E531" s="2959" t="s">
        <v>4120</v>
      </c>
      <c r="F531" s="2960">
        <v>93.16</v>
      </c>
      <c r="G531" s="2959"/>
      <c r="H531" s="3348" t="s">
        <v>3591</v>
      </c>
    </row>
    <row r="532" spans="1:8">
      <c r="A532" s="2959" t="s">
        <v>3063</v>
      </c>
      <c r="B532" s="2959">
        <v>6</v>
      </c>
      <c r="C532" s="2959">
        <v>1</v>
      </c>
      <c r="D532" s="2959">
        <v>302</v>
      </c>
      <c r="E532" s="2959" t="s">
        <v>4121</v>
      </c>
      <c r="F532" s="2960">
        <v>91.07</v>
      </c>
      <c r="G532" s="2959"/>
      <c r="H532" s="3348" t="s">
        <v>3591</v>
      </c>
    </row>
    <row r="533" spans="1:8">
      <c r="A533" s="2959" t="s">
        <v>3063</v>
      </c>
      <c r="B533" s="2959">
        <v>6</v>
      </c>
      <c r="C533" s="2959">
        <v>1</v>
      </c>
      <c r="D533" s="2959">
        <v>303</v>
      </c>
      <c r="E533" s="2959" t="s">
        <v>4122</v>
      </c>
      <c r="F533" s="2960">
        <v>91.07</v>
      </c>
      <c r="G533" s="2959"/>
      <c r="H533" s="3348" t="s">
        <v>3591</v>
      </c>
    </row>
    <row r="534" spans="1:8">
      <c r="A534" s="2959" t="s">
        <v>3063</v>
      </c>
      <c r="B534" s="2959">
        <v>6</v>
      </c>
      <c r="C534" s="2959">
        <v>1</v>
      </c>
      <c r="D534" s="2959">
        <v>304</v>
      </c>
      <c r="E534" s="2959" t="s">
        <v>4123</v>
      </c>
      <c r="F534" s="2960">
        <v>93.16</v>
      </c>
      <c r="G534" s="2959"/>
      <c r="H534" s="3348" t="s">
        <v>3591</v>
      </c>
    </row>
    <row r="535" spans="1:8">
      <c r="A535" s="2959" t="s">
        <v>3063</v>
      </c>
      <c r="B535" s="2959">
        <v>6</v>
      </c>
      <c r="C535" s="2959">
        <v>1</v>
      </c>
      <c r="D535" s="2959">
        <v>401</v>
      </c>
      <c r="E535" s="2959" t="s">
        <v>4124</v>
      </c>
      <c r="F535" s="2960">
        <v>93.16</v>
      </c>
      <c r="G535" s="2959"/>
      <c r="H535" s="3348" t="s">
        <v>3591</v>
      </c>
    </row>
    <row r="536" spans="1:8">
      <c r="A536" s="2959" t="s">
        <v>3063</v>
      </c>
      <c r="B536" s="2959">
        <v>6</v>
      </c>
      <c r="C536" s="2959">
        <v>1</v>
      </c>
      <c r="D536" s="2959">
        <v>402</v>
      </c>
      <c r="E536" s="2959" t="s">
        <v>4125</v>
      </c>
      <c r="F536" s="2960">
        <v>91.07</v>
      </c>
      <c r="G536" s="2959"/>
      <c r="H536" s="3348" t="s">
        <v>3591</v>
      </c>
    </row>
    <row r="537" spans="1:8">
      <c r="A537" s="2959" t="s">
        <v>3063</v>
      </c>
      <c r="B537" s="2959">
        <v>6</v>
      </c>
      <c r="C537" s="2959">
        <v>1</v>
      </c>
      <c r="D537" s="2959">
        <v>403</v>
      </c>
      <c r="E537" s="2959" t="s">
        <v>4126</v>
      </c>
      <c r="F537" s="2960">
        <v>91.07</v>
      </c>
      <c r="G537" s="2959"/>
      <c r="H537" s="3348" t="s">
        <v>3591</v>
      </c>
    </row>
    <row r="538" spans="1:8">
      <c r="A538" s="2959" t="s">
        <v>3063</v>
      </c>
      <c r="B538" s="2959">
        <v>6</v>
      </c>
      <c r="C538" s="2959">
        <v>1</v>
      </c>
      <c r="D538" s="2959">
        <v>404</v>
      </c>
      <c r="E538" s="2959" t="s">
        <v>4127</v>
      </c>
      <c r="F538" s="2960">
        <v>93.16</v>
      </c>
      <c r="G538" s="2959"/>
      <c r="H538" s="3348" t="s">
        <v>3591</v>
      </c>
    </row>
    <row r="539" spans="1:8">
      <c r="A539" s="2959" t="s">
        <v>3063</v>
      </c>
      <c r="B539" s="2959">
        <v>6</v>
      </c>
      <c r="C539" s="2959">
        <v>1</v>
      </c>
      <c r="D539" s="2959">
        <v>501</v>
      </c>
      <c r="E539" s="2959" t="s">
        <v>4128</v>
      </c>
      <c r="F539" s="2960">
        <v>93.16</v>
      </c>
      <c r="G539" s="2959"/>
      <c r="H539" s="3348" t="s">
        <v>3591</v>
      </c>
    </row>
    <row r="540" spans="1:8">
      <c r="A540" s="2959" t="s">
        <v>3063</v>
      </c>
      <c r="B540" s="2959">
        <v>6</v>
      </c>
      <c r="C540" s="2959">
        <v>1</v>
      </c>
      <c r="D540" s="2959">
        <v>502</v>
      </c>
      <c r="E540" s="2959" t="s">
        <v>4129</v>
      </c>
      <c r="F540" s="2960">
        <v>91.07</v>
      </c>
      <c r="G540" s="2959"/>
      <c r="H540" s="3348" t="s">
        <v>3591</v>
      </c>
    </row>
    <row r="541" spans="1:8">
      <c r="A541" s="2959" t="s">
        <v>3063</v>
      </c>
      <c r="B541" s="2959">
        <v>6</v>
      </c>
      <c r="C541" s="2959">
        <v>1</v>
      </c>
      <c r="D541" s="2959">
        <v>503</v>
      </c>
      <c r="E541" s="2959" t="s">
        <v>4130</v>
      </c>
      <c r="F541" s="2960">
        <v>91.07</v>
      </c>
      <c r="G541" s="2959"/>
      <c r="H541" s="3348" t="s">
        <v>3591</v>
      </c>
    </row>
    <row r="542" spans="1:8">
      <c r="A542" s="2959" t="s">
        <v>3063</v>
      </c>
      <c r="B542" s="2959">
        <v>6</v>
      </c>
      <c r="C542" s="2959">
        <v>1</v>
      </c>
      <c r="D542" s="2959">
        <v>504</v>
      </c>
      <c r="E542" s="2959" t="s">
        <v>4131</v>
      </c>
      <c r="F542" s="2960">
        <v>93.16</v>
      </c>
      <c r="G542" s="2959"/>
      <c r="H542" s="3348" t="s">
        <v>3591</v>
      </c>
    </row>
    <row r="543" spans="1:8">
      <c r="A543" s="2959" t="s">
        <v>3063</v>
      </c>
      <c r="B543" s="2959">
        <v>6</v>
      </c>
      <c r="C543" s="2959">
        <v>1</v>
      </c>
      <c r="D543" s="2959">
        <v>601</v>
      </c>
      <c r="E543" s="2959" t="s">
        <v>4132</v>
      </c>
      <c r="F543" s="2960">
        <v>93.16</v>
      </c>
      <c r="G543" s="2959"/>
      <c r="H543" s="3348" t="s">
        <v>3591</v>
      </c>
    </row>
    <row r="544" spans="1:8">
      <c r="A544" s="2959" t="s">
        <v>3063</v>
      </c>
      <c r="B544" s="2959">
        <v>6</v>
      </c>
      <c r="C544" s="2959">
        <v>1</v>
      </c>
      <c r="D544" s="2959">
        <v>602</v>
      </c>
      <c r="E544" s="2959" t="s">
        <v>4133</v>
      </c>
      <c r="F544" s="2960">
        <v>91.07</v>
      </c>
      <c r="G544" s="2959"/>
      <c r="H544" s="3348" t="s">
        <v>3591</v>
      </c>
    </row>
    <row r="545" spans="1:8">
      <c r="A545" s="2959" t="s">
        <v>3063</v>
      </c>
      <c r="B545" s="2959">
        <v>6</v>
      </c>
      <c r="C545" s="2959">
        <v>1</v>
      </c>
      <c r="D545" s="2959">
        <v>603</v>
      </c>
      <c r="E545" s="2959" t="s">
        <v>4134</v>
      </c>
      <c r="F545" s="2960">
        <v>91.07</v>
      </c>
      <c r="G545" s="2959"/>
      <c r="H545" s="3348" t="s">
        <v>3591</v>
      </c>
    </row>
    <row r="546" spans="1:8">
      <c r="A546" s="2959" t="s">
        <v>3063</v>
      </c>
      <c r="B546" s="2959">
        <v>6</v>
      </c>
      <c r="C546" s="2959">
        <v>1</v>
      </c>
      <c r="D546" s="2959">
        <v>604</v>
      </c>
      <c r="E546" s="2959" t="s">
        <v>4135</v>
      </c>
      <c r="F546" s="2960">
        <v>93.16</v>
      </c>
      <c r="G546" s="2959"/>
      <c r="H546" s="3348" t="s">
        <v>3591</v>
      </c>
    </row>
    <row r="547" spans="1:8">
      <c r="A547" s="2959" t="s">
        <v>3063</v>
      </c>
      <c r="B547" s="2959">
        <v>6</v>
      </c>
      <c r="C547" s="2959">
        <v>1</v>
      </c>
      <c r="D547" s="2959">
        <v>701</v>
      </c>
      <c r="E547" s="2959" t="s">
        <v>4136</v>
      </c>
      <c r="F547" s="2960">
        <v>93.16</v>
      </c>
      <c r="G547" s="2959"/>
      <c r="H547" s="3348" t="s">
        <v>3591</v>
      </c>
    </row>
    <row r="548" spans="1:8">
      <c r="A548" s="2959" t="s">
        <v>3063</v>
      </c>
      <c r="B548" s="2959">
        <v>6</v>
      </c>
      <c r="C548" s="2959">
        <v>1</v>
      </c>
      <c r="D548" s="2959">
        <v>702</v>
      </c>
      <c r="E548" s="2959" t="s">
        <v>4137</v>
      </c>
      <c r="F548" s="2960">
        <v>91.07</v>
      </c>
      <c r="G548" s="2959"/>
      <c r="H548" s="3348" t="s">
        <v>3591</v>
      </c>
    </row>
    <row r="549" spans="1:8">
      <c r="A549" s="2959" t="s">
        <v>3063</v>
      </c>
      <c r="B549" s="2959">
        <v>6</v>
      </c>
      <c r="C549" s="2959">
        <v>1</v>
      </c>
      <c r="D549" s="2959">
        <v>703</v>
      </c>
      <c r="E549" s="2959" t="s">
        <v>4138</v>
      </c>
      <c r="F549" s="2960">
        <v>91.07</v>
      </c>
      <c r="G549" s="2959"/>
      <c r="H549" s="3348" t="s">
        <v>3591</v>
      </c>
    </row>
    <row r="550" spans="1:8">
      <c r="A550" s="2959" t="s">
        <v>3063</v>
      </c>
      <c r="B550" s="2959">
        <v>6</v>
      </c>
      <c r="C550" s="2959">
        <v>1</v>
      </c>
      <c r="D550" s="2959">
        <v>704</v>
      </c>
      <c r="E550" s="2959" t="s">
        <v>4139</v>
      </c>
      <c r="F550" s="2960">
        <v>93.16</v>
      </c>
      <c r="G550" s="2959"/>
      <c r="H550" s="3348" t="s">
        <v>3591</v>
      </c>
    </row>
    <row r="551" spans="1:8">
      <c r="A551" s="2959" t="s">
        <v>3063</v>
      </c>
      <c r="B551" s="2959">
        <v>6</v>
      </c>
      <c r="C551" s="2959">
        <v>1</v>
      </c>
      <c r="D551" s="2959">
        <v>801</v>
      </c>
      <c r="E551" s="2959" t="s">
        <v>4140</v>
      </c>
      <c r="F551" s="2960">
        <v>93.16</v>
      </c>
      <c r="G551" s="2959"/>
      <c r="H551" s="3348" t="s">
        <v>3591</v>
      </c>
    </row>
    <row r="552" spans="1:8">
      <c r="A552" s="2959" t="s">
        <v>3063</v>
      </c>
      <c r="B552" s="2959">
        <v>6</v>
      </c>
      <c r="C552" s="2959">
        <v>1</v>
      </c>
      <c r="D552" s="2959">
        <v>802</v>
      </c>
      <c r="E552" s="2959" t="s">
        <v>4141</v>
      </c>
      <c r="F552" s="2960">
        <v>91.07</v>
      </c>
      <c r="G552" s="2959"/>
      <c r="H552" s="3348" t="s">
        <v>3591</v>
      </c>
    </row>
    <row r="553" spans="1:8">
      <c r="A553" s="2959" t="s">
        <v>3063</v>
      </c>
      <c r="B553" s="2959">
        <v>6</v>
      </c>
      <c r="C553" s="2959">
        <v>1</v>
      </c>
      <c r="D553" s="2959">
        <v>803</v>
      </c>
      <c r="E553" s="2959" t="s">
        <v>4142</v>
      </c>
      <c r="F553" s="2960">
        <v>91.07</v>
      </c>
      <c r="G553" s="2959"/>
      <c r="H553" s="3348" t="s">
        <v>3591</v>
      </c>
    </row>
    <row r="554" spans="1:8">
      <c r="A554" s="2959" t="s">
        <v>3063</v>
      </c>
      <c r="B554" s="2959">
        <v>6</v>
      </c>
      <c r="C554" s="2959">
        <v>1</v>
      </c>
      <c r="D554" s="2959">
        <v>804</v>
      </c>
      <c r="E554" s="2959" t="s">
        <v>4143</v>
      </c>
      <c r="F554" s="2960">
        <v>93.16</v>
      </c>
      <c r="G554" s="2959"/>
      <c r="H554" s="3348" t="s">
        <v>3591</v>
      </c>
    </row>
    <row r="555" spans="1:8">
      <c r="A555" s="2959" t="s">
        <v>3063</v>
      </c>
      <c r="B555" s="2959">
        <v>6</v>
      </c>
      <c r="C555" s="2959">
        <v>1</v>
      </c>
      <c r="D555" s="2959">
        <v>901</v>
      </c>
      <c r="E555" s="2959" t="s">
        <v>4144</v>
      </c>
      <c r="F555" s="2960">
        <v>93.16</v>
      </c>
      <c r="G555" s="2959"/>
      <c r="H555" s="3348" t="s">
        <v>3591</v>
      </c>
    </row>
    <row r="556" spans="1:8">
      <c r="A556" s="2959" t="s">
        <v>3063</v>
      </c>
      <c r="B556" s="2959">
        <v>6</v>
      </c>
      <c r="C556" s="2959">
        <v>1</v>
      </c>
      <c r="D556" s="2959">
        <v>902</v>
      </c>
      <c r="E556" s="2959" t="s">
        <v>4145</v>
      </c>
      <c r="F556" s="2960">
        <v>91.07</v>
      </c>
      <c r="G556" s="2959"/>
      <c r="H556" s="3348" t="s">
        <v>3591</v>
      </c>
    </row>
    <row r="557" spans="1:8">
      <c r="A557" s="2959" t="s">
        <v>3063</v>
      </c>
      <c r="B557" s="2959">
        <v>6</v>
      </c>
      <c r="C557" s="2959">
        <v>1</v>
      </c>
      <c r="D557" s="2959">
        <v>903</v>
      </c>
      <c r="E557" s="2959" t="s">
        <v>4146</v>
      </c>
      <c r="F557" s="2960">
        <v>91.07</v>
      </c>
      <c r="G557" s="2959"/>
      <c r="H557" s="3348" t="s">
        <v>3591</v>
      </c>
    </row>
    <row r="558" spans="1:8">
      <c r="A558" s="2959" t="s">
        <v>3063</v>
      </c>
      <c r="B558" s="2959">
        <v>6</v>
      </c>
      <c r="C558" s="2959">
        <v>1</v>
      </c>
      <c r="D558" s="2959">
        <v>904</v>
      </c>
      <c r="E558" s="2959" t="s">
        <v>4147</v>
      </c>
      <c r="F558" s="2960">
        <v>93.16</v>
      </c>
      <c r="G558" s="2959"/>
      <c r="H558" s="3348" t="s">
        <v>3591</v>
      </c>
    </row>
    <row r="559" spans="1:8">
      <c r="A559" s="2959" t="s">
        <v>3063</v>
      </c>
      <c r="B559" s="2959">
        <v>6</v>
      </c>
      <c r="C559" s="2959">
        <v>1</v>
      </c>
      <c r="D559" s="2959">
        <v>1001</v>
      </c>
      <c r="E559" s="2959" t="s">
        <v>4148</v>
      </c>
      <c r="F559" s="2960">
        <v>93.16</v>
      </c>
      <c r="G559" s="2959"/>
      <c r="H559" s="3348" t="s">
        <v>3591</v>
      </c>
    </row>
    <row r="560" spans="1:8">
      <c r="A560" s="2959" t="s">
        <v>3063</v>
      </c>
      <c r="B560" s="2959">
        <v>6</v>
      </c>
      <c r="C560" s="2959">
        <v>1</v>
      </c>
      <c r="D560" s="2959">
        <v>1002</v>
      </c>
      <c r="E560" s="2959" t="s">
        <v>4149</v>
      </c>
      <c r="F560" s="2960">
        <v>91.07</v>
      </c>
      <c r="G560" s="2959"/>
      <c r="H560" s="3348" t="s">
        <v>3591</v>
      </c>
    </row>
    <row r="561" spans="1:8">
      <c r="A561" s="2959" t="s">
        <v>3063</v>
      </c>
      <c r="B561" s="2959">
        <v>6</v>
      </c>
      <c r="C561" s="2959">
        <v>1</v>
      </c>
      <c r="D561" s="2959">
        <v>1003</v>
      </c>
      <c r="E561" s="2959" t="s">
        <v>4150</v>
      </c>
      <c r="F561" s="2960">
        <v>91.07</v>
      </c>
      <c r="G561" s="2959"/>
      <c r="H561" s="3348" t="s">
        <v>3591</v>
      </c>
    </row>
    <row r="562" spans="1:8">
      <c r="A562" s="2959" t="s">
        <v>3063</v>
      </c>
      <c r="B562" s="2959">
        <v>6</v>
      </c>
      <c r="C562" s="2959">
        <v>1</v>
      </c>
      <c r="D562" s="2959">
        <v>1004</v>
      </c>
      <c r="E562" s="2959" t="s">
        <v>4151</v>
      </c>
      <c r="F562" s="2960">
        <v>93.16</v>
      </c>
      <c r="G562" s="2959"/>
      <c r="H562" s="3348" t="s">
        <v>3591</v>
      </c>
    </row>
    <row r="563" spans="1:8">
      <c r="A563" s="2959" t="s">
        <v>3063</v>
      </c>
      <c r="B563" s="2959">
        <v>6</v>
      </c>
      <c r="C563" s="2959">
        <v>1</v>
      </c>
      <c r="D563" s="2959">
        <v>1101</v>
      </c>
      <c r="E563" s="2959" t="s">
        <v>4152</v>
      </c>
      <c r="F563" s="2960">
        <v>93.16</v>
      </c>
      <c r="G563" s="2959"/>
      <c r="H563" s="3348" t="s">
        <v>3591</v>
      </c>
    </row>
    <row r="564" spans="1:8">
      <c r="A564" s="2959" t="s">
        <v>3063</v>
      </c>
      <c r="B564" s="2959">
        <v>6</v>
      </c>
      <c r="C564" s="2959">
        <v>1</v>
      </c>
      <c r="D564" s="2959">
        <v>1102</v>
      </c>
      <c r="E564" s="2959" t="s">
        <v>4153</v>
      </c>
      <c r="F564" s="2960">
        <v>91.07</v>
      </c>
      <c r="G564" s="2959"/>
      <c r="H564" s="3348" t="s">
        <v>3591</v>
      </c>
    </row>
    <row r="565" spans="1:8">
      <c r="A565" s="2959" t="s">
        <v>3063</v>
      </c>
      <c r="B565" s="2959">
        <v>6</v>
      </c>
      <c r="C565" s="2959">
        <v>1</v>
      </c>
      <c r="D565" s="2959">
        <v>1103</v>
      </c>
      <c r="E565" s="2959" t="s">
        <v>4154</v>
      </c>
      <c r="F565" s="2960">
        <v>91.07</v>
      </c>
      <c r="G565" s="2959"/>
      <c r="H565" s="3348" t="s">
        <v>3591</v>
      </c>
    </row>
    <row r="566" spans="1:8">
      <c r="A566" s="2959" t="s">
        <v>3063</v>
      </c>
      <c r="B566" s="2959">
        <v>6</v>
      </c>
      <c r="C566" s="2959">
        <v>1</v>
      </c>
      <c r="D566" s="2959">
        <v>1104</v>
      </c>
      <c r="E566" s="2959" t="s">
        <v>4155</v>
      </c>
      <c r="F566" s="2960">
        <v>93.16</v>
      </c>
      <c r="G566" s="2959"/>
      <c r="H566" s="3348" t="s">
        <v>3591</v>
      </c>
    </row>
    <row r="567" spans="1:8">
      <c r="A567" s="2959" t="s">
        <v>3063</v>
      </c>
      <c r="B567" s="2959">
        <v>6</v>
      </c>
      <c r="C567" s="2959">
        <v>1</v>
      </c>
      <c r="D567" s="2959">
        <v>1201</v>
      </c>
      <c r="E567" s="2959" t="s">
        <v>4156</v>
      </c>
      <c r="F567" s="2960">
        <v>93.16</v>
      </c>
      <c r="G567" s="2959"/>
      <c r="H567" s="3348" t="s">
        <v>3591</v>
      </c>
    </row>
    <row r="568" spans="1:8">
      <c r="A568" s="2959" t="s">
        <v>3063</v>
      </c>
      <c r="B568" s="2959">
        <v>6</v>
      </c>
      <c r="C568" s="2959">
        <v>1</v>
      </c>
      <c r="D568" s="2959">
        <v>1202</v>
      </c>
      <c r="E568" s="2959" t="s">
        <v>4157</v>
      </c>
      <c r="F568" s="2960">
        <v>91.07</v>
      </c>
      <c r="G568" s="2959"/>
      <c r="H568" s="3348" t="s">
        <v>3591</v>
      </c>
    </row>
    <row r="569" spans="1:8">
      <c r="A569" s="2959" t="s">
        <v>3063</v>
      </c>
      <c r="B569" s="2959">
        <v>6</v>
      </c>
      <c r="C569" s="2959">
        <v>1</v>
      </c>
      <c r="D569" s="2959">
        <v>1203</v>
      </c>
      <c r="E569" s="2959" t="s">
        <v>4158</v>
      </c>
      <c r="F569" s="2960">
        <v>91.07</v>
      </c>
      <c r="G569" s="2959"/>
      <c r="H569" s="3348" t="s">
        <v>3591</v>
      </c>
    </row>
    <row r="570" spans="1:8">
      <c r="A570" s="2959" t="s">
        <v>3063</v>
      </c>
      <c r="B570" s="2959">
        <v>6</v>
      </c>
      <c r="C570" s="2959">
        <v>1</v>
      </c>
      <c r="D570" s="2959">
        <v>1204</v>
      </c>
      <c r="E570" s="2959" t="s">
        <v>4159</v>
      </c>
      <c r="F570" s="2960">
        <v>93.16</v>
      </c>
      <c r="G570" s="2959"/>
      <c r="H570" s="3348" t="s">
        <v>3591</v>
      </c>
    </row>
    <row r="571" spans="1:8">
      <c r="A571" s="2959" t="s">
        <v>3063</v>
      </c>
      <c r="B571" s="2959">
        <v>6</v>
      </c>
      <c r="C571" s="2959">
        <v>1</v>
      </c>
      <c r="D571" s="2959">
        <v>1301</v>
      </c>
      <c r="E571" s="2959" t="s">
        <v>4160</v>
      </c>
      <c r="F571" s="2960">
        <v>93.16</v>
      </c>
      <c r="G571" s="2959"/>
      <c r="H571" s="3348" t="s">
        <v>3591</v>
      </c>
    </row>
    <row r="572" spans="1:8">
      <c r="A572" s="2959" t="s">
        <v>3063</v>
      </c>
      <c r="B572" s="2959">
        <v>6</v>
      </c>
      <c r="C572" s="2959">
        <v>1</v>
      </c>
      <c r="D572" s="2959">
        <v>1302</v>
      </c>
      <c r="E572" s="2959" t="s">
        <v>4161</v>
      </c>
      <c r="F572" s="2960">
        <v>91.07</v>
      </c>
      <c r="G572" s="2959"/>
      <c r="H572" s="3348" t="s">
        <v>3591</v>
      </c>
    </row>
    <row r="573" spans="1:8">
      <c r="A573" s="2959" t="s">
        <v>3063</v>
      </c>
      <c r="B573" s="2959">
        <v>6</v>
      </c>
      <c r="C573" s="2959">
        <v>1</v>
      </c>
      <c r="D573" s="2959">
        <v>1303</v>
      </c>
      <c r="E573" s="2959" t="s">
        <v>4162</v>
      </c>
      <c r="F573" s="2960">
        <v>91.07</v>
      </c>
      <c r="G573" s="2959"/>
      <c r="H573" s="3348" t="s">
        <v>3591</v>
      </c>
    </row>
    <row r="574" spans="1:8">
      <c r="A574" s="2959" t="s">
        <v>3063</v>
      </c>
      <c r="B574" s="2959">
        <v>6</v>
      </c>
      <c r="C574" s="2959">
        <v>1</v>
      </c>
      <c r="D574" s="2959">
        <v>1304</v>
      </c>
      <c r="E574" s="2959" t="s">
        <v>4163</v>
      </c>
      <c r="F574" s="2960">
        <v>93.16</v>
      </c>
      <c r="G574" s="2959"/>
      <c r="H574" s="3348" t="s">
        <v>3591</v>
      </c>
    </row>
    <row r="575" spans="1:8">
      <c r="A575" s="2959" t="s">
        <v>3063</v>
      </c>
      <c r="B575" s="2959">
        <v>6</v>
      </c>
      <c r="C575" s="2959">
        <v>1</v>
      </c>
      <c r="D575" s="2959">
        <v>1401</v>
      </c>
      <c r="E575" s="2959" t="s">
        <v>4164</v>
      </c>
      <c r="F575" s="2960">
        <v>93.16</v>
      </c>
      <c r="G575" s="2959"/>
      <c r="H575" s="3348" t="s">
        <v>3591</v>
      </c>
    </row>
    <row r="576" spans="1:8">
      <c r="A576" s="2959" t="s">
        <v>3063</v>
      </c>
      <c r="B576" s="2959">
        <v>6</v>
      </c>
      <c r="C576" s="2959">
        <v>1</v>
      </c>
      <c r="D576" s="2959">
        <v>1402</v>
      </c>
      <c r="E576" s="2959" t="s">
        <v>4165</v>
      </c>
      <c r="F576" s="2960">
        <v>91.07</v>
      </c>
      <c r="G576" s="2959"/>
      <c r="H576" s="3348" t="s">
        <v>3591</v>
      </c>
    </row>
    <row r="577" spans="1:8">
      <c r="A577" s="2959" t="s">
        <v>3063</v>
      </c>
      <c r="B577" s="2959">
        <v>6</v>
      </c>
      <c r="C577" s="2959">
        <v>1</v>
      </c>
      <c r="D577" s="2959">
        <v>1403</v>
      </c>
      <c r="E577" s="2959" t="s">
        <v>4166</v>
      </c>
      <c r="F577" s="2960">
        <v>91.07</v>
      </c>
      <c r="G577" s="2959"/>
      <c r="H577" s="3348" t="s">
        <v>3591</v>
      </c>
    </row>
    <row r="578" spans="1:8">
      <c r="A578" s="2959" t="s">
        <v>3063</v>
      </c>
      <c r="B578" s="2959">
        <v>6</v>
      </c>
      <c r="C578" s="2959">
        <v>1</v>
      </c>
      <c r="D578" s="2959">
        <v>1404</v>
      </c>
      <c r="E578" s="2959" t="s">
        <v>4167</v>
      </c>
      <c r="F578" s="2960">
        <v>93.16</v>
      </c>
      <c r="G578" s="2959"/>
      <c r="H578" s="3348" t="s">
        <v>3591</v>
      </c>
    </row>
    <row r="579" spans="1:8">
      <c r="A579" s="2959" t="s">
        <v>3063</v>
      </c>
      <c r="B579" s="2959">
        <v>6</v>
      </c>
      <c r="C579" s="2959">
        <v>1</v>
      </c>
      <c r="D579" s="2959">
        <v>1501</v>
      </c>
      <c r="E579" s="2959" t="s">
        <v>4168</v>
      </c>
      <c r="F579" s="2960">
        <v>93.16</v>
      </c>
      <c r="G579" s="2959"/>
      <c r="H579" s="3348" t="s">
        <v>3591</v>
      </c>
    </row>
    <row r="580" spans="1:8">
      <c r="A580" s="2959" t="s">
        <v>3063</v>
      </c>
      <c r="B580" s="2959">
        <v>6</v>
      </c>
      <c r="C580" s="2959">
        <v>1</v>
      </c>
      <c r="D580" s="2959">
        <v>1502</v>
      </c>
      <c r="E580" s="2959" t="s">
        <v>4169</v>
      </c>
      <c r="F580" s="2960">
        <v>91.07</v>
      </c>
      <c r="G580" s="2959"/>
      <c r="H580" s="3348" t="s">
        <v>3591</v>
      </c>
    </row>
    <row r="581" spans="1:8">
      <c r="A581" s="2959" t="s">
        <v>3063</v>
      </c>
      <c r="B581" s="2959">
        <v>6</v>
      </c>
      <c r="C581" s="2959">
        <v>1</v>
      </c>
      <c r="D581" s="2959">
        <v>1503</v>
      </c>
      <c r="E581" s="2959" t="s">
        <v>4170</v>
      </c>
      <c r="F581" s="2960">
        <v>91.07</v>
      </c>
      <c r="G581" s="2959"/>
      <c r="H581" s="3348" t="s">
        <v>3591</v>
      </c>
    </row>
    <row r="582" spans="1:8">
      <c r="A582" s="2959" t="s">
        <v>3063</v>
      </c>
      <c r="B582" s="2959">
        <v>6</v>
      </c>
      <c r="C582" s="2959">
        <v>1</v>
      </c>
      <c r="D582" s="2959">
        <v>1504</v>
      </c>
      <c r="E582" s="2959" t="s">
        <v>4171</v>
      </c>
      <c r="F582" s="2960">
        <v>93.16</v>
      </c>
      <c r="G582" s="2959"/>
      <c r="H582" s="3348" t="s">
        <v>3591</v>
      </c>
    </row>
    <row r="583" spans="1:8">
      <c r="A583" s="2959" t="s">
        <v>3063</v>
      </c>
      <c r="B583" s="2959">
        <v>6</v>
      </c>
      <c r="C583" s="2959">
        <v>1</v>
      </c>
      <c r="D583" s="2959">
        <v>1601</v>
      </c>
      <c r="E583" s="2959" t="s">
        <v>4172</v>
      </c>
      <c r="F583" s="2960">
        <v>93.16</v>
      </c>
      <c r="G583" s="2959"/>
      <c r="H583" s="3348" t="s">
        <v>3591</v>
      </c>
    </row>
    <row r="584" spans="1:8">
      <c r="A584" s="2959" t="s">
        <v>3063</v>
      </c>
      <c r="B584" s="2959">
        <v>6</v>
      </c>
      <c r="C584" s="2959">
        <v>1</v>
      </c>
      <c r="D584" s="2959">
        <v>1602</v>
      </c>
      <c r="E584" s="2959" t="s">
        <v>4173</v>
      </c>
      <c r="F584" s="2960">
        <v>91.07</v>
      </c>
      <c r="G584" s="2959"/>
      <c r="H584" s="3348" t="s">
        <v>3591</v>
      </c>
    </row>
    <row r="585" spans="1:8">
      <c r="A585" s="2959" t="s">
        <v>3063</v>
      </c>
      <c r="B585" s="2959">
        <v>6</v>
      </c>
      <c r="C585" s="2959">
        <v>1</v>
      </c>
      <c r="D585" s="2959">
        <v>1603</v>
      </c>
      <c r="E585" s="2959" t="s">
        <v>4174</v>
      </c>
      <c r="F585" s="2960">
        <v>91.07</v>
      </c>
      <c r="G585" s="2959"/>
      <c r="H585" s="3348" t="s">
        <v>3591</v>
      </c>
    </row>
    <row r="586" spans="1:8">
      <c r="A586" s="2959" t="s">
        <v>3063</v>
      </c>
      <c r="B586" s="2959">
        <v>6</v>
      </c>
      <c r="C586" s="2959">
        <v>1</v>
      </c>
      <c r="D586" s="2959">
        <v>1604</v>
      </c>
      <c r="E586" s="2959" t="s">
        <v>4175</v>
      </c>
      <c r="F586" s="2960">
        <v>93.16</v>
      </c>
      <c r="G586" s="2959"/>
      <c r="H586" s="3348" t="s">
        <v>3591</v>
      </c>
    </row>
    <row r="587" spans="1:8">
      <c r="A587" s="2959" t="s">
        <v>3063</v>
      </c>
      <c r="B587" s="2959">
        <v>6</v>
      </c>
      <c r="C587" s="2959">
        <v>1</v>
      </c>
      <c r="D587" s="2959">
        <v>1701</v>
      </c>
      <c r="E587" s="2959" t="s">
        <v>4176</v>
      </c>
      <c r="F587" s="2960">
        <v>93.16</v>
      </c>
      <c r="G587" s="2959"/>
      <c r="H587" s="3348" t="s">
        <v>3591</v>
      </c>
    </row>
    <row r="588" spans="1:8">
      <c r="A588" s="2959" t="s">
        <v>3063</v>
      </c>
      <c r="B588" s="2959">
        <v>6</v>
      </c>
      <c r="C588" s="2959">
        <v>1</v>
      </c>
      <c r="D588" s="2959">
        <v>1702</v>
      </c>
      <c r="E588" s="2959" t="s">
        <v>4177</v>
      </c>
      <c r="F588" s="2960">
        <v>91.07</v>
      </c>
      <c r="G588" s="2959"/>
      <c r="H588" s="3348" t="s">
        <v>3591</v>
      </c>
    </row>
    <row r="589" spans="1:8">
      <c r="A589" s="2959" t="s">
        <v>3063</v>
      </c>
      <c r="B589" s="2959">
        <v>6</v>
      </c>
      <c r="C589" s="2959">
        <v>1</v>
      </c>
      <c r="D589" s="2959">
        <v>1703</v>
      </c>
      <c r="E589" s="2959" t="s">
        <v>4178</v>
      </c>
      <c r="F589" s="2960">
        <v>91.07</v>
      </c>
      <c r="G589" s="2959"/>
      <c r="H589" s="3348" t="s">
        <v>3591</v>
      </c>
    </row>
    <row r="590" spans="1:8">
      <c r="A590" s="2959" t="s">
        <v>3063</v>
      </c>
      <c r="B590" s="2959">
        <v>6</v>
      </c>
      <c r="C590" s="2959">
        <v>1</v>
      </c>
      <c r="D590" s="2959">
        <v>1704</v>
      </c>
      <c r="E590" s="2959" t="s">
        <v>4179</v>
      </c>
      <c r="F590" s="2960">
        <v>93.16</v>
      </c>
      <c r="G590" s="2959"/>
      <c r="H590" s="3348" t="s">
        <v>3591</v>
      </c>
    </row>
    <row r="591" spans="1:8">
      <c r="A591" s="2959" t="s">
        <v>3063</v>
      </c>
      <c r="B591" s="2959">
        <v>6</v>
      </c>
      <c r="C591" s="2959">
        <v>1</v>
      </c>
      <c r="D591" s="2959">
        <v>1801</v>
      </c>
      <c r="E591" s="2959" t="s">
        <v>4180</v>
      </c>
      <c r="F591" s="2960">
        <v>93.16</v>
      </c>
      <c r="G591" s="2959"/>
      <c r="H591" s="3348" t="s">
        <v>3591</v>
      </c>
    </row>
    <row r="592" spans="1:8">
      <c r="A592" s="2959" t="s">
        <v>3063</v>
      </c>
      <c r="B592" s="2959">
        <v>6</v>
      </c>
      <c r="C592" s="2959">
        <v>1</v>
      </c>
      <c r="D592" s="2959">
        <v>1802</v>
      </c>
      <c r="E592" s="2959" t="s">
        <v>4181</v>
      </c>
      <c r="F592" s="2960">
        <v>91.07</v>
      </c>
      <c r="G592" s="2959"/>
      <c r="H592" s="3348" t="s">
        <v>3591</v>
      </c>
    </row>
    <row r="593" spans="1:8">
      <c r="A593" s="2959" t="s">
        <v>3063</v>
      </c>
      <c r="B593" s="2959">
        <v>6</v>
      </c>
      <c r="C593" s="2959">
        <v>1</v>
      </c>
      <c r="D593" s="2959">
        <v>1803</v>
      </c>
      <c r="E593" s="2959" t="s">
        <v>4182</v>
      </c>
      <c r="F593" s="2960">
        <v>91.07</v>
      </c>
      <c r="G593" s="2959"/>
      <c r="H593" s="3348" t="s">
        <v>3591</v>
      </c>
    </row>
    <row r="594" spans="1:8">
      <c r="A594" s="2959" t="s">
        <v>3063</v>
      </c>
      <c r="B594" s="2959">
        <v>6</v>
      </c>
      <c r="C594" s="2959">
        <v>1</v>
      </c>
      <c r="D594" s="2959">
        <v>1804</v>
      </c>
      <c r="E594" s="2959" t="s">
        <v>4183</v>
      </c>
      <c r="F594" s="2960">
        <v>93.16</v>
      </c>
      <c r="G594" s="2959"/>
      <c r="H594" s="3348" t="s">
        <v>3591</v>
      </c>
    </row>
    <row r="595" spans="1:8">
      <c r="A595" s="2959" t="s">
        <v>3063</v>
      </c>
      <c r="B595" s="2959">
        <v>6</v>
      </c>
      <c r="C595" s="2959">
        <v>1</v>
      </c>
      <c r="D595" s="2959">
        <v>1901</v>
      </c>
      <c r="E595" s="2959" t="s">
        <v>4184</v>
      </c>
      <c r="F595" s="2960">
        <v>93.16</v>
      </c>
      <c r="G595" s="2959"/>
      <c r="H595" s="3348" t="s">
        <v>3591</v>
      </c>
    </row>
    <row r="596" spans="1:8">
      <c r="A596" s="2959" t="s">
        <v>3063</v>
      </c>
      <c r="B596" s="2959">
        <v>6</v>
      </c>
      <c r="C596" s="2959">
        <v>1</v>
      </c>
      <c r="D596" s="2959">
        <v>1902</v>
      </c>
      <c r="E596" s="2959" t="s">
        <v>4185</v>
      </c>
      <c r="F596" s="2960">
        <v>91.07</v>
      </c>
      <c r="G596" s="2959"/>
      <c r="H596" s="3348" t="s">
        <v>3591</v>
      </c>
    </row>
    <row r="597" spans="1:8">
      <c r="A597" s="2959" t="s">
        <v>3063</v>
      </c>
      <c r="B597" s="2959">
        <v>6</v>
      </c>
      <c r="C597" s="2959">
        <v>1</v>
      </c>
      <c r="D597" s="2959">
        <v>1903</v>
      </c>
      <c r="E597" s="2959" t="s">
        <v>4186</v>
      </c>
      <c r="F597" s="2960">
        <v>91.07</v>
      </c>
      <c r="G597" s="2959"/>
      <c r="H597" s="3348" t="s">
        <v>3591</v>
      </c>
    </row>
    <row r="598" spans="1:8">
      <c r="A598" s="2959" t="s">
        <v>3063</v>
      </c>
      <c r="B598" s="2959">
        <v>6</v>
      </c>
      <c r="C598" s="2959">
        <v>1</v>
      </c>
      <c r="D598" s="2959">
        <v>1904</v>
      </c>
      <c r="E598" s="2959" t="s">
        <v>4187</v>
      </c>
      <c r="F598" s="2960">
        <v>93.16</v>
      </c>
      <c r="G598" s="2959"/>
      <c r="H598" s="3348" t="s">
        <v>3591</v>
      </c>
    </row>
    <row r="599" spans="1:8">
      <c r="A599" s="2959" t="s">
        <v>3063</v>
      </c>
      <c r="B599" s="2959">
        <v>6</v>
      </c>
      <c r="C599" s="2959">
        <v>1</v>
      </c>
      <c r="D599" s="2959">
        <v>2001</v>
      </c>
      <c r="E599" s="2959" t="s">
        <v>4188</v>
      </c>
      <c r="F599" s="2960">
        <v>93.16</v>
      </c>
      <c r="G599" s="2959"/>
      <c r="H599" s="3348" t="s">
        <v>3591</v>
      </c>
    </row>
    <row r="600" spans="1:8">
      <c r="A600" s="2959" t="s">
        <v>3063</v>
      </c>
      <c r="B600" s="2959">
        <v>6</v>
      </c>
      <c r="C600" s="2959">
        <v>1</v>
      </c>
      <c r="D600" s="2959">
        <v>2002</v>
      </c>
      <c r="E600" s="2959" t="s">
        <v>4189</v>
      </c>
      <c r="F600" s="2960">
        <v>91.07</v>
      </c>
      <c r="G600" s="2959"/>
      <c r="H600" s="3348" t="s">
        <v>3591</v>
      </c>
    </row>
    <row r="601" spans="1:8">
      <c r="A601" s="2959" t="s">
        <v>3063</v>
      </c>
      <c r="B601" s="2959">
        <v>6</v>
      </c>
      <c r="C601" s="2959">
        <v>1</v>
      </c>
      <c r="D601" s="2959">
        <v>2003</v>
      </c>
      <c r="E601" s="2959" t="s">
        <v>4190</v>
      </c>
      <c r="F601" s="2960">
        <v>91.07</v>
      </c>
      <c r="G601" s="2959"/>
      <c r="H601" s="3348" t="s">
        <v>3591</v>
      </c>
    </row>
    <row r="602" spans="1:8">
      <c r="A602" s="2959" t="s">
        <v>3063</v>
      </c>
      <c r="B602" s="2959">
        <v>6</v>
      </c>
      <c r="C602" s="2959">
        <v>1</v>
      </c>
      <c r="D602" s="2959">
        <v>2004</v>
      </c>
      <c r="E602" s="2959" t="s">
        <v>4191</v>
      </c>
      <c r="F602" s="2960">
        <v>93.16</v>
      </c>
      <c r="G602" s="2959"/>
      <c r="H602" s="3348" t="s">
        <v>3591</v>
      </c>
    </row>
    <row r="603" spans="1:8">
      <c r="A603" s="2959" t="s">
        <v>3063</v>
      </c>
      <c r="B603" s="2959">
        <v>6</v>
      </c>
      <c r="C603" s="2959">
        <v>1</v>
      </c>
      <c r="D603" s="2959">
        <v>2101</v>
      </c>
      <c r="E603" s="2959" t="s">
        <v>4192</v>
      </c>
      <c r="F603" s="2960">
        <v>93.16</v>
      </c>
      <c r="G603" s="2959"/>
      <c r="H603" s="3348" t="s">
        <v>3591</v>
      </c>
    </row>
    <row r="604" spans="1:8">
      <c r="A604" s="2959" t="s">
        <v>3063</v>
      </c>
      <c r="B604" s="2959">
        <v>6</v>
      </c>
      <c r="C604" s="2959">
        <v>1</v>
      </c>
      <c r="D604" s="2959">
        <v>2102</v>
      </c>
      <c r="E604" s="2959" t="s">
        <v>4193</v>
      </c>
      <c r="F604" s="2960">
        <v>91.07</v>
      </c>
      <c r="G604" s="2959"/>
      <c r="H604" s="3348" t="s">
        <v>3591</v>
      </c>
    </row>
    <row r="605" spans="1:8">
      <c r="A605" s="2959" t="s">
        <v>3063</v>
      </c>
      <c r="B605" s="2959">
        <v>6</v>
      </c>
      <c r="C605" s="2959">
        <v>1</v>
      </c>
      <c r="D605" s="2959">
        <v>2103</v>
      </c>
      <c r="E605" s="2959" t="s">
        <v>4194</v>
      </c>
      <c r="F605" s="2960">
        <v>91.07</v>
      </c>
      <c r="G605" s="2959"/>
      <c r="H605" s="3348" t="s">
        <v>3591</v>
      </c>
    </row>
    <row r="606" spans="1:8">
      <c r="A606" s="2959" t="s">
        <v>3063</v>
      </c>
      <c r="B606" s="2959">
        <v>6</v>
      </c>
      <c r="C606" s="2959">
        <v>1</v>
      </c>
      <c r="D606" s="2959">
        <v>2104</v>
      </c>
      <c r="E606" s="2959" t="s">
        <v>4195</v>
      </c>
      <c r="F606" s="2960">
        <v>93.16</v>
      </c>
      <c r="G606" s="2959"/>
      <c r="H606" s="3348" t="s">
        <v>3591</v>
      </c>
    </row>
    <row r="607" spans="1:8">
      <c r="A607" s="2959" t="s">
        <v>3063</v>
      </c>
      <c r="B607" s="2959">
        <v>6</v>
      </c>
      <c r="C607" s="2959">
        <v>1</v>
      </c>
      <c r="D607" s="2959">
        <v>2201</v>
      </c>
      <c r="E607" s="2959" t="s">
        <v>4196</v>
      </c>
      <c r="F607" s="2960">
        <v>93.16</v>
      </c>
      <c r="G607" s="2959"/>
      <c r="H607" s="3348" t="s">
        <v>3591</v>
      </c>
    </row>
    <row r="608" spans="1:8">
      <c r="A608" s="2959" t="s">
        <v>3063</v>
      </c>
      <c r="B608" s="2959">
        <v>6</v>
      </c>
      <c r="C608" s="2959">
        <v>1</v>
      </c>
      <c r="D608" s="2959">
        <v>2202</v>
      </c>
      <c r="E608" s="2959" t="s">
        <v>4197</v>
      </c>
      <c r="F608" s="2960">
        <v>91.07</v>
      </c>
      <c r="G608" s="2959"/>
      <c r="H608" s="3348" t="s">
        <v>3591</v>
      </c>
    </row>
    <row r="609" spans="1:8">
      <c r="A609" s="2959" t="s">
        <v>3063</v>
      </c>
      <c r="B609" s="2959">
        <v>6</v>
      </c>
      <c r="C609" s="2959">
        <v>1</v>
      </c>
      <c r="D609" s="2959">
        <v>2203</v>
      </c>
      <c r="E609" s="2959" t="s">
        <v>4198</v>
      </c>
      <c r="F609" s="2960">
        <v>91.07</v>
      </c>
      <c r="G609" s="2959"/>
      <c r="H609" s="3348" t="s">
        <v>3591</v>
      </c>
    </row>
    <row r="610" spans="1:8">
      <c r="A610" s="2959" t="s">
        <v>3063</v>
      </c>
      <c r="B610" s="2959">
        <v>6</v>
      </c>
      <c r="C610" s="2959">
        <v>1</v>
      </c>
      <c r="D610" s="2959">
        <v>2204</v>
      </c>
      <c r="E610" s="2959" t="s">
        <v>4199</v>
      </c>
      <c r="F610" s="2960">
        <v>93.16</v>
      </c>
      <c r="G610" s="2959"/>
      <c r="H610" s="3348" t="s">
        <v>3591</v>
      </c>
    </row>
    <row r="611" spans="1:8">
      <c r="A611" s="2959" t="s">
        <v>3063</v>
      </c>
      <c r="B611" s="2959">
        <v>6</v>
      </c>
      <c r="C611" s="2959">
        <v>1</v>
      </c>
      <c r="D611" s="2959">
        <v>2301</v>
      </c>
      <c r="E611" s="2959" t="s">
        <v>4200</v>
      </c>
      <c r="F611" s="2960">
        <v>93.16</v>
      </c>
      <c r="G611" s="2959"/>
      <c r="H611" s="3348" t="s">
        <v>3591</v>
      </c>
    </row>
    <row r="612" spans="1:8">
      <c r="A612" s="2959" t="s">
        <v>3063</v>
      </c>
      <c r="B612" s="2959">
        <v>6</v>
      </c>
      <c r="C612" s="2959">
        <v>1</v>
      </c>
      <c r="D612" s="2959">
        <v>2302</v>
      </c>
      <c r="E612" s="2959" t="s">
        <v>4201</v>
      </c>
      <c r="F612" s="2960">
        <v>91.07</v>
      </c>
      <c r="G612" s="2959"/>
      <c r="H612" s="3348" t="s">
        <v>3591</v>
      </c>
    </row>
    <row r="613" spans="1:8">
      <c r="A613" s="2959" t="s">
        <v>3063</v>
      </c>
      <c r="B613" s="2959">
        <v>6</v>
      </c>
      <c r="C613" s="2959">
        <v>1</v>
      </c>
      <c r="D613" s="2959">
        <v>2303</v>
      </c>
      <c r="E613" s="2959" t="s">
        <v>4202</v>
      </c>
      <c r="F613" s="2960">
        <v>91.07</v>
      </c>
      <c r="G613" s="2959"/>
      <c r="H613" s="3348" t="s">
        <v>3591</v>
      </c>
    </row>
    <row r="614" spans="1:8">
      <c r="A614" s="2959" t="s">
        <v>3063</v>
      </c>
      <c r="B614" s="2959">
        <v>6</v>
      </c>
      <c r="C614" s="2959">
        <v>1</v>
      </c>
      <c r="D614" s="2959">
        <v>2304</v>
      </c>
      <c r="E614" s="2959" t="s">
        <v>4203</v>
      </c>
      <c r="F614" s="2960">
        <v>93.16</v>
      </c>
      <c r="G614" s="2959"/>
      <c r="H614" s="3348" t="s">
        <v>3591</v>
      </c>
    </row>
    <row r="615" spans="1:8">
      <c r="A615" s="2959" t="s">
        <v>3063</v>
      </c>
      <c r="B615" s="2959">
        <v>6</v>
      </c>
      <c r="C615" s="2959">
        <v>1</v>
      </c>
      <c r="D615" s="2959">
        <v>2401</v>
      </c>
      <c r="E615" s="2959" t="s">
        <v>4204</v>
      </c>
      <c r="F615" s="2960">
        <v>93.16</v>
      </c>
      <c r="G615" s="2959"/>
      <c r="H615" s="3348" t="s">
        <v>3591</v>
      </c>
    </row>
    <row r="616" spans="1:8">
      <c r="A616" s="2959" t="s">
        <v>3063</v>
      </c>
      <c r="B616" s="2959">
        <v>6</v>
      </c>
      <c r="C616" s="2959">
        <v>1</v>
      </c>
      <c r="D616" s="2959">
        <v>2402</v>
      </c>
      <c r="E616" s="2959" t="s">
        <v>4205</v>
      </c>
      <c r="F616" s="2960">
        <v>91.07</v>
      </c>
      <c r="G616" s="2959"/>
      <c r="H616" s="3348" t="s">
        <v>3591</v>
      </c>
    </row>
    <row r="617" spans="1:8">
      <c r="A617" s="2959" t="s">
        <v>3063</v>
      </c>
      <c r="B617" s="2959">
        <v>6</v>
      </c>
      <c r="C617" s="2959">
        <v>1</v>
      </c>
      <c r="D617" s="2959">
        <v>2403</v>
      </c>
      <c r="E617" s="2959" t="s">
        <v>4206</v>
      </c>
      <c r="F617" s="2960">
        <v>91.07</v>
      </c>
      <c r="G617" s="2959"/>
      <c r="H617" s="3348" t="s">
        <v>3591</v>
      </c>
    </row>
    <row r="618" spans="1:8">
      <c r="A618" s="2959" t="s">
        <v>3063</v>
      </c>
      <c r="B618" s="2959">
        <v>6</v>
      </c>
      <c r="C618" s="2959">
        <v>1</v>
      </c>
      <c r="D618" s="2959">
        <v>2404</v>
      </c>
      <c r="E618" s="2959" t="s">
        <v>4207</v>
      </c>
      <c r="F618" s="2960">
        <v>93.16</v>
      </c>
      <c r="G618" s="2959"/>
      <c r="H618" s="3348" t="s">
        <v>3591</v>
      </c>
    </row>
    <row r="619" spans="1:8">
      <c r="A619" s="2959" t="s">
        <v>3063</v>
      </c>
      <c r="B619" s="2959">
        <v>6</v>
      </c>
      <c r="C619" s="2959">
        <v>1</v>
      </c>
      <c r="D619" s="2959">
        <v>2501</v>
      </c>
      <c r="E619" s="2959" t="s">
        <v>4208</v>
      </c>
      <c r="F619" s="2960">
        <v>93.16</v>
      </c>
      <c r="G619" s="2959"/>
      <c r="H619" s="3348" t="s">
        <v>3591</v>
      </c>
    </row>
    <row r="620" spans="1:8">
      <c r="A620" s="2959" t="s">
        <v>3063</v>
      </c>
      <c r="B620" s="2959">
        <v>6</v>
      </c>
      <c r="C620" s="2959">
        <v>1</v>
      </c>
      <c r="D620" s="2959">
        <v>2502</v>
      </c>
      <c r="E620" s="2959" t="s">
        <v>4209</v>
      </c>
      <c r="F620" s="2960">
        <v>91.07</v>
      </c>
      <c r="G620" s="2959"/>
      <c r="H620" s="3348" t="s">
        <v>3591</v>
      </c>
    </row>
    <row r="621" spans="1:8">
      <c r="A621" s="2959" t="s">
        <v>3063</v>
      </c>
      <c r="B621" s="2959">
        <v>6</v>
      </c>
      <c r="C621" s="2959">
        <v>1</v>
      </c>
      <c r="D621" s="2959">
        <v>2503</v>
      </c>
      <c r="E621" s="2959" t="s">
        <v>4210</v>
      </c>
      <c r="F621" s="2960">
        <v>91.07</v>
      </c>
      <c r="G621" s="2959"/>
      <c r="H621" s="3348" t="s">
        <v>3591</v>
      </c>
    </row>
    <row r="622" spans="1:8">
      <c r="A622" s="2959" t="s">
        <v>3063</v>
      </c>
      <c r="B622" s="2959">
        <v>6</v>
      </c>
      <c r="C622" s="2959">
        <v>1</v>
      </c>
      <c r="D622" s="2959">
        <v>2504</v>
      </c>
      <c r="E622" s="2959" t="s">
        <v>4211</v>
      </c>
      <c r="F622" s="2960">
        <v>93.16</v>
      </c>
      <c r="G622" s="2959"/>
      <c r="H622" s="3348" t="s">
        <v>3591</v>
      </c>
    </row>
    <row r="623" spans="1:8">
      <c r="A623" s="2959" t="s">
        <v>3063</v>
      </c>
      <c r="B623" s="2959">
        <v>6</v>
      </c>
      <c r="C623" s="2959">
        <v>1</v>
      </c>
      <c r="D623" s="2959">
        <v>2601</v>
      </c>
      <c r="E623" s="2959" t="s">
        <v>4212</v>
      </c>
      <c r="F623" s="2960">
        <v>93.16</v>
      </c>
      <c r="G623" s="2959"/>
      <c r="H623" s="3348" t="s">
        <v>3591</v>
      </c>
    </row>
    <row r="624" spans="1:8">
      <c r="A624" s="2959" t="s">
        <v>3063</v>
      </c>
      <c r="B624" s="2959">
        <v>6</v>
      </c>
      <c r="C624" s="2959">
        <v>1</v>
      </c>
      <c r="D624" s="2959">
        <v>2602</v>
      </c>
      <c r="E624" s="2959" t="s">
        <v>4213</v>
      </c>
      <c r="F624" s="2960">
        <v>91.07</v>
      </c>
      <c r="G624" s="2959"/>
      <c r="H624" s="3348" t="s">
        <v>3591</v>
      </c>
    </row>
    <row r="625" spans="1:9">
      <c r="A625" s="2959" t="s">
        <v>3063</v>
      </c>
      <c r="B625" s="2959">
        <v>6</v>
      </c>
      <c r="C625" s="2959">
        <v>1</v>
      </c>
      <c r="D625" s="2959">
        <v>2603</v>
      </c>
      <c r="E625" s="2959" t="s">
        <v>4214</v>
      </c>
      <c r="F625" s="2960">
        <v>91.07</v>
      </c>
      <c r="G625" s="2959"/>
      <c r="H625" s="3348" t="s">
        <v>3591</v>
      </c>
    </row>
    <row r="626" spans="1:9">
      <c r="A626" s="2959" t="s">
        <v>3063</v>
      </c>
      <c r="B626" s="2959">
        <v>6</v>
      </c>
      <c r="C626" s="2959">
        <v>1</v>
      </c>
      <c r="D626" s="2969">
        <v>2604</v>
      </c>
      <c r="E626" s="2959" t="s">
        <v>4215</v>
      </c>
      <c r="F626" s="2960">
        <v>93.16</v>
      </c>
      <c r="G626" s="2959"/>
      <c r="H626" s="3348" t="s">
        <v>3591</v>
      </c>
    </row>
    <row r="627" spans="1:9">
      <c r="A627" s="2959" t="s">
        <v>3063</v>
      </c>
      <c r="B627" s="2959">
        <v>7</v>
      </c>
      <c r="C627" s="2959">
        <v>1</v>
      </c>
      <c r="D627" s="2959">
        <v>101</v>
      </c>
      <c r="E627" s="2959" t="s">
        <v>4216</v>
      </c>
      <c r="F627" s="2960">
        <v>93.44</v>
      </c>
      <c r="G627" s="2959"/>
      <c r="H627" s="3348" t="s">
        <v>3577</v>
      </c>
      <c r="I627" s="3002" t="s">
        <v>3612</v>
      </c>
    </row>
    <row r="628" spans="1:9">
      <c r="A628" s="2959" t="s">
        <v>3063</v>
      </c>
      <c r="B628" s="2959">
        <v>7</v>
      </c>
      <c r="C628" s="2959">
        <v>1</v>
      </c>
      <c r="D628" s="2959">
        <v>102</v>
      </c>
      <c r="E628" s="2959" t="s">
        <v>4217</v>
      </c>
      <c r="F628" s="2960">
        <v>91.34</v>
      </c>
      <c r="G628" s="2959"/>
      <c r="H628" s="3348" t="s">
        <v>3577</v>
      </c>
      <c r="I628" s="3002" t="s">
        <v>3612</v>
      </c>
    </row>
    <row r="629" spans="1:9">
      <c r="A629" s="2959" t="s">
        <v>3063</v>
      </c>
      <c r="B629" s="2959">
        <v>7</v>
      </c>
      <c r="C629" s="2959">
        <v>1</v>
      </c>
      <c r="D629" s="2959">
        <v>103</v>
      </c>
      <c r="E629" s="2959" t="s">
        <v>4218</v>
      </c>
      <c r="F629" s="2960">
        <v>137.94999999999999</v>
      </c>
      <c r="G629" s="2959"/>
      <c r="H629" s="3348" t="s">
        <v>3577</v>
      </c>
      <c r="I629" s="3002" t="s">
        <v>3612</v>
      </c>
    </row>
    <row r="630" spans="1:9">
      <c r="A630" s="2959" t="s">
        <v>3063</v>
      </c>
      <c r="B630" s="2959">
        <v>7</v>
      </c>
      <c r="C630" s="2959">
        <v>1</v>
      </c>
      <c r="D630" s="2959">
        <v>201</v>
      </c>
      <c r="E630" s="2959" t="s">
        <v>4219</v>
      </c>
      <c r="F630" s="2960">
        <v>93.44</v>
      </c>
      <c r="G630" s="2959"/>
      <c r="H630" s="3348" t="s">
        <v>3591</v>
      </c>
    </row>
    <row r="631" spans="1:9">
      <c r="A631" s="2959" t="s">
        <v>3063</v>
      </c>
      <c r="B631" s="2959">
        <v>7</v>
      </c>
      <c r="C631" s="2959">
        <v>1</v>
      </c>
      <c r="D631" s="2959">
        <v>202</v>
      </c>
      <c r="E631" s="2959" t="s">
        <v>4220</v>
      </c>
      <c r="F631" s="2960">
        <v>91.34</v>
      </c>
      <c r="G631" s="2959"/>
      <c r="H631" s="3348" t="s">
        <v>3591</v>
      </c>
    </row>
    <row r="632" spans="1:9">
      <c r="A632" s="2959" t="s">
        <v>3063</v>
      </c>
      <c r="B632" s="2959">
        <v>7</v>
      </c>
      <c r="C632" s="2959">
        <v>1</v>
      </c>
      <c r="D632" s="2959">
        <v>203</v>
      </c>
      <c r="E632" s="2959" t="s">
        <v>4221</v>
      </c>
      <c r="F632" s="2960">
        <v>91.34</v>
      </c>
      <c r="G632" s="2959"/>
      <c r="H632" s="3348" t="s">
        <v>3577</v>
      </c>
      <c r="I632" s="3002" t="s">
        <v>3643</v>
      </c>
    </row>
    <row r="633" spans="1:9">
      <c r="A633" s="2959" t="s">
        <v>3063</v>
      </c>
      <c r="B633" s="2959">
        <v>7</v>
      </c>
      <c r="C633" s="2959">
        <v>1</v>
      </c>
      <c r="D633" s="2959">
        <v>204</v>
      </c>
      <c r="E633" s="2959" t="s">
        <v>4222</v>
      </c>
      <c r="F633" s="2960">
        <v>93.44</v>
      </c>
      <c r="G633" s="2959"/>
      <c r="H633" s="3348" t="s">
        <v>3591</v>
      </c>
    </row>
    <row r="634" spans="1:9">
      <c r="A634" s="2959" t="s">
        <v>3063</v>
      </c>
      <c r="B634" s="2959">
        <v>7</v>
      </c>
      <c r="C634" s="2959">
        <v>1</v>
      </c>
      <c r="D634" s="2959">
        <v>301</v>
      </c>
      <c r="E634" s="2959" t="s">
        <v>4223</v>
      </c>
      <c r="F634" s="2960">
        <v>93.44</v>
      </c>
      <c r="G634" s="2959"/>
      <c r="H634" s="3348" t="s">
        <v>3591</v>
      </c>
    </row>
    <row r="635" spans="1:9">
      <c r="A635" s="2959" t="s">
        <v>3063</v>
      </c>
      <c r="B635" s="2959">
        <v>7</v>
      </c>
      <c r="C635" s="2959">
        <v>1</v>
      </c>
      <c r="D635" s="2959">
        <v>302</v>
      </c>
      <c r="E635" s="2959" t="s">
        <v>4224</v>
      </c>
      <c r="F635" s="2960">
        <v>91.34</v>
      </c>
      <c r="G635" s="2959"/>
      <c r="H635" s="3348" t="s">
        <v>3577</v>
      </c>
      <c r="I635" s="3002" t="s">
        <v>3643</v>
      </c>
    </row>
    <row r="636" spans="1:9">
      <c r="A636" s="2959" t="s">
        <v>3063</v>
      </c>
      <c r="B636" s="2959">
        <v>7</v>
      </c>
      <c r="C636" s="2959">
        <v>1</v>
      </c>
      <c r="D636" s="2959">
        <v>303</v>
      </c>
      <c r="E636" s="2959" t="s">
        <v>4225</v>
      </c>
      <c r="F636" s="2960">
        <v>91.34</v>
      </c>
      <c r="G636" s="2959"/>
      <c r="H636" s="3348" t="s">
        <v>3577</v>
      </c>
      <c r="I636" s="3002" t="s">
        <v>3643</v>
      </c>
    </row>
    <row r="637" spans="1:9">
      <c r="A637" s="2959" t="s">
        <v>3063</v>
      </c>
      <c r="B637" s="2959">
        <v>7</v>
      </c>
      <c r="C637" s="2959">
        <v>1</v>
      </c>
      <c r="D637" s="2959">
        <v>304</v>
      </c>
      <c r="E637" s="2959" t="s">
        <v>4226</v>
      </c>
      <c r="F637" s="2960">
        <v>93.44</v>
      </c>
      <c r="G637" s="2959"/>
      <c r="H637" s="3348" t="s">
        <v>3591</v>
      </c>
    </row>
    <row r="638" spans="1:9">
      <c r="A638" s="2959" t="s">
        <v>3063</v>
      </c>
      <c r="B638" s="2959">
        <v>7</v>
      </c>
      <c r="C638" s="2959">
        <v>1</v>
      </c>
      <c r="D638" s="2959">
        <v>401</v>
      </c>
      <c r="E638" s="2959" t="s">
        <v>4227</v>
      </c>
      <c r="F638" s="2960">
        <v>93.44</v>
      </c>
      <c r="G638" s="2959"/>
      <c r="H638" s="3348" t="s">
        <v>3591</v>
      </c>
    </row>
    <row r="639" spans="1:9">
      <c r="A639" s="2959" t="s">
        <v>3063</v>
      </c>
      <c r="B639" s="2959">
        <v>7</v>
      </c>
      <c r="C639" s="2959">
        <v>1</v>
      </c>
      <c r="D639" s="2959">
        <v>402</v>
      </c>
      <c r="E639" s="2959" t="s">
        <v>4228</v>
      </c>
      <c r="F639" s="2960">
        <v>91.34</v>
      </c>
      <c r="G639" s="2959"/>
      <c r="H639" s="3348" t="s">
        <v>3577</v>
      </c>
      <c r="I639" s="3002" t="s">
        <v>3643</v>
      </c>
    </row>
    <row r="640" spans="1:9">
      <c r="A640" s="2959" t="s">
        <v>3063</v>
      </c>
      <c r="B640" s="2959">
        <v>7</v>
      </c>
      <c r="C640" s="2959">
        <v>1</v>
      </c>
      <c r="D640" s="2959">
        <v>403</v>
      </c>
      <c r="E640" s="2959" t="s">
        <v>4229</v>
      </c>
      <c r="F640" s="2960">
        <v>91.34</v>
      </c>
      <c r="G640" s="2959"/>
      <c r="H640" s="3348" t="s">
        <v>3577</v>
      </c>
      <c r="I640" s="3002" t="s">
        <v>3643</v>
      </c>
    </row>
    <row r="641" spans="1:9">
      <c r="A641" s="2959" t="s">
        <v>3063</v>
      </c>
      <c r="B641" s="2959">
        <v>7</v>
      </c>
      <c r="C641" s="2959">
        <v>1</v>
      </c>
      <c r="D641" s="2959">
        <v>404</v>
      </c>
      <c r="E641" s="2959" t="s">
        <v>4230</v>
      </c>
      <c r="F641" s="2960">
        <v>93.44</v>
      </c>
      <c r="G641" s="2959"/>
      <c r="H641" s="3348" t="s">
        <v>3591</v>
      </c>
    </row>
    <row r="642" spans="1:9">
      <c r="A642" s="2959" t="s">
        <v>3063</v>
      </c>
      <c r="B642" s="2959">
        <v>7</v>
      </c>
      <c r="C642" s="2959">
        <v>1</v>
      </c>
      <c r="D642" s="2959">
        <v>501</v>
      </c>
      <c r="E642" s="2959" t="s">
        <v>4231</v>
      </c>
      <c r="F642" s="2960">
        <v>93.44</v>
      </c>
      <c r="G642" s="2959"/>
      <c r="H642" s="3348" t="s">
        <v>3591</v>
      </c>
    </row>
    <row r="643" spans="1:9">
      <c r="A643" s="2959" t="s">
        <v>3063</v>
      </c>
      <c r="B643" s="2959">
        <v>7</v>
      </c>
      <c r="C643" s="2959">
        <v>1</v>
      </c>
      <c r="D643" s="2959">
        <v>502</v>
      </c>
      <c r="E643" s="2959" t="s">
        <v>4232</v>
      </c>
      <c r="F643" s="2960">
        <v>91.34</v>
      </c>
      <c r="G643" s="2959"/>
      <c r="H643" s="3348" t="s">
        <v>3591</v>
      </c>
    </row>
    <row r="644" spans="1:9">
      <c r="A644" s="2959" t="s">
        <v>3063</v>
      </c>
      <c r="B644" s="2959">
        <v>7</v>
      </c>
      <c r="C644" s="2959">
        <v>1</v>
      </c>
      <c r="D644" s="2959">
        <v>503</v>
      </c>
      <c r="E644" s="2959" t="s">
        <v>4233</v>
      </c>
      <c r="F644" s="2960">
        <v>91.34</v>
      </c>
      <c r="G644" s="2959"/>
      <c r="H644" s="3348" t="s">
        <v>3591</v>
      </c>
    </row>
    <row r="645" spans="1:9">
      <c r="A645" s="2959" t="s">
        <v>3063</v>
      </c>
      <c r="B645" s="2959">
        <v>7</v>
      </c>
      <c r="C645" s="2959">
        <v>1</v>
      </c>
      <c r="D645" s="2959">
        <v>504</v>
      </c>
      <c r="E645" s="2959" t="s">
        <v>4234</v>
      </c>
      <c r="F645" s="2960">
        <v>93.44</v>
      </c>
      <c r="G645" s="2959"/>
      <c r="H645" s="3348" t="s">
        <v>3591</v>
      </c>
    </row>
    <row r="646" spans="1:9">
      <c r="A646" s="2959" t="s">
        <v>3063</v>
      </c>
      <c r="B646" s="2959">
        <v>7</v>
      </c>
      <c r="C646" s="2959">
        <v>1</v>
      </c>
      <c r="D646" s="2959">
        <v>601</v>
      </c>
      <c r="E646" s="2959" t="s">
        <v>4235</v>
      </c>
      <c r="F646" s="2960">
        <v>93.44</v>
      </c>
      <c r="G646" s="2959"/>
      <c r="H646" s="3348" t="s">
        <v>3591</v>
      </c>
    </row>
    <row r="647" spans="1:9">
      <c r="A647" s="2959" t="s">
        <v>3063</v>
      </c>
      <c r="B647" s="2959">
        <v>7</v>
      </c>
      <c r="C647" s="2959">
        <v>1</v>
      </c>
      <c r="D647" s="2959">
        <v>602</v>
      </c>
      <c r="E647" s="2959" t="s">
        <v>4236</v>
      </c>
      <c r="F647" s="2960">
        <v>91.34</v>
      </c>
      <c r="G647" s="2959"/>
      <c r="H647" s="3348" t="s">
        <v>3577</v>
      </c>
      <c r="I647" s="3002" t="s">
        <v>3612</v>
      </c>
    </row>
    <row r="648" spans="1:9">
      <c r="A648" s="2959" t="s">
        <v>3063</v>
      </c>
      <c r="B648" s="2959">
        <v>7</v>
      </c>
      <c r="C648" s="2959">
        <v>1</v>
      </c>
      <c r="D648" s="2959">
        <v>603</v>
      </c>
      <c r="E648" s="2959" t="s">
        <v>4237</v>
      </c>
      <c r="F648" s="2960">
        <v>91.34</v>
      </c>
      <c r="G648" s="2959"/>
      <c r="H648" s="3348" t="s">
        <v>3577</v>
      </c>
      <c r="I648" s="3002" t="s">
        <v>3643</v>
      </c>
    </row>
    <row r="649" spans="1:9">
      <c r="A649" s="2959" t="s">
        <v>3063</v>
      </c>
      <c r="B649" s="2959">
        <v>7</v>
      </c>
      <c r="C649" s="2959">
        <v>1</v>
      </c>
      <c r="D649" s="2959">
        <v>604</v>
      </c>
      <c r="E649" s="2959" t="s">
        <v>4238</v>
      </c>
      <c r="F649" s="2960">
        <v>93.44</v>
      </c>
      <c r="G649" s="2959"/>
      <c r="H649" s="3348" t="s">
        <v>3591</v>
      </c>
    </row>
    <row r="650" spans="1:9">
      <c r="A650" s="2959" t="s">
        <v>3063</v>
      </c>
      <c r="B650" s="2959">
        <v>7</v>
      </c>
      <c r="C650" s="2959">
        <v>1</v>
      </c>
      <c r="D650" s="2959">
        <v>701</v>
      </c>
      <c r="E650" s="2959" t="s">
        <v>4239</v>
      </c>
      <c r="F650" s="2960">
        <v>93.44</v>
      </c>
      <c r="G650" s="2959"/>
      <c r="H650" s="3348" t="s">
        <v>3591</v>
      </c>
    </row>
    <row r="651" spans="1:9">
      <c r="A651" s="2959" t="s">
        <v>3063</v>
      </c>
      <c r="B651" s="2959">
        <v>7</v>
      </c>
      <c r="C651" s="2959">
        <v>1</v>
      </c>
      <c r="D651" s="2959">
        <v>702</v>
      </c>
      <c r="E651" s="2959" t="s">
        <v>4240</v>
      </c>
      <c r="F651" s="2960">
        <v>91.34</v>
      </c>
      <c r="G651" s="2959"/>
      <c r="H651" s="3348" t="s">
        <v>3577</v>
      </c>
      <c r="I651" s="3002" t="s">
        <v>3643</v>
      </c>
    </row>
    <row r="652" spans="1:9">
      <c r="A652" s="2959" t="s">
        <v>3063</v>
      </c>
      <c r="B652" s="2959">
        <v>7</v>
      </c>
      <c r="C652" s="2959">
        <v>1</v>
      </c>
      <c r="D652" s="2959">
        <v>703</v>
      </c>
      <c r="E652" s="2959" t="s">
        <v>4241</v>
      </c>
      <c r="F652" s="2960">
        <v>91.34</v>
      </c>
      <c r="G652" s="2959"/>
      <c r="H652" s="3348" t="s">
        <v>3577</v>
      </c>
      <c r="I652" s="3002" t="s">
        <v>3643</v>
      </c>
    </row>
    <row r="653" spans="1:9">
      <c r="A653" s="2959" t="s">
        <v>3063</v>
      </c>
      <c r="B653" s="2959">
        <v>7</v>
      </c>
      <c r="C653" s="2959">
        <v>1</v>
      </c>
      <c r="D653" s="2959">
        <v>704</v>
      </c>
      <c r="E653" s="2959" t="s">
        <v>4242</v>
      </c>
      <c r="F653" s="2960">
        <v>93.44</v>
      </c>
      <c r="G653" s="2959"/>
      <c r="H653" s="3348" t="s">
        <v>3591</v>
      </c>
    </row>
    <row r="654" spans="1:9">
      <c r="A654" s="2959" t="s">
        <v>3063</v>
      </c>
      <c r="B654" s="2959">
        <v>7</v>
      </c>
      <c r="C654" s="2959">
        <v>1</v>
      </c>
      <c r="D654" s="2959">
        <v>801</v>
      </c>
      <c r="E654" s="2959" t="s">
        <v>4243</v>
      </c>
      <c r="F654" s="2960">
        <v>93.44</v>
      </c>
      <c r="G654" s="2959"/>
      <c r="H654" s="3348" t="s">
        <v>3591</v>
      </c>
    </row>
    <row r="655" spans="1:9">
      <c r="A655" s="2959" t="s">
        <v>3063</v>
      </c>
      <c r="B655" s="2959">
        <v>7</v>
      </c>
      <c r="C655" s="2959">
        <v>1</v>
      </c>
      <c r="D655" s="2959">
        <v>802</v>
      </c>
      <c r="E655" s="2959" t="s">
        <v>4244</v>
      </c>
      <c r="F655" s="2960">
        <v>91.34</v>
      </c>
      <c r="G655" s="2959"/>
      <c r="H655" s="3348" t="s">
        <v>3591</v>
      </c>
    </row>
    <row r="656" spans="1:9">
      <c r="A656" s="2959" t="s">
        <v>3063</v>
      </c>
      <c r="B656" s="2959">
        <v>7</v>
      </c>
      <c r="C656" s="2959">
        <v>1</v>
      </c>
      <c r="D656" s="2959">
        <v>803</v>
      </c>
      <c r="E656" s="2959" t="s">
        <v>4245</v>
      </c>
      <c r="F656" s="2960">
        <v>91.34</v>
      </c>
      <c r="G656" s="2959"/>
      <c r="H656" s="3348" t="s">
        <v>3591</v>
      </c>
    </row>
    <row r="657" spans="1:9">
      <c r="A657" s="2959" t="s">
        <v>3063</v>
      </c>
      <c r="B657" s="2959">
        <v>7</v>
      </c>
      <c r="C657" s="2959">
        <v>1</v>
      </c>
      <c r="D657" s="2959">
        <v>804</v>
      </c>
      <c r="E657" s="2959" t="s">
        <v>4246</v>
      </c>
      <c r="F657" s="2960">
        <v>93.44</v>
      </c>
      <c r="G657" s="2959"/>
      <c r="H657" s="3348" t="s">
        <v>3591</v>
      </c>
    </row>
    <row r="658" spans="1:9">
      <c r="A658" s="2959" t="s">
        <v>3063</v>
      </c>
      <c r="B658" s="2959">
        <v>7</v>
      </c>
      <c r="C658" s="2959">
        <v>1</v>
      </c>
      <c r="D658" s="2959">
        <v>901</v>
      </c>
      <c r="E658" s="2959" t="s">
        <v>4247</v>
      </c>
      <c r="F658" s="2960">
        <v>93.44</v>
      </c>
      <c r="G658" s="2959"/>
      <c r="H658" s="3348" t="s">
        <v>3577</v>
      </c>
      <c r="I658" s="3002" t="s">
        <v>3643</v>
      </c>
    </row>
    <row r="659" spans="1:9">
      <c r="A659" s="2959" t="s">
        <v>3063</v>
      </c>
      <c r="B659" s="2959">
        <v>7</v>
      </c>
      <c r="C659" s="2959">
        <v>1</v>
      </c>
      <c r="D659" s="2959">
        <v>902</v>
      </c>
      <c r="E659" s="2959" t="s">
        <v>4248</v>
      </c>
      <c r="F659" s="2960">
        <v>91.34</v>
      </c>
      <c r="G659" s="2959"/>
      <c r="H659" s="3348" t="s">
        <v>3591</v>
      </c>
    </row>
    <row r="660" spans="1:9">
      <c r="A660" s="2959" t="s">
        <v>3063</v>
      </c>
      <c r="B660" s="2959">
        <v>7</v>
      </c>
      <c r="C660" s="2959">
        <v>1</v>
      </c>
      <c r="D660" s="2959">
        <v>903</v>
      </c>
      <c r="E660" s="2959" t="s">
        <v>4249</v>
      </c>
      <c r="F660" s="2960">
        <v>91.34</v>
      </c>
      <c r="G660" s="2959"/>
      <c r="H660" s="3348" t="s">
        <v>3591</v>
      </c>
    </row>
    <row r="661" spans="1:9">
      <c r="A661" s="2959" t="s">
        <v>3063</v>
      </c>
      <c r="B661" s="2959">
        <v>7</v>
      </c>
      <c r="C661" s="2959">
        <v>1</v>
      </c>
      <c r="D661" s="2959">
        <v>904</v>
      </c>
      <c r="E661" s="2959" t="s">
        <v>4250</v>
      </c>
      <c r="F661" s="2960">
        <v>93.44</v>
      </c>
      <c r="G661" s="2959"/>
      <c r="H661" s="3348" t="s">
        <v>3577</v>
      </c>
      <c r="I661" s="3002" t="s">
        <v>3643</v>
      </c>
    </row>
    <row r="662" spans="1:9">
      <c r="A662" s="2959" t="s">
        <v>3063</v>
      </c>
      <c r="B662" s="2959">
        <v>7</v>
      </c>
      <c r="C662" s="2959">
        <v>1</v>
      </c>
      <c r="D662" s="2959">
        <v>1001</v>
      </c>
      <c r="E662" s="2959" t="s">
        <v>4251</v>
      </c>
      <c r="F662" s="2960">
        <v>93.44</v>
      </c>
      <c r="G662" s="2959"/>
      <c r="H662" s="3348" t="s">
        <v>3591</v>
      </c>
    </row>
    <row r="663" spans="1:9">
      <c r="A663" s="2959" t="s">
        <v>3063</v>
      </c>
      <c r="B663" s="2959">
        <v>7</v>
      </c>
      <c r="C663" s="2959">
        <v>1</v>
      </c>
      <c r="D663" s="2959">
        <v>1002</v>
      </c>
      <c r="E663" s="2959" t="s">
        <v>4252</v>
      </c>
      <c r="F663" s="2960">
        <v>91.34</v>
      </c>
      <c r="G663" s="2959"/>
      <c r="H663" s="3348" t="s">
        <v>3591</v>
      </c>
    </row>
    <row r="664" spans="1:9">
      <c r="A664" s="2959" t="s">
        <v>3063</v>
      </c>
      <c r="B664" s="2959">
        <v>7</v>
      </c>
      <c r="C664" s="2959">
        <v>1</v>
      </c>
      <c r="D664" s="2959">
        <v>1003</v>
      </c>
      <c r="E664" s="2959" t="s">
        <v>4253</v>
      </c>
      <c r="F664" s="2960">
        <v>91.34</v>
      </c>
      <c r="G664" s="2959"/>
      <c r="H664" s="3348" t="s">
        <v>3577</v>
      </c>
      <c r="I664" s="3002" t="s">
        <v>3643</v>
      </c>
    </row>
    <row r="665" spans="1:9">
      <c r="A665" s="2959" t="s">
        <v>3063</v>
      </c>
      <c r="B665" s="2959">
        <v>7</v>
      </c>
      <c r="C665" s="2959">
        <v>1</v>
      </c>
      <c r="D665" s="2959">
        <v>1004</v>
      </c>
      <c r="E665" s="2959" t="s">
        <v>4254</v>
      </c>
      <c r="F665" s="2960">
        <v>93.44</v>
      </c>
      <c r="G665" s="2959"/>
      <c r="H665" s="3348" t="s">
        <v>3591</v>
      </c>
    </row>
    <row r="666" spans="1:9">
      <c r="A666" s="2959" t="s">
        <v>3063</v>
      </c>
      <c r="B666" s="2959">
        <v>7</v>
      </c>
      <c r="C666" s="2959">
        <v>1</v>
      </c>
      <c r="D666" s="2959">
        <v>1101</v>
      </c>
      <c r="E666" s="2959" t="s">
        <v>4255</v>
      </c>
      <c r="F666" s="2960">
        <v>93.44</v>
      </c>
      <c r="G666" s="2959"/>
      <c r="H666" s="3348" t="s">
        <v>3591</v>
      </c>
    </row>
    <row r="667" spans="1:9">
      <c r="A667" s="2959" t="s">
        <v>3063</v>
      </c>
      <c r="B667" s="2959">
        <v>7</v>
      </c>
      <c r="C667" s="2959">
        <v>1</v>
      </c>
      <c r="D667" s="2959">
        <v>1102</v>
      </c>
      <c r="E667" s="2959" t="s">
        <v>4256</v>
      </c>
      <c r="F667" s="2960">
        <v>91.34</v>
      </c>
      <c r="G667" s="2959"/>
      <c r="H667" s="3348" t="s">
        <v>3591</v>
      </c>
    </row>
    <row r="668" spans="1:9">
      <c r="A668" s="2959" t="s">
        <v>3063</v>
      </c>
      <c r="B668" s="2959">
        <v>7</v>
      </c>
      <c r="C668" s="2959">
        <v>1</v>
      </c>
      <c r="D668" s="2959">
        <v>1103</v>
      </c>
      <c r="E668" s="2959" t="s">
        <v>4257</v>
      </c>
      <c r="F668" s="2960">
        <v>91.34</v>
      </c>
      <c r="G668" s="2959"/>
      <c r="H668" s="3348" t="s">
        <v>3577</v>
      </c>
      <c r="I668" s="3002" t="s">
        <v>3643</v>
      </c>
    </row>
    <row r="669" spans="1:9">
      <c r="A669" s="2959" t="s">
        <v>3063</v>
      </c>
      <c r="B669" s="2959">
        <v>7</v>
      </c>
      <c r="C669" s="2959">
        <v>1</v>
      </c>
      <c r="D669" s="2959">
        <v>1104</v>
      </c>
      <c r="E669" s="2959" t="s">
        <v>4258</v>
      </c>
      <c r="F669" s="2960">
        <v>93.44</v>
      </c>
      <c r="G669" s="2959"/>
      <c r="H669" s="3348" t="s">
        <v>3577</v>
      </c>
      <c r="I669" s="3002" t="s">
        <v>3643</v>
      </c>
    </row>
    <row r="670" spans="1:9">
      <c r="A670" s="2959" t="s">
        <v>3063</v>
      </c>
      <c r="B670" s="2959">
        <v>7</v>
      </c>
      <c r="C670" s="2959">
        <v>1</v>
      </c>
      <c r="D670" s="2959">
        <v>1201</v>
      </c>
      <c r="E670" s="2959" t="s">
        <v>4259</v>
      </c>
      <c r="F670" s="2960">
        <v>93.44</v>
      </c>
      <c r="G670" s="2959"/>
      <c r="H670" s="3348" t="s">
        <v>3591</v>
      </c>
    </row>
    <row r="671" spans="1:9">
      <c r="A671" s="2959" t="s">
        <v>3063</v>
      </c>
      <c r="B671" s="2959">
        <v>7</v>
      </c>
      <c r="C671" s="2959">
        <v>1</v>
      </c>
      <c r="D671" s="2959">
        <v>1202</v>
      </c>
      <c r="E671" s="2959" t="s">
        <v>4260</v>
      </c>
      <c r="F671" s="2960">
        <v>91.34</v>
      </c>
      <c r="G671" s="2959"/>
      <c r="H671" s="3348" t="s">
        <v>3591</v>
      </c>
    </row>
    <row r="672" spans="1:9">
      <c r="A672" s="2959" t="s">
        <v>3063</v>
      </c>
      <c r="B672" s="2959">
        <v>7</v>
      </c>
      <c r="C672" s="2959">
        <v>1</v>
      </c>
      <c r="D672" s="2959">
        <v>1203</v>
      </c>
      <c r="E672" s="2959" t="s">
        <v>4261</v>
      </c>
      <c r="F672" s="2960">
        <v>91.34</v>
      </c>
      <c r="G672" s="2959"/>
      <c r="H672" s="3348" t="s">
        <v>3577</v>
      </c>
      <c r="I672" s="3002" t="s">
        <v>3643</v>
      </c>
    </row>
    <row r="673" spans="1:9">
      <c r="A673" s="2959" t="s">
        <v>3063</v>
      </c>
      <c r="B673" s="2959">
        <v>7</v>
      </c>
      <c r="C673" s="2959">
        <v>1</v>
      </c>
      <c r="D673" s="2959">
        <v>1204</v>
      </c>
      <c r="E673" s="2959" t="s">
        <v>4262</v>
      </c>
      <c r="F673" s="2960">
        <v>93.44</v>
      </c>
      <c r="G673" s="2959"/>
      <c r="H673" s="3348" t="s">
        <v>3591</v>
      </c>
    </row>
    <row r="674" spans="1:9">
      <c r="A674" s="2959" t="s">
        <v>3063</v>
      </c>
      <c r="B674" s="2959">
        <v>7</v>
      </c>
      <c r="C674" s="2959">
        <v>1</v>
      </c>
      <c r="D674" s="2959">
        <v>1301</v>
      </c>
      <c r="E674" s="2959" t="s">
        <v>4263</v>
      </c>
      <c r="F674" s="2960">
        <v>93.44</v>
      </c>
      <c r="G674" s="2959"/>
      <c r="H674" s="3348" t="s">
        <v>3591</v>
      </c>
    </row>
    <row r="675" spans="1:9">
      <c r="A675" s="2959" t="s">
        <v>3063</v>
      </c>
      <c r="B675" s="2959">
        <v>7</v>
      </c>
      <c r="C675" s="2959">
        <v>1</v>
      </c>
      <c r="D675" s="2959">
        <v>1302</v>
      </c>
      <c r="E675" s="2959" t="s">
        <v>4264</v>
      </c>
      <c r="F675" s="2960">
        <v>91.34</v>
      </c>
      <c r="G675" s="2959"/>
      <c r="H675" s="3348" t="s">
        <v>3577</v>
      </c>
      <c r="I675" s="3002" t="s">
        <v>3643</v>
      </c>
    </row>
    <row r="676" spans="1:9">
      <c r="A676" s="2959" t="s">
        <v>3063</v>
      </c>
      <c r="B676" s="2959">
        <v>7</v>
      </c>
      <c r="C676" s="2959">
        <v>1</v>
      </c>
      <c r="D676" s="2959">
        <v>1303</v>
      </c>
      <c r="E676" s="2959" t="s">
        <v>4265</v>
      </c>
      <c r="F676" s="2960">
        <v>91.34</v>
      </c>
      <c r="G676" s="2959"/>
      <c r="H676" s="3348" t="s">
        <v>3591</v>
      </c>
    </row>
    <row r="677" spans="1:9">
      <c r="A677" s="2959" t="s">
        <v>3063</v>
      </c>
      <c r="B677" s="2959">
        <v>7</v>
      </c>
      <c r="C677" s="2959">
        <v>1</v>
      </c>
      <c r="D677" s="2959">
        <v>1304</v>
      </c>
      <c r="E677" s="2959" t="s">
        <v>4266</v>
      </c>
      <c r="F677" s="2960">
        <v>93.44</v>
      </c>
      <c r="G677" s="2959"/>
      <c r="H677" s="3348" t="s">
        <v>3591</v>
      </c>
    </row>
    <row r="678" spans="1:9">
      <c r="A678" s="2959" t="s">
        <v>3063</v>
      </c>
      <c r="B678" s="2959">
        <v>7</v>
      </c>
      <c r="C678" s="2959">
        <v>1</v>
      </c>
      <c r="D678" s="2959">
        <v>1401</v>
      </c>
      <c r="E678" s="2959" t="s">
        <v>4267</v>
      </c>
      <c r="F678" s="2960">
        <v>93.44</v>
      </c>
      <c r="G678" s="2959"/>
      <c r="H678" s="3348" t="s">
        <v>3591</v>
      </c>
    </row>
    <row r="679" spans="1:9">
      <c r="A679" s="2959" t="s">
        <v>3063</v>
      </c>
      <c r="B679" s="2959">
        <v>7</v>
      </c>
      <c r="C679" s="2959">
        <v>1</v>
      </c>
      <c r="D679" s="2959">
        <v>1402</v>
      </c>
      <c r="E679" s="2959" t="s">
        <v>4268</v>
      </c>
      <c r="F679" s="2960">
        <v>91.34</v>
      </c>
      <c r="G679" s="2959"/>
      <c r="H679" s="3348" t="s">
        <v>3591</v>
      </c>
    </row>
    <row r="680" spans="1:9">
      <c r="A680" s="2959" t="s">
        <v>3063</v>
      </c>
      <c r="B680" s="2959">
        <v>7</v>
      </c>
      <c r="C680" s="2959">
        <v>1</v>
      </c>
      <c r="D680" s="2959">
        <v>1403</v>
      </c>
      <c r="E680" s="2959" t="s">
        <v>4269</v>
      </c>
      <c r="F680" s="2960">
        <v>91.34</v>
      </c>
      <c r="G680" s="2959"/>
      <c r="H680" s="3348" t="s">
        <v>3577</v>
      </c>
      <c r="I680" s="3002" t="s">
        <v>3643</v>
      </c>
    </row>
    <row r="681" spans="1:9">
      <c r="A681" s="2959" t="s">
        <v>3063</v>
      </c>
      <c r="B681" s="2959">
        <v>7</v>
      </c>
      <c r="C681" s="2959">
        <v>1</v>
      </c>
      <c r="D681" s="2959">
        <v>1404</v>
      </c>
      <c r="E681" s="2959" t="s">
        <v>4270</v>
      </c>
      <c r="F681" s="2960">
        <v>93.44</v>
      </c>
      <c r="G681" s="2959"/>
      <c r="H681" s="3348" t="s">
        <v>3591</v>
      </c>
    </row>
    <row r="682" spans="1:9">
      <c r="A682" s="2959" t="s">
        <v>3063</v>
      </c>
      <c r="B682" s="2959">
        <v>7</v>
      </c>
      <c r="C682" s="2959">
        <v>1</v>
      </c>
      <c r="D682" s="2959">
        <v>1501</v>
      </c>
      <c r="E682" s="2959" t="s">
        <v>4271</v>
      </c>
      <c r="F682" s="2960">
        <v>93.44</v>
      </c>
      <c r="G682" s="2959"/>
      <c r="H682" s="3348" t="s">
        <v>3591</v>
      </c>
    </row>
    <row r="683" spans="1:9">
      <c r="A683" s="2959" t="s">
        <v>3063</v>
      </c>
      <c r="B683" s="2959">
        <v>7</v>
      </c>
      <c r="C683" s="2959">
        <v>1</v>
      </c>
      <c r="D683" s="2959">
        <v>1502</v>
      </c>
      <c r="E683" s="2959" t="s">
        <v>4272</v>
      </c>
      <c r="F683" s="2960">
        <v>91.34</v>
      </c>
      <c r="G683" s="2959"/>
      <c r="H683" s="3348" t="s">
        <v>3591</v>
      </c>
    </row>
    <row r="684" spans="1:9">
      <c r="A684" s="2959" t="s">
        <v>3063</v>
      </c>
      <c r="B684" s="2959">
        <v>7</v>
      </c>
      <c r="C684" s="2959">
        <v>1</v>
      </c>
      <c r="D684" s="2959">
        <v>1503</v>
      </c>
      <c r="E684" s="2959" t="s">
        <v>4273</v>
      </c>
      <c r="F684" s="2960">
        <v>91.34</v>
      </c>
      <c r="G684" s="2959"/>
      <c r="H684" s="3348" t="s">
        <v>3591</v>
      </c>
    </row>
    <row r="685" spans="1:9">
      <c r="A685" s="2959" t="s">
        <v>3063</v>
      </c>
      <c r="B685" s="2959">
        <v>7</v>
      </c>
      <c r="C685" s="2959">
        <v>1</v>
      </c>
      <c r="D685" s="2959">
        <v>1504</v>
      </c>
      <c r="E685" s="2959" t="s">
        <v>4274</v>
      </c>
      <c r="F685" s="2960">
        <v>93.44</v>
      </c>
      <c r="G685" s="2959"/>
      <c r="H685" s="3348" t="s">
        <v>3591</v>
      </c>
    </row>
    <row r="686" spans="1:9">
      <c r="A686" s="2959" t="s">
        <v>3063</v>
      </c>
      <c r="B686" s="2959">
        <v>7</v>
      </c>
      <c r="C686" s="2959">
        <v>1</v>
      </c>
      <c r="D686" s="2959">
        <v>1601</v>
      </c>
      <c r="E686" s="2959" t="s">
        <v>4275</v>
      </c>
      <c r="F686" s="2960">
        <v>93.44</v>
      </c>
      <c r="G686" s="2959"/>
      <c r="H686" s="3348" t="s">
        <v>3591</v>
      </c>
    </row>
    <row r="687" spans="1:9">
      <c r="A687" s="2959" t="s">
        <v>3063</v>
      </c>
      <c r="B687" s="2959">
        <v>7</v>
      </c>
      <c r="C687" s="2959">
        <v>1</v>
      </c>
      <c r="D687" s="2959">
        <v>1602</v>
      </c>
      <c r="E687" s="2959" t="s">
        <v>4276</v>
      </c>
      <c r="F687" s="2960">
        <v>91.34</v>
      </c>
      <c r="G687" s="2959"/>
      <c r="H687" s="3348" t="s">
        <v>3577</v>
      </c>
      <c r="I687" s="3002" t="s">
        <v>3643</v>
      </c>
    </row>
    <row r="688" spans="1:9">
      <c r="A688" s="2959" t="s">
        <v>3063</v>
      </c>
      <c r="B688" s="2959">
        <v>7</v>
      </c>
      <c r="C688" s="2959">
        <v>1</v>
      </c>
      <c r="D688" s="2959">
        <v>1603</v>
      </c>
      <c r="E688" s="2959" t="s">
        <v>4277</v>
      </c>
      <c r="F688" s="2960">
        <v>91.34</v>
      </c>
      <c r="G688" s="2959"/>
      <c r="H688" s="3348" t="s">
        <v>3591</v>
      </c>
    </row>
    <row r="689" spans="1:9">
      <c r="A689" s="2959" t="s">
        <v>3063</v>
      </c>
      <c r="B689" s="2959">
        <v>7</v>
      </c>
      <c r="C689" s="2959">
        <v>1</v>
      </c>
      <c r="D689" s="2959">
        <v>1604</v>
      </c>
      <c r="E689" s="2959" t="s">
        <v>4278</v>
      </c>
      <c r="F689" s="2960">
        <v>93.44</v>
      </c>
      <c r="G689" s="2959"/>
      <c r="H689" s="3348" t="s">
        <v>3591</v>
      </c>
    </row>
    <row r="690" spans="1:9">
      <c r="A690" s="2959" t="s">
        <v>3063</v>
      </c>
      <c r="B690" s="2959">
        <v>7</v>
      </c>
      <c r="C690" s="2959">
        <v>1</v>
      </c>
      <c r="D690" s="2959">
        <v>1701</v>
      </c>
      <c r="E690" s="2959" t="s">
        <v>4279</v>
      </c>
      <c r="F690" s="2960">
        <v>93.44</v>
      </c>
      <c r="G690" s="2959"/>
      <c r="H690" s="3348" t="s">
        <v>3591</v>
      </c>
    </row>
    <row r="691" spans="1:9">
      <c r="A691" s="2959" t="s">
        <v>3063</v>
      </c>
      <c r="B691" s="2959">
        <v>7</v>
      </c>
      <c r="C691" s="2959">
        <v>1</v>
      </c>
      <c r="D691" s="2959">
        <v>1702</v>
      </c>
      <c r="E691" s="2959" t="s">
        <v>4280</v>
      </c>
      <c r="F691" s="2960">
        <v>91.34</v>
      </c>
      <c r="G691" s="2959"/>
      <c r="H691" s="3348" t="s">
        <v>3591</v>
      </c>
    </row>
    <row r="692" spans="1:9">
      <c r="A692" s="2959" t="s">
        <v>3063</v>
      </c>
      <c r="B692" s="2959">
        <v>7</v>
      </c>
      <c r="C692" s="2959">
        <v>1</v>
      </c>
      <c r="D692" s="2959">
        <v>1703</v>
      </c>
      <c r="E692" s="2959" t="s">
        <v>4281</v>
      </c>
      <c r="F692" s="2960">
        <v>91.34</v>
      </c>
      <c r="G692" s="2959"/>
      <c r="H692" s="3348" t="s">
        <v>3591</v>
      </c>
    </row>
    <row r="693" spans="1:9">
      <c r="A693" s="2959" t="s">
        <v>3063</v>
      </c>
      <c r="B693" s="2959">
        <v>7</v>
      </c>
      <c r="C693" s="2959">
        <v>1</v>
      </c>
      <c r="D693" s="2959">
        <v>1704</v>
      </c>
      <c r="E693" s="2959" t="s">
        <v>4282</v>
      </c>
      <c r="F693" s="2960">
        <v>93.44</v>
      </c>
      <c r="G693" s="2959"/>
      <c r="H693" s="3348" t="s">
        <v>3591</v>
      </c>
    </row>
    <row r="694" spans="1:9">
      <c r="A694" s="2959" t="s">
        <v>3063</v>
      </c>
      <c r="B694" s="2959">
        <v>7</v>
      </c>
      <c r="C694" s="2959">
        <v>1</v>
      </c>
      <c r="D694" s="2959">
        <v>1801</v>
      </c>
      <c r="E694" s="2959" t="s">
        <v>4283</v>
      </c>
      <c r="F694" s="2960">
        <v>93.44</v>
      </c>
      <c r="G694" s="2959"/>
      <c r="H694" s="3348" t="s">
        <v>3591</v>
      </c>
    </row>
    <row r="695" spans="1:9">
      <c r="A695" s="2959" t="s">
        <v>3063</v>
      </c>
      <c r="B695" s="2959">
        <v>7</v>
      </c>
      <c r="C695" s="2959">
        <v>1</v>
      </c>
      <c r="D695" s="2959">
        <v>1802</v>
      </c>
      <c r="E695" s="2959" t="s">
        <v>4284</v>
      </c>
      <c r="F695" s="2960">
        <v>91.34</v>
      </c>
      <c r="G695" s="2959"/>
      <c r="H695" s="3348" t="s">
        <v>3591</v>
      </c>
    </row>
    <row r="696" spans="1:9">
      <c r="A696" s="2959" t="s">
        <v>3063</v>
      </c>
      <c r="B696" s="2959">
        <v>7</v>
      </c>
      <c r="C696" s="2959">
        <v>1</v>
      </c>
      <c r="D696" s="2959">
        <v>1803</v>
      </c>
      <c r="E696" s="2959" t="s">
        <v>4285</v>
      </c>
      <c r="F696" s="2960">
        <v>91.34</v>
      </c>
      <c r="G696" s="2959"/>
      <c r="H696" s="3348" t="s">
        <v>3591</v>
      </c>
    </row>
    <row r="697" spans="1:9">
      <c r="A697" s="2959" t="s">
        <v>3063</v>
      </c>
      <c r="B697" s="2959">
        <v>7</v>
      </c>
      <c r="C697" s="2959">
        <v>1</v>
      </c>
      <c r="D697" s="2959">
        <v>1804</v>
      </c>
      <c r="E697" s="2959" t="s">
        <v>4286</v>
      </c>
      <c r="F697" s="2960">
        <v>93.44</v>
      </c>
      <c r="G697" s="2959"/>
      <c r="H697" s="3348" t="s">
        <v>3591</v>
      </c>
    </row>
    <row r="698" spans="1:9">
      <c r="A698" s="2959" t="s">
        <v>3063</v>
      </c>
      <c r="B698" s="2959">
        <v>7</v>
      </c>
      <c r="C698" s="2959">
        <v>1</v>
      </c>
      <c r="D698" s="2959">
        <v>1901</v>
      </c>
      <c r="E698" s="2959" t="s">
        <v>4287</v>
      </c>
      <c r="F698" s="2960">
        <v>93.44</v>
      </c>
      <c r="G698" s="2959"/>
      <c r="H698" s="3348" t="s">
        <v>3591</v>
      </c>
    </row>
    <row r="699" spans="1:9">
      <c r="A699" s="2959" t="s">
        <v>3063</v>
      </c>
      <c r="B699" s="2959">
        <v>7</v>
      </c>
      <c r="C699" s="2959">
        <v>1</v>
      </c>
      <c r="D699" s="2959">
        <v>1902</v>
      </c>
      <c r="E699" s="2959" t="s">
        <v>4288</v>
      </c>
      <c r="F699" s="2960">
        <v>91.34</v>
      </c>
      <c r="G699" s="2959"/>
      <c r="H699" s="3348" t="s">
        <v>3577</v>
      </c>
      <c r="I699" s="3002" t="s">
        <v>3643</v>
      </c>
    </row>
    <row r="700" spans="1:9">
      <c r="A700" s="2959" t="s">
        <v>3063</v>
      </c>
      <c r="B700" s="2959">
        <v>7</v>
      </c>
      <c r="C700" s="2959">
        <v>1</v>
      </c>
      <c r="D700" s="2959">
        <v>1903</v>
      </c>
      <c r="E700" s="2959" t="s">
        <v>4289</v>
      </c>
      <c r="F700" s="2960">
        <v>91.34</v>
      </c>
      <c r="G700" s="2959"/>
      <c r="H700" s="3348" t="s">
        <v>3591</v>
      </c>
    </row>
    <row r="701" spans="1:9">
      <c r="A701" s="2959" t="s">
        <v>3063</v>
      </c>
      <c r="B701" s="2959">
        <v>7</v>
      </c>
      <c r="C701" s="2959">
        <v>1</v>
      </c>
      <c r="D701" s="2959">
        <v>1904</v>
      </c>
      <c r="E701" s="2959" t="s">
        <v>4290</v>
      </c>
      <c r="F701" s="2960">
        <v>93.44</v>
      </c>
      <c r="G701" s="2959"/>
      <c r="H701" s="3348" t="s">
        <v>3577</v>
      </c>
      <c r="I701" s="3002" t="s">
        <v>3643</v>
      </c>
    </row>
    <row r="702" spans="1:9">
      <c r="A702" s="2959" t="s">
        <v>3063</v>
      </c>
      <c r="B702" s="2959">
        <v>7</v>
      </c>
      <c r="C702" s="2959">
        <v>1</v>
      </c>
      <c r="D702" s="2959">
        <v>2001</v>
      </c>
      <c r="E702" s="2959" t="s">
        <v>4291</v>
      </c>
      <c r="F702" s="2960">
        <v>93.44</v>
      </c>
      <c r="G702" s="2959"/>
      <c r="H702" s="3348" t="s">
        <v>3591</v>
      </c>
    </row>
    <row r="703" spans="1:9">
      <c r="A703" s="2959" t="s">
        <v>3063</v>
      </c>
      <c r="B703" s="2959">
        <v>7</v>
      </c>
      <c r="C703" s="2959">
        <v>1</v>
      </c>
      <c r="D703" s="2959">
        <v>2002</v>
      </c>
      <c r="E703" s="2959" t="s">
        <v>4292</v>
      </c>
      <c r="F703" s="2960">
        <v>91.34</v>
      </c>
      <c r="G703" s="2959"/>
      <c r="H703" s="3348" t="s">
        <v>3577</v>
      </c>
      <c r="I703" s="3002" t="s">
        <v>3643</v>
      </c>
    </row>
    <row r="704" spans="1:9">
      <c r="A704" s="2959" t="s">
        <v>3063</v>
      </c>
      <c r="B704" s="2959">
        <v>7</v>
      </c>
      <c r="C704" s="2959">
        <v>1</v>
      </c>
      <c r="D704" s="2959">
        <v>2003</v>
      </c>
      <c r="E704" s="2959" t="s">
        <v>4293</v>
      </c>
      <c r="F704" s="2960">
        <v>91.34</v>
      </c>
      <c r="G704" s="2959"/>
      <c r="H704" s="3348" t="s">
        <v>3577</v>
      </c>
      <c r="I704" s="3002" t="s">
        <v>3643</v>
      </c>
    </row>
    <row r="705" spans="1:9">
      <c r="A705" s="2959" t="s">
        <v>3063</v>
      </c>
      <c r="B705" s="2959">
        <v>7</v>
      </c>
      <c r="C705" s="2959">
        <v>1</v>
      </c>
      <c r="D705" s="2959">
        <v>2004</v>
      </c>
      <c r="E705" s="2959" t="s">
        <v>4294</v>
      </c>
      <c r="F705" s="2960">
        <v>93.44</v>
      </c>
      <c r="G705" s="2959"/>
      <c r="H705" s="3348" t="s">
        <v>3591</v>
      </c>
    </row>
    <row r="706" spans="1:9">
      <c r="A706" s="2959" t="s">
        <v>3063</v>
      </c>
      <c r="B706" s="2959">
        <v>7</v>
      </c>
      <c r="C706" s="2959">
        <v>1</v>
      </c>
      <c r="D706" s="2959">
        <v>2101</v>
      </c>
      <c r="E706" s="2959" t="s">
        <v>4295</v>
      </c>
      <c r="F706" s="2960">
        <v>93.44</v>
      </c>
      <c r="G706" s="2959"/>
      <c r="H706" s="3348" t="s">
        <v>3591</v>
      </c>
    </row>
    <row r="707" spans="1:9">
      <c r="A707" s="2959" t="s">
        <v>3063</v>
      </c>
      <c r="B707" s="2959">
        <v>7</v>
      </c>
      <c r="C707" s="2959">
        <v>1</v>
      </c>
      <c r="D707" s="2959">
        <v>2102</v>
      </c>
      <c r="E707" s="2959" t="s">
        <v>4296</v>
      </c>
      <c r="F707" s="2960">
        <v>91.34</v>
      </c>
      <c r="G707" s="2959"/>
      <c r="H707" s="3348" t="s">
        <v>3577</v>
      </c>
      <c r="I707" s="3002" t="s">
        <v>3643</v>
      </c>
    </row>
    <row r="708" spans="1:9">
      <c r="A708" s="2959" t="s">
        <v>3063</v>
      </c>
      <c r="B708" s="2959">
        <v>7</v>
      </c>
      <c r="C708" s="2959">
        <v>1</v>
      </c>
      <c r="D708" s="2959">
        <v>2103</v>
      </c>
      <c r="E708" s="2959" t="s">
        <v>4297</v>
      </c>
      <c r="F708" s="2960">
        <v>91.34</v>
      </c>
      <c r="G708" s="2959"/>
      <c r="H708" s="3348" t="s">
        <v>3577</v>
      </c>
      <c r="I708" s="3002" t="s">
        <v>3643</v>
      </c>
    </row>
    <row r="709" spans="1:9">
      <c r="A709" s="2959" t="s">
        <v>3063</v>
      </c>
      <c r="B709" s="2959">
        <v>7</v>
      </c>
      <c r="C709" s="2959">
        <v>1</v>
      </c>
      <c r="D709" s="2959">
        <v>2104</v>
      </c>
      <c r="E709" s="2959" t="s">
        <v>4298</v>
      </c>
      <c r="F709" s="2960">
        <v>93.44</v>
      </c>
      <c r="G709" s="2959"/>
      <c r="H709" s="3348" t="s">
        <v>3577</v>
      </c>
      <c r="I709" s="3002" t="s">
        <v>3643</v>
      </c>
    </row>
    <row r="710" spans="1:9">
      <c r="A710" s="2959" t="s">
        <v>3063</v>
      </c>
      <c r="B710" s="2959">
        <v>7</v>
      </c>
      <c r="C710" s="2959">
        <v>1</v>
      </c>
      <c r="D710" s="2959">
        <v>2201</v>
      </c>
      <c r="E710" s="2959" t="s">
        <v>4299</v>
      </c>
      <c r="F710" s="2960">
        <v>93.44</v>
      </c>
      <c r="G710" s="2959"/>
      <c r="H710" s="3348" t="s">
        <v>3591</v>
      </c>
    </row>
    <row r="711" spans="1:9">
      <c r="A711" s="2959" t="s">
        <v>3063</v>
      </c>
      <c r="B711" s="2959">
        <v>7</v>
      </c>
      <c r="C711" s="2959">
        <v>1</v>
      </c>
      <c r="D711" s="2959">
        <v>2202</v>
      </c>
      <c r="E711" s="2959" t="s">
        <v>4300</v>
      </c>
      <c r="F711" s="2960">
        <v>91.34</v>
      </c>
      <c r="G711" s="2959"/>
      <c r="H711" s="3348" t="s">
        <v>3591</v>
      </c>
    </row>
    <row r="712" spans="1:9">
      <c r="A712" s="2959" t="s">
        <v>3063</v>
      </c>
      <c r="B712" s="2959">
        <v>7</v>
      </c>
      <c r="C712" s="2959">
        <v>1</v>
      </c>
      <c r="D712" s="2959">
        <v>2203</v>
      </c>
      <c r="E712" s="2959" t="s">
        <v>4301</v>
      </c>
      <c r="F712" s="2960">
        <v>91.34</v>
      </c>
      <c r="G712" s="2959"/>
      <c r="H712" s="3348" t="s">
        <v>3577</v>
      </c>
      <c r="I712" s="3002" t="s">
        <v>3643</v>
      </c>
    </row>
    <row r="713" spans="1:9">
      <c r="A713" s="2959" t="s">
        <v>3063</v>
      </c>
      <c r="B713" s="2959">
        <v>7</v>
      </c>
      <c r="C713" s="2959">
        <v>1</v>
      </c>
      <c r="D713" s="2959">
        <v>2204</v>
      </c>
      <c r="E713" s="2959" t="s">
        <v>4302</v>
      </c>
      <c r="F713" s="2960">
        <v>93.44</v>
      </c>
      <c r="G713" s="2959"/>
      <c r="H713" s="3348" t="s">
        <v>3577</v>
      </c>
      <c r="I713" s="3002" t="s">
        <v>3643</v>
      </c>
    </row>
    <row r="714" spans="1:9">
      <c r="A714" s="2959" t="s">
        <v>3063</v>
      </c>
      <c r="B714" s="2959">
        <v>7</v>
      </c>
      <c r="C714" s="2959">
        <v>1</v>
      </c>
      <c r="D714" s="2959">
        <v>2301</v>
      </c>
      <c r="E714" s="2959" t="s">
        <v>4303</v>
      </c>
      <c r="F714" s="2960">
        <v>93.44</v>
      </c>
      <c r="G714" s="2959"/>
      <c r="H714" s="3348" t="s">
        <v>3591</v>
      </c>
    </row>
    <row r="715" spans="1:9">
      <c r="A715" s="2959" t="s">
        <v>3063</v>
      </c>
      <c r="B715" s="2959">
        <v>7</v>
      </c>
      <c r="C715" s="2959">
        <v>1</v>
      </c>
      <c r="D715" s="2959">
        <v>2302</v>
      </c>
      <c r="E715" s="2959" t="s">
        <v>4304</v>
      </c>
      <c r="F715" s="2960">
        <v>91.34</v>
      </c>
      <c r="G715" s="2959"/>
      <c r="H715" s="3348" t="s">
        <v>3591</v>
      </c>
    </row>
    <row r="716" spans="1:9">
      <c r="A716" s="2959" t="s">
        <v>3063</v>
      </c>
      <c r="B716" s="2959">
        <v>7</v>
      </c>
      <c r="C716" s="2959">
        <v>1</v>
      </c>
      <c r="D716" s="2959">
        <v>2303</v>
      </c>
      <c r="E716" s="2959" t="s">
        <v>4305</v>
      </c>
      <c r="F716" s="2960">
        <v>91.34</v>
      </c>
      <c r="G716" s="2959"/>
      <c r="H716" s="3348" t="s">
        <v>3591</v>
      </c>
    </row>
    <row r="717" spans="1:9">
      <c r="A717" s="2959" t="s">
        <v>3063</v>
      </c>
      <c r="B717" s="2959">
        <v>7</v>
      </c>
      <c r="C717" s="2959">
        <v>1</v>
      </c>
      <c r="D717" s="2959">
        <v>2304</v>
      </c>
      <c r="E717" s="2959" t="s">
        <v>4306</v>
      </c>
      <c r="F717" s="2960">
        <v>93.44</v>
      </c>
      <c r="G717" s="2959"/>
      <c r="H717" s="3348" t="s">
        <v>3591</v>
      </c>
    </row>
    <row r="718" spans="1:9">
      <c r="A718" s="2959" t="s">
        <v>3063</v>
      </c>
      <c r="B718" s="2959">
        <v>7</v>
      </c>
      <c r="C718" s="2959">
        <v>1</v>
      </c>
      <c r="D718" s="2959">
        <v>2401</v>
      </c>
      <c r="E718" s="2959" t="s">
        <v>4307</v>
      </c>
      <c r="F718" s="2960">
        <v>93.44</v>
      </c>
      <c r="G718" s="2959"/>
      <c r="H718" s="3348" t="s">
        <v>3591</v>
      </c>
    </row>
    <row r="719" spans="1:9">
      <c r="A719" s="2959" t="s">
        <v>3063</v>
      </c>
      <c r="B719" s="2959">
        <v>7</v>
      </c>
      <c r="C719" s="2959">
        <v>1</v>
      </c>
      <c r="D719" s="2959">
        <v>2402</v>
      </c>
      <c r="E719" s="2959" t="s">
        <v>4308</v>
      </c>
      <c r="F719" s="2960">
        <v>91.34</v>
      </c>
      <c r="G719" s="2959"/>
      <c r="H719" s="3348" t="s">
        <v>3591</v>
      </c>
    </row>
    <row r="720" spans="1:9">
      <c r="A720" s="2959" t="s">
        <v>3063</v>
      </c>
      <c r="B720" s="2959">
        <v>7</v>
      </c>
      <c r="C720" s="2959">
        <v>1</v>
      </c>
      <c r="D720" s="2959">
        <v>2403</v>
      </c>
      <c r="E720" s="2959" t="s">
        <v>4309</v>
      </c>
      <c r="F720" s="2960">
        <v>91.34</v>
      </c>
      <c r="G720" s="2959"/>
      <c r="H720" s="3348" t="s">
        <v>3591</v>
      </c>
    </row>
    <row r="721" spans="1:9">
      <c r="A721" s="2959" t="s">
        <v>3063</v>
      </c>
      <c r="B721" s="2959">
        <v>7</v>
      </c>
      <c r="C721" s="2959">
        <v>1</v>
      </c>
      <c r="D721" s="2959">
        <v>2404</v>
      </c>
      <c r="E721" s="2959" t="s">
        <v>4310</v>
      </c>
      <c r="F721" s="2960">
        <v>93.44</v>
      </c>
      <c r="G721" s="2959"/>
      <c r="H721" s="3348" t="s">
        <v>3591</v>
      </c>
    </row>
    <row r="722" spans="1:9">
      <c r="A722" s="2959" t="s">
        <v>3063</v>
      </c>
      <c r="B722" s="2959">
        <v>7</v>
      </c>
      <c r="C722" s="2959">
        <v>1</v>
      </c>
      <c r="D722" s="2959">
        <v>2501</v>
      </c>
      <c r="E722" s="2959" t="s">
        <v>4311</v>
      </c>
      <c r="F722" s="2960">
        <v>93.44</v>
      </c>
      <c r="G722" s="2959"/>
      <c r="H722" s="3348" t="s">
        <v>3591</v>
      </c>
    </row>
    <row r="723" spans="1:9">
      <c r="A723" s="2959" t="s">
        <v>3063</v>
      </c>
      <c r="B723" s="2959">
        <v>7</v>
      </c>
      <c r="C723" s="2959">
        <v>1</v>
      </c>
      <c r="D723" s="2959">
        <v>2502</v>
      </c>
      <c r="E723" s="2959" t="s">
        <v>4312</v>
      </c>
      <c r="F723" s="2960">
        <v>91.34</v>
      </c>
      <c r="G723" s="2959"/>
      <c r="H723" s="3348" t="s">
        <v>3577</v>
      </c>
      <c r="I723" s="3002" t="s">
        <v>3643</v>
      </c>
    </row>
    <row r="724" spans="1:9">
      <c r="A724" s="2959" t="s">
        <v>3063</v>
      </c>
      <c r="B724" s="2959">
        <v>7</v>
      </c>
      <c r="C724" s="2959">
        <v>1</v>
      </c>
      <c r="D724" s="2959">
        <v>2503</v>
      </c>
      <c r="E724" s="2959" t="s">
        <v>4313</v>
      </c>
      <c r="F724" s="2960">
        <v>91.34</v>
      </c>
      <c r="G724" s="2959"/>
      <c r="H724" s="3348" t="s">
        <v>3577</v>
      </c>
      <c r="I724" s="3002" t="s">
        <v>3643</v>
      </c>
    </row>
    <row r="725" spans="1:9">
      <c r="A725" s="2959" t="s">
        <v>3063</v>
      </c>
      <c r="B725" s="2959">
        <v>7</v>
      </c>
      <c r="C725" s="2959">
        <v>1</v>
      </c>
      <c r="D725" s="2959">
        <v>2504</v>
      </c>
      <c r="E725" s="2959" t="s">
        <v>4314</v>
      </c>
      <c r="F725" s="2960">
        <v>93.44</v>
      </c>
      <c r="G725" s="2959"/>
      <c r="H725" s="3348" t="s">
        <v>3591</v>
      </c>
    </row>
    <row r="726" spans="1:9">
      <c r="A726" s="2959" t="s">
        <v>3063</v>
      </c>
      <c r="B726" s="2959">
        <v>7</v>
      </c>
      <c r="C726" s="2959">
        <v>1</v>
      </c>
      <c r="D726" s="2959">
        <v>2601</v>
      </c>
      <c r="E726" s="2959" t="s">
        <v>4315</v>
      </c>
      <c r="F726" s="2960">
        <v>93.44</v>
      </c>
      <c r="G726" s="2959"/>
      <c r="H726" s="3348" t="s">
        <v>3577</v>
      </c>
      <c r="I726" s="3002" t="s">
        <v>3643</v>
      </c>
    </row>
    <row r="727" spans="1:9">
      <c r="A727" s="2959" t="s">
        <v>3063</v>
      </c>
      <c r="B727" s="2959">
        <v>7</v>
      </c>
      <c r="C727" s="2959">
        <v>1</v>
      </c>
      <c r="D727" s="2959">
        <v>2602</v>
      </c>
      <c r="E727" s="2959" t="s">
        <v>4316</v>
      </c>
      <c r="F727" s="2960">
        <v>91.34</v>
      </c>
      <c r="G727" s="2959"/>
      <c r="H727" s="3348" t="s">
        <v>3591</v>
      </c>
    </row>
    <row r="728" spans="1:9">
      <c r="A728" s="2959" t="s">
        <v>3063</v>
      </c>
      <c r="B728" s="2959">
        <v>7</v>
      </c>
      <c r="C728" s="2959">
        <v>1</v>
      </c>
      <c r="D728" s="2959">
        <v>2603</v>
      </c>
      <c r="E728" s="2959" t="s">
        <v>4317</v>
      </c>
      <c r="F728" s="2960">
        <v>91.34</v>
      </c>
      <c r="G728" s="2959"/>
      <c r="H728" s="3348" t="s">
        <v>3591</v>
      </c>
    </row>
    <row r="729" spans="1:9">
      <c r="A729" s="2959" t="s">
        <v>3063</v>
      </c>
      <c r="B729" s="2959">
        <v>7</v>
      </c>
      <c r="C729" s="2959">
        <v>1</v>
      </c>
      <c r="D729" s="2969">
        <v>2604</v>
      </c>
      <c r="E729" s="2959" t="s">
        <v>4318</v>
      </c>
      <c r="F729" s="2960">
        <v>93.44</v>
      </c>
      <c r="G729" s="2959"/>
      <c r="H729" s="3348" t="s">
        <v>3591</v>
      </c>
    </row>
    <row r="730" spans="1:9">
      <c r="A730" s="2959" t="s">
        <v>3063</v>
      </c>
      <c r="B730" s="2959">
        <v>8</v>
      </c>
      <c r="C730" s="2959">
        <v>1</v>
      </c>
      <c r="D730" s="2959">
        <v>101</v>
      </c>
      <c r="E730" s="2959" t="s">
        <v>4319</v>
      </c>
      <c r="F730" s="2960">
        <v>118.47</v>
      </c>
      <c r="G730" s="2959"/>
      <c r="H730" s="3348" t="s">
        <v>3591</v>
      </c>
    </row>
    <row r="731" spans="1:9">
      <c r="A731" s="2959" t="s">
        <v>3063</v>
      </c>
      <c r="B731" s="2959">
        <v>8</v>
      </c>
      <c r="C731" s="2959">
        <v>1</v>
      </c>
      <c r="D731" s="2959">
        <v>102</v>
      </c>
      <c r="E731" s="2959" t="s">
        <v>4320</v>
      </c>
      <c r="F731" s="2960">
        <v>157.97</v>
      </c>
      <c r="G731" s="2959"/>
      <c r="H731" s="3348" t="s">
        <v>3591</v>
      </c>
    </row>
    <row r="732" spans="1:9">
      <c r="A732" s="2959" t="s">
        <v>3063</v>
      </c>
      <c r="B732" s="2959">
        <v>8</v>
      </c>
      <c r="C732" s="2959">
        <v>1</v>
      </c>
      <c r="D732" s="2959">
        <v>201</v>
      </c>
      <c r="E732" s="2959" t="s">
        <v>4321</v>
      </c>
      <c r="F732" s="2960">
        <v>118.47</v>
      </c>
      <c r="G732" s="2959"/>
      <c r="H732" s="3348" t="s">
        <v>3591</v>
      </c>
    </row>
    <row r="733" spans="1:9">
      <c r="A733" s="2959" t="s">
        <v>3063</v>
      </c>
      <c r="B733" s="2959">
        <v>8</v>
      </c>
      <c r="C733" s="2959">
        <v>1</v>
      </c>
      <c r="D733" s="2959">
        <v>202</v>
      </c>
      <c r="E733" s="2959" t="s">
        <v>4322</v>
      </c>
      <c r="F733" s="2960">
        <v>96.94</v>
      </c>
      <c r="G733" s="2959"/>
      <c r="H733" s="3348" t="s">
        <v>3591</v>
      </c>
    </row>
    <row r="734" spans="1:9">
      <c r="A734" s="2959" t="s">
        <v>3063</v>
      </c>
      <c r="B734" s="2959">
        <v>8</v>
      </c>
      <c r="C734" s="2959">
        <v>1</v>
      </c>
      <c r="D734" s="2959">
        <v>203</v>
      </c>
      <c r="E734" s="2959" t="s">
        <v>4323</v>
      </c>
      <c r="F734" s="2960">
        <v>139.79</v>
      </c>
      <c r="G734" s="2959"/>
      <c r="H734" s="3348" t="s">
        <v>3591</v>
      </c>
    </row>
    <row r="735" spans="1:9">
      <c r="A735" s="2959" t="s">
        <v>3063</v>
      </c>
      <c r="B735" s="2959">
        <v>8</v>
      </c>
      <c r="C735" s="2959">
        <v>1</v>
      </c>
      <c r="D735" s="2959">
        <v>301</v>
      </c>
      <c r="E735" s="2959" t="s">
        <v>4324</v>
      </c>
      <c r="F735" s="2960">
        <v>118.47</v>
      </c>
      <c r="G735" s="2959"/>
      <c r="H735" s="3348" t="s">
        <v>3591</v>
      </c>
    </row>
    <row r="736" spans="1:9">
      <c r="A736" s="2959" t="s">
        <v>3063</v>
      </c>
      <c r="B736" s="2959">
        <v>8</v>
      </c>
      <c r="C736" s="2959">
        <v>1</v>
      </c>
      <c r="D736" s="2959">
        <v>302</v>
      </c>
      <c r="E736" s="2959" t="s">
        <v>4325</v>
      </c>
      <c r="F736" s="2960">
        <v>96.94</v>
      </c>
      <c r="G736" s="2959"/>
      <c r="H736" s="3348" t="s">
        <v>3591</v>
      </c>
    </row>
    <row r="737" spans="1:8">
      <c r="A737" s="2959" t="s">
        <v>3063</v>
      </c>
      <c r="B737" s="2959">
        <v>8</v>
      </c>
      <c r="C737" s="2959">
        <v>1</v>
      </c>
      <c r="D737" s="2959">
        <v>303</v>
      </c>
      <c r="E737" s="2959" t="s">
        <v>4326</v>
      </c>
      <c r="F737" s="2960">
        <v>139.79</v>
      </c>
      <c r="G737" s="2959"/>
      <c r="H737" s="3348" t="s">
        <v>3591</v>
      </c>
    </row>
    <row r="738" spans="1:8">
      <c r="A738" s="2959" t="s">
        <v>3063</v>
      </c>
      <c r="B738" s="2959">
        <v>8</v>
      </c>
      <c r="C738" s="2959">
        <v>1</v>
      </c>
      <c r="D738" s="2959">
        <v>401</v>
      </c>
      <c r="E738" s="2959" t="s">
        <v>4327</v>
      </c>
      <c r="F738" s="2960">
        <v>118.47</v>
      </c>
      <c r="G738" s="2959"/>
      <c r="H738" s="3348" t="s">
        <v>3591</v>
      </c>
    </row>
    <row r="739" spans="1:8">
      <c r="A739" s="2959" t="s">
        <v>3063</v>
      </c>
      <c r="B739" s="2959">
        <v>8</v>
      </c>
      <c r="C739" s="2959">
        <v>1</v>
      </c>
      <c r="D739" s="2959">
        <v>402</v>
      </c>
      <c r="E739" s="2959" t="s">
        <v>4328</v>
      </c>
      <c r="F739" s="2960">
        <v>96.94</v>
      </c>
      <c r="G739" s="2959"/>
      <c r="H739" s="3348" t="s">
        <v>3591</v>
      </c>
    </row>
    <row r="740" spans="1:8">
      <c r="A740" s="2959" t="s">
        <v>3063</v>
      </c>
      <c r="B740" s="2959">
        <v>8</v>
      </c>
      <c r="C740" s="2959">
        <v>1</v>
      </c>
      <c r="D740" s="2959">
        <v>403</v>
      </c>
      <c r="E740" s="2959" t="s">
        <v>4329</v>
      </c>
      <c r="F740" s="2960">
        <v>139.79</v>
      </c>
      <c r="G740" s="2959"/>
      <c r="H740" s="3348" t="s">
        <v>3591</v>
      </c>
    </row>
    <row r="741" spans="1:8">
      <c r="A741" s="2959" t="s">
        <v>3063</v>
      </c>
      <c r="B741" s="2959">
        <v>8</v>
      </c>
      <c r="C741" s="2959">
        <v>1</v>
      </c>
      <c r="D741" s="2959">
        <v>501</v>
      </c>
      <c r="E741" s="2959" t="s">
        <v>4330</v>
      </c>
      <c r="F741" s="2960">
        <v>118.47</v>
      </c>
      <c r="G741" s="2959"/>
      <c r="H741" s="3348" t="s">
        <v>3591</v>
      </c>
    </row>
    <row r="742" spans="1:8">
      <c r="A742" s="2959" t="s">
        <v>3063</v>
      </c>
      <c r="B742" s="2959">
        <v>8</v>
      </c>
      <c r="C742" s="2959">
        <v>1</v>
      </c>
      <c r="D742" s="2959">
        <v>502</v>
      </c>
      <c r="E742" s="2959" t="s">
        <v>4331</v>
      </c>
      <c r="F742" s="2960">
        <v>96.94</v>
      </c>
      <c r="G742" s="2959"/>
      <c r="H742" s="3348" t="s">
        <v>3591</v>
      </c>
    </row>
    <row r="743" spans="1:8">
      <c r="A743" s="2959" t="s">
        <v>3063</v>
      </c>
      <c r="B743" s="2959">
        <v>8</v>
      </c>
      <c r="C743" s="2959">
        <v>1</v>
      </c>
      <c r="D743" s="2959">
        <v>503</v>
      </c>
      <c r="E743" s="2959" t="s">
        <v>4332</v>
      </c>
      <c r="F743" s="2960">
        <v>139.79</v>
      </c>
      <c r="G743" s="2959"/>
      <c r="H743" s="3348" t="s">
        <v>3591</v>
      </c>
    </row>
    <row r="744" spans="1:8">
      <c r="A744" s="2959" t="s">
        <v>3063</v>
      </c>
      <c r="B744" s="2959">
        <v>8</v>
      </c>
      <c r="C744" s="2959">
        <v>1</v>
      </c>
      <c r="D744" s="2959">
        <v>601</v>
      </c>
      <c r="E744" s="2959" t="s">
        <v>4333</v>
      </c>
      <c r="F744" s="2960">
        <v>118.47</v>
      </c>
      <c r="G744" s="2959"/>
      <c r="H744" s="3348" t="s">
        <v>3591</v>
      </c>
    </row>
    <row r="745" spans="1:8">
      <c r="A745" s="2959" t="s">
        <v>3063</v>
      </c>
      <c r="B745" s="2959">
        <v>8</v>
      </c>
      <c r="C745" s="2959">
        <v>1</v>
      </c>
      <c r="D745" s="2959">
        <v>602</v>
      </c>
      <c r="E745" s="2959" t="s">
        <v>4334</v>
      </c>
      <c r="F745" s="2960">
        <v>96.94</v>
      </c>
      <c r="G745" s="2959"/>
      <c r="H745" s="3348" t="s">
        <v>3591</v>
      </c>
    </row>
    <row r="746" spans="1:8">
      <c r="A746" s="2959" t="s">
        <v>3063</v>
      </c>
      <c r="B746" s="2959">
        <v>8</v>
      </c>
      <c r="C746" s="2959">
        <v>1</v>
      </c>
      <c r="D746" s="2959">
        <v>603</v>
      </c>
      <c r="E746" s="2959" t="s">
        <v>4335</v>
      </c>
      <c r="F746" s="2960">
        <v>139.79</v>
      </c>
      <c r="G746" s="2959"/>
      <c r="H746" s="3348" t="s">
        <v>3591</v>
      </c>
    </row>
    <row r="747" spans="1:8">
      <c r="A747" s="2959" t="s">
        <v>3063</v>
      </c>
      <c r="B747" s="2959">
        <v>8</v>
      </c>
      <c r="C747" s="2959">
        <v>1</v>
      </c>
      <c r="D747" s="2959">
        <v>701</v>
      </c>
      <c r="E747" s="2959" t="s">
        <v>4336</v>
      </c>
      <c r="F747" s="2960">
        <v>118.47</v>
      </c>
      <c r="G747" s="2959"/>
      <c r="H747" s="3348" t="s">
        <v>3591</v>
      </c>
    </row>
    <row r="748" spans="1:8">
      <c r="A748" s="2959" t="s">
        <v>3063</v>
      </c>
      <c r="B748" s="2959">
        <v>8</v>
      </c>
      <c r="C748" s="2959">
        <v>1</v>
      </c>
      <c r="D748" s="2959">
        <v>702</v>
      </c>
      <c r="E748" s="2959" t="s">
        <v>4337</v>
      </c>
      <c r="F748" s="2960">
        <v>96.94</v>
      </c>
      <c r="G748" s="2959"/>
      <c r="H748" s="3348" t="s">
        <v>3591</v>
      </c>
    </row>
    <row r="749" spans="1:8">
      <c r="A749" s="2959" t="s">
        <v>3063</v>
      </c>
      <c r="B749" s="2959">
        <v>8</v>
      </c>
      <c r="C749" s="2959">
        <v>1</v>
      </c>
      <c r="D749" s="2959">
        <v>703</v>
      </c>
      <c r="E749" s="2959" t="s">
        <v>4338</v>
      </c>
      <c r="F749" s="2960">
        <v>139.79</v>
      </c>
      <c r="G749" s="2959"/>
      <c r="H749" s="3348" t="s">
        <v>3591</v>
      </c>
    </row>
    <row r="750" spans="1:8">
      <c r="A750" s="2959" t="s">
        <v>3063</v>
      </c>
      <c r="B750" s="2959">
        <v>8</v>
      </c>
      <c r="C750" s="2959">
        <v>1</v>
      </c>
      <c r="D750" s="2959">
        <v>801</v>
      </c>
      <c r="E750" s="2959" t="s">
        <v>4339</v>
      </c>
      <c r="F750" s="2960">
        <v>118.47</v>
      </c>
      <c r="G750" s="2959"/>
      <c r="H750" s="3348" t="s">
        <v>3591</v>
      </c>
    </row>
    <row r="751" spans="1:8">
      <c r="A751" s="2959" t="s">
        <v>3063</v>
      </c>
      <c r="B751" s="2959">
        <v>8</v>
      </c>
      <c r="C751" s="2959">
        <v>1</v>
      </c>
      <c r="D751" s="2959">
        <v>802</v>
      </c>
      <c r="E751" s="2959" t="s">
        <v>4340</v>
      </c>
      <c r="F751" s="2960">
        <v>96.94</v>
      </c>
      <c r="G751" s="2959"/>
      <c r="H751" s="3348" t="s">
        <v>3591</v>
      </c>
    </row>
    <row r="752" spans="1:8">
      <c r="A752" s="2959" t="s">
        <v>3063</v>
      </c>
      <c r="B752" s="2959">
        <v>8</v>
      </c>
      <c r="C752" s="2959">
        <v>1</v>
      </c>
      <c r="D752" s="2959">
        <v>803</v>
      </c>
      <c r="E752" s="2959" t="s">
        <v>4341</v>
      </c>
      <c r="F752" s="2960">
        <v>139.79</v>
      </c>
      <c r="G752" s="2959"/>
      <c r="H752" s="3348" t="s">
        <v>3591</v>
      </c>
    </row>
    <row r="753" spans="1:8">
      <c r="A753" s="2959" t="s">
        <v>3063</v>
      </c>
      <c r="B753" s="2959">
        <v>8</v>
      </c>
      <c r="C753" s="2959">
        <v>1</v>
      </c>
      <c r="D753" s="2959">
        <v>901</v>
      </c>
      <c r="E753" s="2959" t="s">
        <v>4342</v>
      </c>
      <c r="F753" s="2960">
        <v>118.47</v>
      </c>
      <c r="G753" s="2959"/>
      <c r="H753" s="3348" t="s">
        <v>3591</v>
      </c>
    </row>
    <row r="754" spans="1:8">
      <c r="A754" s="2959" t="s">
        <v>3063</v>
      </c>
      <c r="B754" s="2959">
        <v>8</v>
      </c>
      <c r="C754" s="2959">
        <v>1</v>
      </c>
      <c r="D754" s="2959">
        <v>902</v>
      </c>
      <c r="E754" s="2959" t="s">
        <v>4343</v>
      </c>
      <c r="F754" s="2960">
        <v>96.94</v>
      </c>
      <c r="G754" s="2959"/>
      <c r="H754" s="3348" t="s">
        <v>3591</v>
      </c>
    </row>
    <row r="755" spans="1:8">
      <c r="A755" s="2959" t="s">
        <v>3063</v>
      </c>
      <c r="B755" s="2959">
        <v>8</v>
      </c>
      <c r="C755" s="2959">
        <v>1</v>
      </c>
      <c r="D755" s="2959">
        <v>903</v>
      </c>
      <c r="E755" s="2959" t="s">
        <v>4344</v>
      </c>
      <c r="F755" s="2960">
        <v>139.79</v>
      </c>
      <c r="G755" s="2959"/>
      <c r="H755" s="3348" t="s">
        <v>3591</v>
      </c>
    </row>
    <row r="756" spans="1:8">
      <c r="A756" s="2959" t="s">
        <v>3063</v>
      </c>
      <c r="B756" s="2959">
        <v>8</v>
      </c>
      <c r="C756" s="2959">
        <v>1</v>
      </c>
      <c r="D756" s="2959">
        <v>1001</v>
      </c>
      <c r="E756" s="2959" t="s">
        <v>4345</v>
      </c>
      <c r="F756" s="2960">
        <v>118.47</v>
      </c>
      <c r="G756" s="2959"/>
      <c r="H756" s="3348" t="s">
        <v>3591</v>
      </c>
    </row>
    <row r="757" spans="1:8">
      <c r="A757" s="2959" t="s">
        <v>3063</v>
      </c>
      <c r="B757" s="2959">
        <v>8</v>
      </c>
      <c r="C757" s="2959">
        <v>1</v>
      </c>
      <c r="D757" s="2959">
        <v>1002</v>
      </c>
      <c r="E757" s="2959" t="s">
        <v>4346</v>
      </c>
      <c r="F757" s="2960">
        <v>96.94</v>
      </c>
      <c r="G757" s="2959"/>
      <c r="H757" s="3348" t="s">
        <v>3591</v>
      </c>
    </row>
    <row r="758" spans="1:8">
      <c r="A758" s="2959" t="s">
        <v>3063</v>
      </c>
      <c r="B758" s="2959">
        <v>8</v>
      </c>
      <c r="C758" s="2959">
        <v>1</v>
      </c>
      <c r="D758" s="2959">
        <v>1003</v>
      </c>
      <c r="E758" s="2959" t="s">
        <v>4347</v>
      </c>
      <c r="F758" s="2960">
        <v>139.79</v>
      </c>
      <c r="G758" s="2959"/>
      <c r="H758" s="3348" t="s">
        <v>3591</v>
      </c>
    </row>
    <row r="759" spans="1:8">
      <c r="A759" s="2959" t="s">
        <v>3063</v>
      </c>
      <c r="B759" s="2959">
        <v>8</v>
      </c>
      <c r="C759" s="2959">
        <v>1</v>
      </c>
      <c r="D759" s="2959">
        <v>1101</v>
      </c>
      <c r="E759" s="2959" t="s">
        <v>4348</v>
      </c>
      <c r="F759" s="2960">
        <v>118.47</v>
      </c>
      <c r="G759" s="2959"/>
      <c r="H759" s="3348" t="s">
        <v>3591</v>
      </c>
    </row>
    <row r="760" spans="1:8">
      <c r="A760" s="2959" t="s">
        <v>3063</v>
      </c>
      <c r="B760" s="2959">
        <v>8</v>
      </c>
      <c r="C760" s="2959">
        <v>1</v>
      </c>
      <c r="D760" s="2959">
        <v>1102</v>
      </c>
      <c r="E760" s="2959" t="s">
        <v>4349</v>
      </c>
      <c r="F760" s="2960">
        <v>96.94</v>
      </c>
      <c r="G760" s="2959"/>
      <c r="H760" s="3348" t="s">
        <v>3591</v>
      </c>
    </row>
    <row r="761" spans="1:8">
      <c r="A761" s="2959" t="s">
        <v>3063</v>
      </c>
      <c r="B761" s="2959">
        <v>8</v>
      </c>
      <c r="C761" s="2959">
        <v>1</v>
      </c>
      <c r="D761" s="2959">
        <v>1103</v>
      </c>
      <c r="E761" s="2959" t="s">
        <v>4350</v>
      </c>
      <c r="F761" s="2960">
        <v>139.79</v>
      </c>
      <c r="G761" s="2959"/>
      <c r="H761" s="3348" t="s">
        <v>3591</v>
      </c>
    </row>
    <row r="762" spans="1:8">
      <c r="A762" s="2959" t="s">
        <v>3063</v>
      </c>
      <c r="B762" s="2959">
        <v>8</v>
      </c>
      <c r="C762" s="2959">
        <v>1</v>
      </c>
      <c r="D762" s="2959">
        <v>1201</v>
      </c>
      <c r="E762" s="2959" t="s">
        <v>4351</v>
      </c>
      <c r="F762" s="2960">
        <v>118.47</v>
      </c>
      <c r="G762" s="2959"/>
      <c r="H762" s="3348" t="s">
        <v>3591</v>
      </c>
    </row>
    <row r="763" spans="1:8">
      <c r="A763" s="2959" t="s">
        <v>3063</v>
      </c>
      <c r="B763" s="2959">
        <v>8</v>
      </c>
      <c r="C763" s="2959">
        <v>1</v>
      </c>
      <c r="D763" s="2959">
        <v>1202</v>
      </c>
      <c r="E763" s="2959" t="s">
        <v>4352</v>
      </c>
      <c r="F763" s="2960">
        <v>96.94</v>
      </c>
      <c r="G763" s="2959"/>
      <c r="H763" s="3348" t="s">
        <v>3591</v>
      </c>
    </row>
    <row r="764" spans="1:8">
      <c r="A764" s="2959" t="s">
        <v>3063</v>
      </c>
      <c r="B764" s="2959">
        <v>8</v>
      </c>
      <c r="C764" s="2959">
        <v>1</v>
      </c>
      <c r="D764" s="2959">
        <v>1203</v>
      </c>
      <c r="E764" s="2959" t="s">
        <v>4353</v>
      </c>
      <c r="F764" s="2960">
        <v>139.79</v>
      </c>
      <c r="G764" s="2959"/>
      <c r="H764" s="3348" t="s">
        <v>3591</v>
      </c>
    </row>
    <row r="765" spans="1:8">
      <c r="A765" s="2959" t="s">
        <v>3063</v>
      </c>
      <c r="B765" s="2959">
        <v>8</v>
      </c>
      <c r="C765" s="2959">
        <v>1</v>
      </c>
      <c r="D765" s="2959">
        <v>1301</v>
      </c>
      <c r="E765" s="2959" t="s">
        <v>4354</v>
      </c>
      <c r="F765" s="2960">
        <v>118.47</v>
      </c>
      <c r="G765" s="2959"/>
      <c r="H765" s="3348" t="s">
        <v>3591</v>
      </c>
    </row>
    <row r="766" spans="1:8">
      <c r="A766" s="2959" t="s">
        <v>3063</v>
      </c>
      <c r="B766" s="2959">
        <v>8</v>
      </c>
      <c r="C766" s="2959">
        <v>1</v>
      </c>
      <c r="D766" s="2959">
        <v>1302</v>
      </c>
      <c r="E766" s="2959" t="s">
        <v>4355</v>
      </c>
      <c r="F766" s="2960">
        <v>96.94</v>
      </c>
      <c r="G766" s="2959"/>
      <c r="H766" s="3348" t="s">
        <v>3591</v>
      </c>
    </row>
    <row r="767" spans="1:8">
      <c r="A767" s="2959" t="s">
        <v>3063</v>
      </c>
      <c r="B767" s="2959">
        <v>8</v>
      </c>
      <c r="C767" s="2959">
        <v>1</v>
      </c>
      <c r="D767" s="2959">
        <v>1303</v>
      </c>
      <c r="E767" s="2959" t="s">
        <v>4356</v>
      </c>
      <c r="F767" s="2960">
        <v>139.79</v>
      </c>
      <c r="G767" s="2959"/>
      <c r="H767" s="3348" t="s">
        <v>3591</v>
      </c>
    </row>
    <row r="768" spans="1:8">
      <c r="A768" s="2959" t="s">
        <v>3063</v>
      </c>
      <c r="B768" s="2959">
        <v>8</v>
      </c>
      <c r="C768" s="2959">
        <v>1</v>
      </c>
      <c r="D768" s="2959">
        <v>1401</v>
      </c>
      <c r="E768" s="2959" t="s">
        <v>4357</v>
      </c>
      <c r="F768" s="2960">
        <v>118.47</v>
      </c>
      <c r="G768" s="2959"/>
      <c r="H768" s="3348" t="s">
        <v>3591</v>
      </c>
    </row>
    <row r="769" spans="1:8">
      <c r="A769" s="2959" t="s">
        <v>3063</v>
      </c>
      <c r="B769" s="2959">
        <v>8</v>
      </c>
      <c r="C769" s="2959">
        <v>1</v>
      </c>
      <c r="D769" s="2959">
        <v>1402</v>
      </c>
      <c r="E769" s="2959" t="s">
        <v>4358</v>
      </c>
      <c r="F769" s="2960">
        <v>96.94</v>
      </c>
      <c r="G769" s="2959"/>
      <c r="H769" s="3348" t="s">
        <v>3591</v>
      </c>
    </row>
    <row r="770" spans="1:8">
      <c r="A770" s="2959" t="s">
        <v>3063</v>
      </c>
      <c r="B770" s="2959">
        <v>8</v>
      </c>
      <c r="C770" s="2959">
        <v>1</v>
      </c>
      <c r="D770" s="2959">
        <v>1403</v>
      </c>
      <c r="E770" s="2959" t="s">
        <v>4359</v>
      </c>
      <c r="F770" s="2960">
        <v>139.79</v>
      </c>
      <c r="G770" s="2959"/>
      <c r="H770" s="3348" t="s">
        <v>3591</v>
      </c>
    </row>
    <row r="771" spans="1:8">
      <c r="A771" s="2959" t="s">
        <v>3063</v>
      </c>
      <c r="B771" s="2959">
        <v>8</v>
      </c>
      <c r="C771" s="2959">
        <v>1</v>
      </c>
      <c r="D771" s="2959">
        <v>1501</v>
      </c>
      <c r="E771" s="2959" t="s">
        <v>4360</v>
      </c>
      <c r="F771" s="2960">
        <v>118.47</v>
      </c>
      <c r="G771" s="2959"/>
      <c r="H771" s="3348" t="s">
        <v>3591</v>
      </c>
    </row>
    <row r="772" spans="1:8">
      <c r="A772" s="2959" t="s">
        <v>3063</v>
      </c>
      <c r="B772" s="2959">
        <v>8</v>
      </c>
      <c r="C772" s="2959">
        <v>1</v>
      </c>
      <c r="D772" s="2959">
        <v>1502</v>
      </c>
      <c r="E772" s="2959" t="s">
        <v>4361</v>
      </c>
      <c r="F772" s="2960">
        <v>96.94</v>
      </c>
      <c r="G772" s="2959"/>
      <c r="H772" s="3348" t="s">
        <v>3591</v>
      </c>
    </row>
    <row r="773" spans="1:8">
      <c r="A773" s="2959" t="s">
        <v>3063</v>
      </c>
      <c r="B773" s="2959">
        <v>8</v>
      </c>
      <c r="C773" s="2959">
        <v>1</v>
      </c>
      <c r="D773" s="2959">
        <v>1503</v>
      </c>
      <c r="E773" s="2959" t="s">
        <v>4362</v>
      </c>
      <c r="F773" s="2960">
        <v>139.79</v>
      </c>
      <c r="G773" s="2959"/>
      <c r="H773" s="3348" t="s">
        <v>3591</v>
      </c>
    </row>
    <row r="774" spans="1:8">
      <c r="A774" s="2959" t="s">
        <v>3063</v>
      </c>
      <c r="B774" s="2959">
        <v>8</v>
      </c>
      <c r="C774" s="2959">
        <v>1</v>
      </c>
      <c r="D774" s="2959">
        <v>1601</v>
      </c>
      <c r="E774" s="2959" t="s">
        <v>4363</v>
      </c>
      <c r="F774" s="2960">
        <v>118.47</v>
      </c>
      <c r="G774" s="2959"/>
      <c r="H774" s="3348" t="s">
        <v>3591</v>
      </c>
    </row>
    <row r="775" spans="1:8">
      <c r="A775" s="2959" t="s">
        <v>3063</v>
      </c>
      <c r="B775" s="2959">
        <v>8</v>
      </c>
      <c r="C775" s="2959">
        <v>1</v>
      </c>
      <c r="D775" s="2959">
        <v>1602</v>
      </c>
      <c r="E775" s="2959" t="s">
        <v>4364</v>
      </c>
      <c r="F775" s="2960">
        <v>96.94</v>
      </c>
      <c r="G775" s="2959"/>
      <c r="H775" s="3348" t="s">
        <v>3591</v>
      </c>
    </row>
    <row r="776" spans="1:8">
      <c r="A776" s="2959" t="s">
        <v>3063</v>
      </c>
      <c r="B776" s="2959">
        <v>8</v>
      </c>
      <c r="C776" s="2959">
        <v>1</v>
      </c>
      <c r="D776" s="2959">
        <v>1603</v>
      </c>
      <c r="E776" s="2959" t="s">
        <v>4365</v>
      </c>
      <c r="F776" s="2960">
        <v>139.79</v>
      </c>
      <c r="G776" s="2959"/>
      <c r="H776" s="3348" t="s">
        <v>3591</v>
      </c>
    </row>
    <row r="777" spans="1:8">
      <c r="A777" s="2959" t="s">
        <v>3063</v>
      </c>
      <c r="B777" s="2959">
        <v>8</v>
      </c>
      <c r="C777" s="2959">
        <v>1</v>
      </c>
      <c r="D777" s="2959">
        <v>1701</v>
      </c>
      <c r="E777" s="2959" t="s">
        <v>4366</v>
      </c>
      <c r="F777" s="2960">
        <v>118.47</v>
      </c>
      <c r="G777" s="2959"/>
      <c r="H777" s="3348" t="s">
        <v>3591</v>
      </c>
    </row>
    <row r="778" spans="1:8">
      <c r="A778" s="2959" t="s">
        <v>3063</v>
      </c>
      <c r="B778" s="2959">
        <v>8</v>
      </c>
      <c r="C778" s="2959">
        <v>1</v>
      </c>
      <c r="D778" s="2959">
        <v>1702</v>
      </c>
      <c r="E778" s="2959" t="s">
        <v>4367</v>
      </c>
      <c r="F778" s="2960">
        <v>96.94</v>
      </c>
      <c r="G778" s="2959"/>
      <c r="H778" s="3348" t="s">
        <v>3591</v>
      </c>
    </row>
    <row r="779" spans="1:8">
      <c r="A779" s="2959" t="s">
        <v>3063</v>
      </c>
      <c r="B779" s="2959">
        <v>8</v>
      </c>
      <c r="C779" s="2959">
        <v>1</v>
      </c>
      <c r="D779" s="2959">
        <v>1703</v>
      </c>
      <c r="E779" s="2959" t="s">
        <v>4368</v>
      </c>
      <c r="F779" s="2960">
        <v>139.79</v>
      </c>
      <c r="G779" s="2959"/>
      <c r="H779" s="3348" t="s">
        <v>3591</v>
      </c>
    </row>
    <row r="780" spans="1:8">
      <c r="A780" s="2959" t="s">
        <v>3063</v>
      </c>
      <c r="B780" s="2959">
        <v>8</v>
      </c>
      <c r="C780" s="2959">
        <v>1</v>
      </c>
      <c r="D780" s="2959">
        <v>1801</v>
      </c>
      <c r="E780" s="2959" t="s">
        <v>4369</v>
      </c>
      <c r="F780" s="2960">
        <v>118.47</v>
      </c>
      <c r="G780" s="2959"/>
      <c r="H780" s="3348" t="s">
        <v>3591</v>
      </c>
    </row>
    <row r="781" spans="1:8">
      <c r="A781" s="2959" t="s">
        <v>3063</v>
      </c>
      <c r="B781" s="2959">
        <v>8</v>
      </c>
      <c r="C781" s="2959">
        <v>1</v>
      </c>
      <c r="D781" s="2959">
        <v>1802</v>
      </c>
      <c r="E781" s="2959" t="s">
        <v>4370</v>
      </c>
      <c r="F781" s="2960">
        <v>96.94</v>
      </c>
      <c r="G781" s="2959"/>
      <c r="H781" s="3348" t="s">
        <v>3591</v>
      </c>
    </row>
    <row r="782" spans="1:8">
      <c r="A782" s="2959" t="s">
        <v>3063</v>
      </c>
      <c r="B782" s="2959">
        <v>8</v>
      </c>
      <c r="C782" s="2959">
        <v>1</v>
      </c>
      <c r="D782" s="2959">
        <v>1803</v>
      </c>
      <c r="E782" s="2959" t="s">
        <v>4371</v>
      </c>
      <c r="F782" s="2960">
        <v>139.79</v>
      </c>
      <c r="G782" s="2959"/>
      <c r="H782" s="3348" t="s">
        <v>3591</v>
      </c>
    </row>
    <row r="783" spans="1:8">
      <c r="A783" s="2959" t="s">
        <v>3063</v>
      </c>
      <c r="B783" s="2959">
        <v>8</v>
      </c>
      <c r="C783" s="2959">
        <v>1</v>
      </c>
      <c r="D783" s="2959">
        <v>1901</v>
      </c>
      <c r="E783" s="2959" t="s">
        <v>4372</v>
      </c>
      <c r="F783" s="2960">
        <v>118.47</v>
      </c>
      <c r="G783" s="2959"/>
      <c r="H783" s="3348" t="s">
        <v>3591</v>
      </c>
    </row>
    <row r="784" spans="1:8">
      <c r="A784" s="2959" t="s">
        <v>3063</v>
      </c>
      <c r="B784" s="2959">
        <v>8</v>
      </c>
      <c r="C784" s="2959">
        <v>1</v>
      </c>
      <c r="D784" s="2959">
        <v>1902</v>
      </c>
      <c r="E784" s="2959" t="s">
        <v>4373</v>
      </c>
      <c r="F784" s="2960">
        <v>96.94</v>
      </c>
      <c r="G784" s="2959"/>
      <c r="H784" s="3348" t="s">
        <v>3591</v>
      </c>
    </row>
    <row r="785" spans="1:8">
      <c r="A785" s="2959" t="s">
        <v>3063</v>
      </c>
      <c r="B785" s="2959">
        <v>8</v>
      </c>
      <c r="C785" s="2959">
        <v>1</v>
      </c>
      <c r="D785" s="2959">
        <v>1903</v>
      </c>
      <c r="E785" s="2959" t="s">
        <v>4374</v>
      </c>
      <c r="F785" s="2960">
        <v>139.79</v>
      </c>
      <c r="G785" s="2959"/>
      <c r="H785" s="3348" t="s">
        <v>3591</v>
      </c>
    </row>
    <row r="786" spans="1:8">
      <c r="A786" s="2959" t="s">
        <v>3063</v>
      </c>
      <c r="B786" s="2959">
        <v>8</v>
      </c>
      <c r="C786" s="2959">
        <v>1</v>
      </c>
      <c r="D786" s="2959">
        <v>2001</v>
      </c>
      <c r="E786" s="2959" t="s">
        <v>4375</v>
      </c>
      <c r="F786" s="2960">
        <v>118.47</v>
      </c>
      <c r="G786" s="2959"/>
      <c r="H786" s="3348" t="s">
        <v>3591</v>
      </c>
    </row>
    <row r="787" spans="1:8">
      <c r="A787" s="2959" t="s">
        <v>3063</v>
      </c>
      <c r="B787" s="2959">
        <v>8</v>
      </c>
      <c r="C787" s="2959">
        <v>1</v>
      </c>
      <c r="D787" s="2959">
        <v>2002</v>
      </c>
      <c r="E787" s="2959" t="s">
        <v>4376</v>
      </c>
      <c r="F787" s="2960">
        <v>96.94</v>
      </c>
      <c r="G787" s="2959"/>
      <c r="H787" s="3348" t="s">
        <v>3591</v>
      </c>
    </row>
    <row r="788" spans="1:8">
      <c r="A788" s="2959" t="s">
        <v>3063</v>
      </c>
      <c r="B788" s="2959">
        <v>8</v>
      </c>
      <c r="C788" s="2959">
        <v>1</v>
      </c>
      <c r="D788" s="2959">
        <v>2003</v>
      </c>
      <c r="E788" s="2959" t="s">
        <v>4377</v>
      </c>
      <c r="F788" s="2960">
        <v>139.79</v>
      </c>
      <c r="G788" s="2959"/>
      <c r="H788" s="3348" t="s">
        <v>3591</v>
      </c>
    </row>
    <row r="789" spans="1:8">
      <c r="A789" s="2959" t="s">
        <v>3063</v>
      </c>
      <c r="B789" s="2959">
        <v>8</v>
      </c>
      <c r="C789" s="2959">
        <v>1</v>
      </c>
      <c r="D789" s="2959">
        <v>2101</v>
      </c>
      <c r="E789" s="2959" t="s">
        <v>4378</v>
      </c>
      <c r="F789" s="2960">
        <v>118.47</v>
      </c>
      <c r="G789" s="2959"/>
      <c r="H789" s="3348" t="s">
        <v>3591</v>
      </c>
    </row>
    <row r="790" spans="1:8">
      <c r="A790" s="2959" t="s">
        <v>3063</v>
      </c>
      <c r="B790" s="2959">
        <v>8</v>
      </c>
      <c r="C790" s="2959">
        <v>1</v>
      </c>
      <c r="D790" s="2959">
        <v>2102</v>
      </c>
      <c r="E790" s="2959" t="s">
        <v>4379</v>
      </c>
      <c r="F790" s="2960">
        <v>96.94</v>
      </c>
      <c r="G790" s="2959"/>
      <c r="H790" s="3348" t="s">
        <v>3591</v>
      </c>
    </row>
    <row r="791" spans="1:8">
      <c r="A791" s="2959" t="s">
        <v>3063</v>
      </c>
      <c r="B791" s="2959">
        <v>8</v>
      </c>
      <c r="C791" s="2959">
        <v>1</v>
      </c>
      <c r="D791" s="2959">
        <v>2103</v>
      </c>
      <c r="E791" s="2959" t="s">
        <v>4380</v>
      </c>
      <c r="F791" s="2960">
        <v>139.79</v>
      </c>
      <c r="G791" s="2959"/>
      <c r="H791" s="3348" t="s">
        <v>3591</v>
      </c>
    </row>
    <row r="792" spans="1:8">
      <c r="A792" s="2959" t="s">
        <v>3063</v>
      </c>
      <c r="B792" s="2959">
        <v>8</v>
      </c>
      <c r="C792" s="2959">
        <v>1</v>
      </c>
      <c r="D792" s="2959">
        <v>2201</v>
      </c>
      <c r="E792" s="2959" t="s">
        <v>4381</v>
      </c>
      <c r="F792" s="2960">
        <v>118.47</v>
      </c>
      <c r="G792" s="2959"/>
      <c r="H792" s="3348" t="s">
        <v>3591</v>
      </c>
    </row>
    <row r="793" spans="1:8">
      <c r="A793" s="2959" t="s">
        <v>3063</v>
      </c>
      <c r="B793" s="2959">
        <v>8</v>
      </c>
      <c r="C793" s="2959">
        <v>1</v>
      </c>
      <c r="D793" s="2959">
        <v>2202</v>
      </c>
      <c r="E793" s="2959" t="s">
        <v>4382</v>
      </c>
      <c r="F793" s="2960">
        <v>96.94</v>
      </c>
      <c r="G793" s="2959"/>
      <c r="H793" s="3348" t="s">
        <v>3591</v>
      </c>
    </row>
    <row r="794" spans="1:8">
      <c r="A794" s="2959" t="s">
        <v>3063</v>
      </c>
      <c r="B794" s="2959">
        <v>8</v>
      </c>
      <c r="C794" s="2959">
        <v>1</v>
      </c>
      <c r="D794" s="2959">
        <v>2203</v>
      </c>
      <c r="E794" s="2959" t="s">
        <v>4383</v>
      </c>
      <c r="F794" s="2960">
        <v>139.79</v>
      </c>
      <c r="G794" s="2959"/>
      <c r="H794" s="3348" t="s">
        <v>3591</v>
      </c>
    </row>
    <row r="795" spans="1:8">
      <c r="A795" s="2959" t="s">
        <v>3063</v>
      </c>
      <c r="B795" s="2959">
        <v>8</v>
      </c>
      <c r="C795" s="2959">
        <v>1</v>
      </c>
      <c r="D795" s="2959">
        <v>2301</v>
      </c>
      <c r="E795" s="2959" t="s">
        <v>4384</v>
      </c>
      <c r="F795" s="2960">
        <v>118.47</v>
      </c>
      <c r="G795" s="2959"/>
      <c r="H795" s="3348" t="s">
        <v>3591</v>
      </c>
    </row>
    <row r="796" spans="1:8">
      <c r="A796" s="2959" t="s">
        <v>3063</v>
      </c>
      <c r="B796" s="2959">
        <v>8</v>
      </c>
      <c r="C796" s="2959">
        <v>1</v>
      </c>
      <c r="D796" s="2959">
        <v>2302</v>
      </c>
      <c r="E796" s="2959" t="s">
        <v>4385</v>
      </c>
      <c r="F796" s="2960">
        <v>96.94</v>
      </c>
      <c r="G796" s="2959"/>
      <c r="H796" s="3348" t="s">
        <v>3591</v>
      </c>
    </row>
    <row r="797" spans="1:8">
      <c r="A797" s="2959" t="s">
        <v>3063</v>
      </c>
      <c r="B797" s="2959">
        <v>8</v>
      </c>
      <c r="C797" s="2959">
        <v>1</v>
      </c>
      <c r="D797" s="2959">
        <v>2303</v>
      </c>
      <c r="E797" s="2959" t="s">
        <v>4386</v>
      </c>
      <c r="F797" s="2960">
        <v>139.79</v>
      </c>
      <c r="G797" s="2959"/>
      <c r="H797" s="3348" t="s">
        <v>3591</v>
      </c>
    </row>
    <row r="798" spans="1:8">
      <c r="A798" s="2959" t="s">
        <v>3063</v>
      </c>
      <c r="B798" s="2959">
        <v>8</v>
      </c>
      <c r="C798" s="2959">
        <v>1</v>
      </c>
      <c r="D798" s="2959">
        <v>2401</v>
      </c>
      <c r="E798" s="2959" t="s">
        <v>4387</v>
      </c>
      <c r="F798" s="2960">
        <v>118.47</v>
      </c>
      <c r="G798" s="2959"/>
      <c r="H798" s="3348" t="s">
        <v>3591</v>
      </c>
    </row>
    <row r="799" spans="1:8">
      <c r="A799" s="2959" t="s">
        <v>3063</v>
      </c>
      <c r="B799" s="2959">
        <v>8</v>
      </c>
      <c r="C799" s="2959">
        <v>1</v>
      </c>
      <c r="D799" s="2959">
        <v>2402</v>
      </c>
      <c r="E799" s="2959" t="s">
        <v>4388</v>
      </c>
      <c r="F799" s="2960">
        <v>96.94</v>
      </c>
      <c r="G799" s="2959"/>
      <c r="H799" s="3348" t="s">
        <v>3591</v>
      </c>
    </row>
    <row r="800" spans="1:8">
      <c r="A800" s="2959" t="s">
        <v>3063</v>
      </c>
      <c r="B800" s="2959">
        <v>8</v>
      </c>
      <c r="C800" s="2959">
        <v>1</v>
      </c>
      <c r="D800" s="2959">
        <v>2403</v>
      </c>
      <c r="E800" s="2959" t="s">
        <v>4389</v>
      </c>
      <c r="F800" s="2960">
        <v>139.79</v>
      </c>
      <c r="G800" s="2959"/>
      <c r="H800" s="3348" t="s">
        <v>3591</v>
      </c>
    </row>
    <row r="801" spans="1:8">
      <c r="A801" s="2959" t="s">
        <v>3063</v>
      </c>
      <c r="B801" s="2959">
        <v>8</v>
      </c>
      <c r="C801" s="2959">
        <v>1</v>
      </c>
      <c r="D801" s="2959">
        <v>2501</v>
      </c>
      <c r="E801" s="2959" t="s">
        <v>4390</v>
      </c>
      <c r="F801" s="2960">
        <v>118.47</v>
      </c>
      <c r="G801" s="2959"/>
      <c r="H801" s="3348" t="s">
        <v>3591</v>
      </c>
    </row>
    <row r="802" spans="1:8">
      <c r="A802" s="2959" t="s">
        <v>3063</v>
      </c>
      <c r="B802" s="2959">
        <v>8</v>
      </c>
      <c r="C802" s="2959">
        <v>1</v>
      </c>
      <c r="D802" s="2959">
        <v>2502</v>
      </c>
      <c r="E802" s="2959" t="s">
        <v>4391</v>
      </c>
      <c r="F802" s="2960">
        <v>96.94</v>
      </c>
      <c r="G802" s="2959"/>
      <c r="H802" s="3348" t="s">
        <v>3591</v>
      </c>
    </row>
    <row r="803" spans="1:8">
      <c r="A803" s="2959" t="s">
        <v>3063</v>
      </c>
      <c r="B803" s="2959">
        <v>8</v>
      </c>
      <c r="C803" s="2959">
        <v>1</v>
      </c>
      <c r="D803" s="2959">
        <v>2503</v>
      </c>
      <c r="E803" s="2959" t="s">
        <v>4392</v>
      </c>
      <c r="F803" s="2960">
        <v>139.79</v>
      </c>
      <c r="G803" s="2959"/>
      <c r="H803" s="3348" t="s">
        <v>3591</v>
      </c>
    </row>
    <row r="804" spans="1:8">
      <c r="A804" s="2959" t="s">
        <v>3063</v>
      </c>
      <c r="B804" s="2959">
        <v>8</v>
      </c>
      <c r="C804" s="2959">
        <v>1</v>
      </c>
      <c r="D804" s="2959">
        <v>2601</v>
      </c>
      <c r="E804" s="2959" t="s">
        <v>4393</v>
      </c>
      <c r="F804" s="2960">
        <v>118.47</v>
      </c>
      <c r="G804" s="2959"/>
      <c r="H804" s="3348" t="s">
        <v>3591</v>
      </c>
    </row>
    <row r="805" spans="1:8">
      <c r="A805" s="2959" t="s">
        <v>3063</v>
      </c>
      <c r="B805" s="2959">
        <v>8</v>
      </c>
      <c r="C805" s="2959">
        <v>1</v>
      </c>
      <c r="D805" s="2959">
        <v>2602</v>
      </c>
      <c r="E805" s="2959" t="s">
        <v>4394</v>
      </c>
      <c r="F805" s="2960">
        <v>96.94</v>
      </c>
      <c r="G805" s="2959"/>
      <c r="H805" s="3348" t="s">
        <v>3591</v>
      </c>
    </row>
    <row r="806" spans="1:8">
      <c r="A806" s="2959" t="s">
        <v>3063</v>
      </c>
      <c r="B806" s="2959">
        <v>8</v>
      </c>
      <c r="C806" s="2959">
        <v>1</v>
      </c>
      <c r="D806" s="2959">
        <v>2603</v>
      </c>
      <c r="E806" s="2959" t="s">
        <v>4395</v>
      </c>
      <c r="F806" s="2960">
        <v>139.79</v>
      </c>
      <c r="G806" s="2959"/>
      <c r="H806" s="3348" t="s">
        <v>3591</v>
      </c>
    </row>
    <row r="807" spans="1:8">
      <c r="A807" s="2959" t="s">
        <v>3063</v>
      </c>
      <c r="B807" s="2959">
        <v>8</v>
      </c>
      <c r="C807" s="2959">
        <v>1</v>
      </c>
      <c r="D807" s="2959">
        <v>2701</v>
      </c>
      <c r="E807" s="2959" t="s">
        <v>4396</v>
      </c>
      <c r="F807" s="2960">
        <v>118.47</v>
      </c>
      <c r="G807" s="2959"/>
      <c r="H807" s="3348" t="s">
        <v>3591</v>
      </c>
    </row>
    <row r="808" spans="1:8">
      <c r="A808" s="2959" t="s">
        <v>3063</v>
      </c>
      <c r="B808" s="2959">
        <v>8</v>
      </c>
      <c r="C808" s="2959">
        <v>1</v>
      </c>
      <c r="D808" s="2959">
        <v>2702</v>
      </c>
      <c r="E808" s="2959" t="s">
        <v>4397</v>
      </c>
      <c r="F808" s="2960">
        <v>96.94</v>
      </c>
      <c r="G808" s="2959"/>
      <c r="H808" s="3348" t="s">
        <v>3591</v>
      </c>
    </row>
    <row r="809" spans="1:8">
      <c r="A809" s="2959" t="s">
        <v>3063</v>
      </c>
      <c r="B809" s="2959">
        <v>8</v>
      </c>
      <c r="C809" s="2959">
        <v>1</v>
      </c>
      <c r="D809" s="2959">
        <v>2703</v>
      </c>
      <c r="E809" s="2959" t="s">
        <v>4398</v>
      </c>
      <c r="F809" s="2960">
        <v>139.79</v>
      </c>
      <c r="G809" s="2959"/>
      <c r="H809" s="3348" t="s">
        <v>3591</v>
      </c>
    </row>
    <row r="810" spans="1:8">
      <c r="A810" s="2959" t="s">
        <v>3063</v>
      </c>
      <c r="B810" s="2959">
        <v>8</v>
      </c>
      <c r="C810" s="2959">
        <v>1</v>
      </c>
      <c r="D810" s="2959">
        <v>2801</v>
      </c>
      <c r="E810" s="2959" t="s">
        <v>4399</v>
      </c>
      <c r="F810" s="2960">
        <v>118.47</v>
      </c>
      <c r="G810" s="2959"/>
      <c r="H810" s="3348" t="s">
        <v>3591</v>
      </c>
    </row>
    <row r="811" spans="1:8">
      <c r="A811" s="2959" t="s">
        <v>3063</v>
      </c>
      <c r="B811" s="2959">
        <v>8</v>
      </c>
      <c r="C811" s="2959">
        <v>1</v>
      </c>
      <c r="D811" s="2959">
        <v>2802</v>
      </c>
      <c r="E811" s="2959" t="s">
        <v>4400</v>
      </c>
      <c r="F811" s="2960">
        <v>96.94</v>
      </c>
      <c r="G811" s="2959"/>
      <c r="H811" s="3348" t="s">
        <v>3591</v>
      </c>
    </row>
    <row r="812" spans="1:8">
      <c r="A812" s="2959" t="s">
        <v>3063</v>
      </c>
      <c r="B812" s="2959">
        <v>8</v>
      </c>
      <c r="C812" s="2959">
        <v>1</v>
      </c>
      <c r="D812" s="2959">
        <v>2803</v>
      </c>
      <c r="E812" s="2959" t="s">
        <v>4401</v>
      </c>
      <c r="F812" s="2960">
        <v>139.79</v>
      </c>
      <c r="G812" s="2959"/>
      <c r="H812" s="3348" t="s">
        <v>3591</v>
      </c>
    </row>
    <row r="813" spans="1:8">
      <c r="A813" s="2959" t="s">
        <v>3063</v>
      </c>
      <c r="B813" s="2959">
        <v>8</v>
      </c>
      <c r="C813" s="2959">
        <v>1</v>
      </c>
      <c r="D813" s="2959">
        <v>2901</v>
      </c>
      <c r="E813" s="2959" t="s">
        <v>4402</v>
      </c>
      <c r="F813" s="2960">
        <v>118.47</v>
      </c>
      <c r="G813" s="2959"/>
      <c r="H813" s="3348" t="s">
        <v>3591</v>
      </c>
    </row>
    <row r="814" spans="1:8">
      <c r="A814" s="2959" t="s">
        <v>3063</v>
      </c>
      <c r="B814" s="2959">
        <v>8</v>
      </c>
      <c r="C814" s="2959">
        <v>1</v>
      </c>
      <c r="D814" s="2959">
        <v>2902</v>
      </c>
      <c r="E814" s="2959" t="s">
        <v>4403</v>
      </c>
      <c r="F814" s="2960">
        <v>96.94</v>
      </c>
      <c r="G814" s="2959"/>
      <c r="H814" s="3348" t="s">
        <v>3591</v>
      </c>
    </row>
    <row r="815" spans="1:8">
      <c r="A815" s="2959" t="s">
        <v>3063</v>
      </c>
      <c r="B815" s="2959">
        <v>8</v>
      </c>
      <c r="C815" s="2959">
        <v>1</v>
      </c>
      <c r="D815" s="2959">
        <v>2903</v>
      </c>
      <c r="E815" s="2959" t="s">
        <v>4404</v>
      </c>
      <c r="F815" s="2960">
        <v>139.79</v>
      </c>
      <c r="G815" s="2959"/>
      <c r="H815" s="3348" t="s">
        <v>3591</v>
      </c>
    </row>
    <row r="816" spans="1:8">
      <c r="A816" s="2959" t="s">
        <v>3063</v>
      </c>
      <c r="B816" s="2959">
        <v>8</v>
      </c>
      <c r="C816" s="2959">
        <v>1</v>
      </c>
      <c r="D816" s="2959">
        <v>3001</v>
      </c>
      <c r="E816" s="2959" t="s">
        <v>4405</v>
      </c>
      <c r="F816" s="2960">
        <v>118.47</v>
      </c>
      <c r="G816" s="2959"/>
      <c r="H816" s="3348" t="s">
        <v>3591</v>
      </c>
    </row>
    <row r="817" spans="1:8">
      <c r="A817" s="2959" t="s">
        <v>3063</v>
      </c>
      <c r="B817" s="2959">
        <v>8</v>
      </c>
      <c r="C817" s="2959">
        <v>1</v>
      </c>
      <c r="D817" s="2959">
        <v>3002</v>
      </c>
      <c r="E817" s="2959" t="s">
        <v>4406</v>
      </c>
      <c r="F817" s="2960">
        <v>96.94</v>
      </c>
      <c r="G817" s="2959"/>
      <c r="H817" s="3348" t="s">
        <v>3591</v>
      </c>
    </row>
    <row r="818" spans="1:8">
      <c r="A818" s="2959" t="s">
        <v>3063</v>
      </c>
      <c r="B818" s="2959">
        <v>8</v>
      </c>
      <c r="C818" s="2959">
        <v>1</v>
      </c>
      <c r="D818" s="2969">
        <v>3003</v>
      </c>
      <c r="E818" s="2959" t="s">
        <v>4407</v>
      </c>
      <c r="F818" s="2960">
        <v>139.79</v>
      </c>
      <c r="G818" s="2959"/>
      <c r="H818" s="3348" t="s">
        <v>3591</v>
      </c>
    </row>
    <row r="819" spans="1:8">
      <c r="A819" s="2959" t="s">
        <v>3063</v>
      </c>
      <c r="B819" s="2959">
        <v>9</v>
      </c>
      <c r="C819" s="2959">
        <v>1</v>
      </c>
      <c r="D819" s="2959">
        <v>101</v>
      </c>
      <c r="E819" s="2959" t="s">
        <v>4408</v>
      </c>
      <c r="F819" s="2960">
        <v>93.28</v>
      </c>
      <c r="G819" s="2959"/>
      <c r="H819" s="3348" t="s">
        <v>3591</v>
      </c>
    </row>
    <row r="820" spans="1:8">
      <c r="A820" s="2959" t="s">
        <v>3063</v>
      </c>
      <c r="B820" s="2959">
        <v>9</v>
      </c>
      <c r="C820" s="2959">
        <v>1</v>
      </c>
      <c r="D820" s="2959">
        <v>102</v>
      </c>
      <c r="E820" s="2959" t="s">
        <v>4409</v>
      </c>
      <c r="F820" s="2960">
        <v>91.2</v>
      </c>
      <c r="G820" s="2959"/>
      <c r="H820" s="3348" t="s">
        <v>3591</v>
      </c>
    </row>
    <row r="821" spans="1:8">
      <c r="A821" s="2959" t="s">
        <v>3063</v>
      </c>
      <c r="B821" s="2959">
        <v>9</v>
      </c>
      <c r="C821" s="2959">
        <v>1</v>
      </c>
      <c r="D821" s="2959">
        <v>103</v>
      </c>
      <c r="E821" s="2959" t="s">
        <v>4410</v>
      </c>
      <c r="F821" s="2960">
        <v>137.72999999999999</v>
      </c>
      <c r="G821" s="2959"/>
      <c r="H821" s="3348" t="s">
        <v>3591</v>
      </c>
    </row>
    <row r="822" spans="1:8">
      <c r="A822" s="2959" t="s">
        <v>3063</v>
      </c>
      <c r="B822" s="2959">
        <v>9</v>
      </c>
      <c r="C822" s="2959">
        <v>1</v>
      </c>
      <c r="D822" s="2959">
        <v>201</v>
      </c>
      <c r="E822" s="2959" t="s">
        <v>4411</v>
      </c>
      <c r="F822" s="2960">
        <v>93.28</v>
      </c>
      <c r="G822" s="2959"/>
      <c r="H822" s="3348" t="s">
        <v>3591</v>
      </c>
    </row>
    <row r="823" spans="1:8">
      <c r="A823" s="2959" t="s">
        <v>3063</v>
      </c>
      <c r="B823" s="2959">
        <v>9</v>
      </c>
      <c r="C823" s="2959">
        <v>1</v>
      </c>
      <c r="D823" s="2959">
        <v>202</v>
      </c>
      <c r="E823" s="2959" t="s">
        <v>4412</v>
      </c>
      <c r="F823" s="2960">
        <v>91.2</v>
      </c>
      <c r="G823" s="2959"/>
      <c r="H823" s="3348" t="s">
        <v>3591</v>
      </c>
    </row>
    <row r="824" spans="1:8">
      <c r="A824" s="2959" t="s">
        <v>3063</v>
      </c>
      <c r="B824" s="2959">
        <v>9</v>
      </c>
      <c r="C824" s="2959">
        <v>1</v>
      </c>
      <c r="D824" s="2959">
        <v>203</v>
      </c>
      <c r="E824" s="2959" t="s">
        <v>4413</v>
      </c>
      <c r="F824" s="2960">
        <v>91.2</v>
      </c>
      <c r="G824" s="2959"/>
      <c r="H824" s="3348" t="s">
        <v>3591</v>
      </c>
    </row>
    <row r="825" spans="1:8">
      <c r="A825" s="2959" t="s">
        <v>3063</v>
      </c>
      <c r="B825" s="2959">
        <v>9</v>
      </c>
      <c r="C825" s="2959">
        <v>1</v>
      </c>
      <c r="D825" s="2959">
        <v>204</v>
      </c>
      <c r="E825" s="2959" t="s">
        <v>4414</v>
      </c>
      <c r="F825" s="2960">
        <v>93.28</v>
      </c>
      <c r="G825" s="2959"/>
      <c r="H825" s="3348" t="s">
        <v>3591</v>
      </c>
    </row>
    <row r="826" spans="1:8">
      <c r="A826" s="2959" t="s">
        <v>3063</v>
      </c>
      <c r="B826" s="2959">
        <v>9</v>
      </c>
      <c r="C826" s="2959">
        <v>1</v>
      </c>
      <c r="D826" s="2959">
        <v>301</v>
      </c>
      <c r="E826" s="2959" t="s">
        <v>4415</v>
      </c>
      <c r="F826" s="2960">
        <v>93.28</v>
      </c>
      <c r="G826" s="2959"/>
      <c r="H826" s="3348" t="s">
        <v>3591</v>
      </c>
    </row>
    <row r="827" spans="1:8">
      <c r="A827" s="2959" t="s">
        <v>3063</v>
      </c>
      <c r="B827" s="2959">
        <v>9</v>
      </c>
      <c r="C827" s="2959">
        <v>1</v>
      </c>
      <c r="D827" s="2959">
        <v>302</v>
      </c>
      <c r="E827" s="2959" t="s">
        <v>4416</v>
      </c>
      <c r="F827" s="2960">
        <v>91.2</v>
      </c>
      <c r="G827" s="2959"/>
      <c r="H827" s="3348" t="s">
        <v>3591</v>
      </c>
    </row>
    <row r="828" spans="1:8">
      <c r="A828" s="2959" t="s">
        <v>3063</v>
      </c>
      <c r="B828" s="2959">
        <v>9</v>
      </c>
      <c r="C828" s="2959">
        <v>1</v>
      </c>
      <c r="D828" s="2959">
        <v>303</v>
      </c>
      <c r="E828" s="2959" t="s">
        <v>4417</v>
      </c>
      <c r="F828" s="2960">
        <v>91.2</v>
      </c>
      <c r="G828" s="2959"/>
      <c r="H828" s="3348" t="s">
        <v>3591</v>
      </c>
    </row>
    <row r="829" spans="1:8">
      <c r="A829" s="2959" t="s">
        <v>3063</v>
      </c>
      <c r="B829" s="2959">
        <v>9</v>
      </c>
      <c r="C829" s="2959">
        <v>1</v>
      </c>
      <c r="D829" s="2959">
        <v>304</v>
      </c>
      <c r="E829" s="2959" t="s">
        <v>4418</v>
      </c>
      <c r="F829" s="2960">
        <v>93.28</v>
      </c>
      <c r="G829" s="2959"/>
      <c r="H829" s="3348" t="s">
        <v>3591</v>
      </c>
    </row>
    <row r="830" spans="1:8">
      <c r="A830" s="2959" t="s">
        <v>3063</v>
      </c>
      <c r="B830" s="2959">
        <v>9</v>
      </c>
      <c r="C830" s="2959">
        <v>1</v>
      </c>
      <c r="D830" s="2959">
        <v>401</v>
      </c>
      <c r="E830" s="2959" t="s">
        <v>4419</v>
      </c>
      <c r="F830" s="2960">
        <v>93.28</v>
      </c>
      <c r="G830" s="2959"/>
      <c r="H830" s="3348" t="s">
        <v>3591</v>
      </c>
    </row>
    <row r="831" spans="1:8">
      <c r="A831" s="2959" t="s">
        <v>3063</v>
      </c>
      <c r="B831" s="2959">
        <v>9</v>
      </c>
      <c r="C831" s="2959">
        <v>1</v>
      </c>
      <c r="D831" s="2959">
        <v>402</v>
      </c>
      <c r="E831" s="2959" t="s">
        <v>4420</v>
      </c>
      <c r="F831" s="2960">
        <v>91.2</v>
      </c>
      <c r="G831" s="2959"/>
      <c r="H831" s="3348" t="s">
        <v>3591</v>
      </c>
    </row>
    <row r="832" spans="1:8">
      <c r="A832" s="2959" t="s">
        <v>3063</v>
      </c>
      <c r="B832" s="2959">
        <v>9</v>
      </c>
      <c r="C832" s="2959">
        <v>1</v>
      </c>
      <c r="D832" s="2959">
        <v>403</v>
      </c>
      <c r="E832" s="2959" t="s">
        <v>4421</v>
      </c>
      <c r="F832" s="2960">
        <v>91.2</v>
      </c>
      <c r="G832" s="2959"/>
      <c r="H832" s="3348" t="s">
        <v>3591</v>
      </c>
    </row>
    <row r="833" spans="1:8">
      <c r="A833" s="2959" t="s">
        <v>3063</v>
      </c>
      <c r="B833" s="2959">
        <v>9</v>
      </c>
      <c r="C833" s="2959">
        <v>1</v>
      </c>
      <c r="D833" s="2959">
        <v>404</v>
      </c>
      <c r="E833" s="2959" t="s">
        <v>4422</v>
      </c>
      <c r="F833" s="2960">
        <v>93.28</v>
      </c>
      <c r="G833" s="2959"/>
      <c r="H833" s="3348" t="s">
        <v>3591</v>
      </c>
    </row>
    <row r="834" spans="1:8">
      <c r="A834" s="2959" t="s">
        <v>3063</v>
      </c>
      <c r="B834" s="2959">
        <v>9</v>
      </c>
      <c r="C834" s="2959">
        <v>1</v>
      </c>
      <c r="D834" s="2959">
        <v>501</v>
      </c>
      <c r="E834" s="2959" t="s">
        <v>4423</v>
      </c>
      <c r="F834" s="2960">
        <v>93.28</v>
      </c>
      <c r="G834" s="2959"/>
      <c r="H834" s="3348" t="s">
        <v>3591</v>
      </c>
    </row>
    <row r="835" spans="1:8">
      <c r="A835" s="2959" t="s">
        <v>3063</v>
      </c>
      <c r="B835" s="2959">
        <v>9</v>
      </c>
      <c r="C835" s="2959">
        <v>1</v>
      </c>
      <c r="D835" s="2959">
        <v>502</v>
      </c>
      <c r="E835" s="2959" t="s">
        <v>4424</v>
      </c>
      <c r="F835" s="2960">
        <v>91.2</v>
      </c>
      <c r="G835" s="2959"/>
      <c r="H835" s="3348" t="s">
        <v>3591</v>
      </c>
    </row>
    <row r="836" spans="1:8">
      <c r="A836" s="2959" t="s">
        <v>3063</v>
      </c>
      <c r="B836" s="2959">
        <v>9</v>
      </c>
      <c r="C836" s="2959">
        <v>1</v>
      </c>
      <c r="D836" s="2959">
        <v>503</v>
      </c>
      <c r="E836" s="2959" t="s">
        <v>4425</v>
      </c>
      <c r="F836" s="2960">
        <v>91.2</v>
      </c>
      <c r="G836" s="2959"/>
      <c r="H836" s="3348" t="s">
        <v>3591</v>
      </c>
    </row>
    <row r="837" spans="1:8">
      <c r="A837" s="2959" t="s">
        <v>3063</v>
      </c>
      <c r="B837" s="2959">
        <v>9</v>
      </c>
      <c r="C837" s="2959">
        <v>1</v>
      </c>
      <c r="D837" s="2959">
        <v>504</v>
      </c>
      <c r="E837" s="2959" t="s">
        <v>4426</v>
      </c>
      <c r="F837" s="2960">
        <v>93.28</v>
      </c>
      <c r="G837" s="2959"/>
      <c r="H837" s="3348" t="s">
        <v>3591</v>
      </c>
    </row>
    <row r="838" spans="1:8">
      <c r="A838" s="2959" t="s">
        <v>3063</v>
      </c>
      <c r="B838" s="2959">
        <v>9</v>
      </c>
      <c r="C838" s="2959">
        <v>1</v>
      </c>
      <c r="D838" s="2959">
        <v>601</v>
      </c>
      <c r="E838" s="2959" t="s">
        <v>4427</v>
      </c>
      <c r="F838" s="2960">
        <v>93.28</v>
      </c>
      <c r="G838" s="2959"/>
      <c r="H838" s="3348" t="s">
        <v>3591</v>
      </c>
    </row>
    <row r="839" spans="1:8">
      <c r="A839" s="2959" t="s">
        <v>3063</v>
      </c>
      <c r="B839" s="2959">
        <v>9</v>
      </c>
      <c r="C839" s="2959">
        <v>1</v>
      </c>
      <c r="D839" s="2959">
        <v>602</v>
      </c>
      <c r="E839" s="2959" t="s">
        <v>4428</v>
      </c>
      <c r="F839" s="2960">
        <v>91.2</v>
      </c>
      <c r="G839" s="2959"/>
      <c r="H839" s="3348" t="s">
        <v>3591</v>
      </c>
    </row>
    <row r="840" spans="1:8">
      <c r="A840" s="2959" t="s">
        <v>3063</v>
      </c>
      <c r="B840" s="2959">
        <v>9</v>
      </c>
      <c r="C840" s="2959">
        <v>1</v>
      </c>
      <c r="D840" s="2959">
        <v>603</v>
      </c>
      <c r="E840" s="2959" t="s">
        <v>4429</v>
      </c>
      <c r="F840" s="2960">
        <v>91.2</v>
      </c>
      <c r="G840" s="2959"/>
      <c r="H840" s="3348" t="s">
        <v>3591</v>
      </c>
    </row>
    <row r="841" spans="1:8">
      <c r="A841" s="2959" t="s">
        <v>3063</v>
      </c>
      <c r="B841" s="2959">
        <v>9</v>
      </c>
      <c r="C841" s="2959">
        <v>1</v>
      </c>
      <c r="D841" s="2959">
        <v>604</v>
      </c>
      <c r="E841" s="2959" t="s">
        <v>4430</v>
      </c>
      <c r="F841" s="2960">
        <v>93.28</v>
      </c>
      <c r="G841" s="2959"/>
      <c r="H841" s="3348" t="s">
        <v>3591</v>
      </c>
    </row>
    <row r="842" spans="1:8">
      <c r="A842" s="2959" t="s">
        <v>3063</v>
      </c>
      <c r="B842" s="2959">
        <v>9</v>
      </c>
      <c r="C842" s="2959">
        <v>1</v>
      </c>
      <c r="D842" s="2959">
        <v>701</v>
      </c>
      <c r="E842" s="2959" t="s">
        <v>4431</v>
      </c>
      <c r="F842" s="2960">
        <v>93.28</v>
      </c>
      <c r="G842" s="2959"/>
      <c r="H842" s="3348" t="s">
        <v>3591</v>
      </c>
    </row>
    <row r="843" spans="1:8">
      <c r="A843" s="2959" t="s">
        <v>3063</v>
      </c>
      <c r="B843" s="2959">
        <v>9</v>
      </c>
      <c r="C843" s="2959">
        <v>1</v>
      </c>
      <c r="D843" s="2959">
        <v>702</v>
      </c>
      <c r="E843" s="2959" t="s">
        <v>4432</v>
      </c>
      <c r="F843" s="2960">
        <v>91.2</v>
      </c>
      <c r="G843" s="2959"/>
      <c r="H843" s="3348" t="s">
        <v>3591</v>
      </c>
    </row>
    <row r="844" spans="1:8">
      <c r="A844" s="2959" t="s">
        <v>3063</v>
      </c>
      <c r="B844" s="2959">
        <v>9</v>
      </c>
      <c r="C844" s="2959">
        <v>1</v>
      </c>
      <c r="D844" s="2959">
        <v>703</v>
      </c>
      <c r="E844" s="2959" t="s">
        <v>4433</v>
      </c>
      <c r="F844" s="2960">
        <v>91.2</v>
      </c>
      <c r="G844" s="2959"/>
      <c r="H844" s="3348" t="s">
        <v>3591</v>
      </c>
    </row>
    <row r="845" spans="1:8">
      <c r="A845" s="2959" t="s">
        <v>3063</v>
      </c>
      <c r="B845" s="2959">
        <v>9</v>
      </c>
      <c r="C845" s="2959">
        <v>1</v>
      </c>
      <c r="D845" s="2959">
        <v>704</v>
      </c>
      <c r="E845" s="2959" t="s">
        <v>4434</v>
      </c>
      <c r="F845" s="2960">
        <v>93.28</v>
      </c>
      <c r="G845" s="2959"/>
      <c r="H845" s="3348" t="s">
        <v>3591</v>
      </c>
    </row>
    <row r="846" spans="1:8">
      <c r="A846" s="2959" t="s">
        <v>3063</v>
      </c>
      <c r="B846" s="2959">
        <v>9</v>
      </c>
      <c r="C846" s="2959">
        <v>1</v>
      </c>
      <c r="D846" s="2959">
        <v>801</v>
      </c>
      <c r="E846" s="2959" t="s">
        <v>4435</v>
      </c>
      <c r="F846" s="2960">
        <v>93.28</v>
      </c>
      <c r="G846" s="2959"/>
      <c r="H846" s="3348" t="s">
        <v>3591</v>
      </c>
    </row>
    <row r="847" spans="1:8">
      <c r="A847" s="2959" t="s">
        <v>3063</v>
      </c>
      <c r="B847" s="2959">
        <v>9</v>
      </c>
      <c r="C847" s="2959">
        <v>1</v>
      </c>
      <c r="D847" s="2959">
        <v>802</v>
      </c>
      <c r="E847" s="2959" t="s">
        <v>4436</v>
      </c>
      <c r="F847" s="2960">
        <v>91.2</v>
      </c>
      <c r="G847" s="2959"/>
      <c r="H847" s="3348" t="s">
        <v>3591</v>
      </c>
    </row>
    <row r="848" spans="1:8">
      <c r="A848" s="2959" t="s">
        <v>3063</v>
      </c>
      <c r="B848" s="2959">
        <v>9</v>
      </c>
      <c r="C848" s="2959">
        <v>1</v>
      </c>
      <c r="D848" s="2959">
        <v>803</v>
      </c>
      <c r="E848" s="2959" t="s">
        <v>4437</v>
      </c>
      <c r="F848" s="2960">
        <v>91.2</v>
      </c>
      <c r="G848" s="2959"/>
      <c r="H848" s="3348" t="s">
        <v>3591</v>
      </c>
    </row>
    <row r="849" spans="1:9">
      <c r="A849" s="2959" t="s">
        <v>3063</v>
      </c>
      <c r="B849" s="2959">
        <v>9</v>
      </c>
      <c r="C849" s="2959">
        <v>1</v>
      </c>
      <c r="D849" s="2959">
        <v>804</v>
      </c>
      <c r="E849" s="2959" t="s">
        <v>4438</v>
      </c>
      <c r="F849" s="2960">
        <v>93.28</v>
      </c>
      <c r="G849" s="2959"/>
      <c r="H849" s="3348" t="s">
        <v>3591</v>
      </c>
    </row>
    <row r="850" spans="1:9">
      <c r="A850" s="2959" t="s">
        <v>3063</v>
      </c>
      <c r="B850" s="2959">
        <v>9</v>
      </c>
      <c r="C850" s="2959">
        <v>1</v>
      </c>
      <c r="D850" s="2959">
        <v>901</v>
      </c>
      <c r="E850" s="2959" t="s">
        <v>4439</v>
      </c>
      <c r="F850" s="2960">
        <v>93.28</v>
      </c>
      <c r="G850" s="2959"/>
      <c r="H850" s="3348" t="s">
        <v>3591</v>
      </c>
    </row>
    <row r="851" spans="1:9">
      <c r="A851" s="2959" t="s">
        <v>3063</v>
      </c>
      <c r="B851" s="2959">
        <v>9</v>
      </c>
      <c r="C851" s="2959">
        <v>1</v>
      </c>
      <c r="D851" s="2959">
        <v>902</v>
      </c>
      <c r="E851" s="2959" t="s">
        <v>4440</v>
      </c>
      <c r="F851" s="2960">
        <v>91.2</v>
      </c>
      <c r="G851" s="2959"/>
      <c r="H851" s="3348" t="s">
        <v>3591</v>
      </c>
    </row>
    <row r="852" spans="1:9">
      <c r="A852" s="2959" t="s">
        <v>3063</v>
      </c>
      <c r="B852" s="2959">
        <v>9</v>
      </c>
      <c r="C852" s="2959">
        <v>1</v>
      </c>
      <c r="D852" s="2959">
        <v>903</v>
      </c>
      <c r="E852" s="2959" t="s">
        <v>4441</v>
      </c>
      <c r="F852" s="2960">
        <v>91.2</v>
      </c>
      <c r="G852" s="2959"/>
      <c r="H852" s="3348" t="s">
        <v>3577</v>
      </c>
      <c r="I852" s="3002" t="s">
        <v>3643</v>
      </c>
    </row>
    <row r="853" spans="1:9">
      <c r="A853" s="2959" t="s">
        <v>3063</v>
      </c>
      <c r="B853" s="2959">
        <v>9</v>
      </c>
      <c r="C853" s="2959">
        <v>1</v>
      </c>
      <c r="D853" s="2959">
        <v>904</v>
      </c>
      <c r="E853" s="2959" t="s">
        <v>4442</v>
      </c>
      <c r="F853" s="2960">
        <v>93.28</v>
      </c>
      <c r="G853" s="2959"/>
      <c r="H853" s="3348" t="s">
        <v>3591</v>
      </c>
    </row>
    <row r="854" spans="1:9">
      <c r="A854" s="2959" t="s">
        <v>3063</v>
      </c>
      <c r="B854" s="2959">
        <v>9</v>
      </c>
      <c r="C854" s="2959">
        <v>1</v>
      </c>
      <c r="D854" s="2959">
        <v>1001</v>
      </c>
      <c r="E854" s="2959" t="s">
        <v>4443</v>
      </c>
      <c r="F854" s="2960">
        <v>93.28</v>
      </c>
      <c r="G854" s="2959"/>
      <c r="H854" s="3348" t="s">
        <v>3591</v>
      </c>
    </row>
    <row r="855" spans="1:9">
      <c r="A855" s="2959" t="s">
        <v>3063</v>
      </c>
      <c r="B855" s="2959">
        <v>9</v>
      </c>
      <c r="C855" s="2959">
        <v>1</v>
      </c>
      <c r="D855" s="2959">
        <v>1002</v>
      </c>
      <c r="E855" s="2959" t="s">
        <v>4444</v>
      </c>
      <c r="F855" s="2960">
        <v>91.2</v>
      </c>
      <c r="G855" s="2959"/>
      <c r="H855" s="3348" t="s">
        <v>3591</v>
      </c>
    </row>
    <row r="856" spans="1:9">
      <c r="A856" s="2959" t="s">
        <v>3063</v>
      </c>
      <c r="B856" s="2959">
        <v>9</v>
      </c>
      <c r="C856" s="2959">
        <v>1</v>
      </c>
      <c r="D856" s="2959">
        <v>1003</v>
      </c>
      <c r="E856" s="2959" t="s">
        <v>4445</v>
      </c>
      <c r="F856" s="2960">
        <v>91.2</v>
      </c>
      <c r="G856" s="2959"/>
      <c r="H856" s="3348" t="s">
        <v>3591</v>
      </c>
    </row>
    <row r="857" spans="1:9">
      <c r="A857" s="2959" t="s">
        <v>3063</v>
      </c>
      <c r="B857" s="2959">
        <v>9</v>
      </c>
      <c r="C857" s="2959">
        <v>1</v>
      </c>
      <c r="D857" s="2959">
        <v>1004</v>
      </c>
      <c r="E857" s="2959" t="s">
        <v>4446</v>
      </c>
      <c r="F857" s="2960">
        <v>93.28</v>
      </c>
      <c r="G857" s="2959"/>
      <c r="H857" s="3348" t="s">
        <v>3591</v>
      </c>
    </row>
    <row r="858" spans="1:9">
      <c r="A858" s="2959" t="s">
        <v>3063</v>
      </c>
      <c r="B858" s="2959">
        <v>9</v>
      </c>
      <c r="C858" s="2959">
        <v>1</v>
      </c>
      <c r="D858" s="2959">
        <v>1101</v>
      </c>
      <c r="E858" s="2959" t="s">
        <v>4447</v>
      </c>
      <c r="F858" s="2960">
        <v>93.28</v>
      </c>
      <c r="G858" s="2959"/>
      <c r="H858" s="3348" t="s">
        <v>3591</v>
      </c>
    </row>
    <row r="859" spans="1:9">
      <c r="A859" s="2959" t="s">
        <v>3063</v>
      </c>
      <c r="B859" s="2959">
        <v>9</v>
      </c>
      <c r="C859" s="2959">
        <v>1</v>
      </c>
      <c r="D859" s="2959">
        <v>1102</v>
      </c>
      <c r="E859" s="2959" t="s">
        <v>4448</v>
      </c>
      <c r="F859" s="2960">
        <v>91.2</v>
      </c>
      <c r="G859" s="2959"/>
      <c r="H859" s="3348" t="s">
        <v>3591</v>
      </c>
    </row>
    <row r="860" spans="1:9">
      <c r="A860" s="2959" t="s">
        <v>3063</v>
      </c>
      <c r="B860" s="2959">
        <v>9</v>
      </c>
      <c r="C860" s="2959">
        <v>1</v>
      </c>
      <c r="D860" s="2959">
        <v>1103</v>
      </c>
      <c r="E860" s="2959" t="s">
        <v>4449</v>
      </c>
      <c r="F860" s="2960">
        <v>91.2</v>
      </c>
      <c r="G860" s="2959"/>
      <c r="H860" s="3348" t="s">
        <v>3591</v>
      </c>
    </row>
    <row r="861" spans="1:9">
      <c r="A861" s="2959" t="s">
        <v>3063</v>
      </c>
      <c r="B861" s="2959">
        <v>9</v>
      </c>
      <c r="C861" s="2959">
        <v>1</v>
      </c>
      <c r="D861" s="2959">
        <v>1104</v>
      </c>
      <c r="E861" s="2959" t="s">
        <v>4450</v>
      </c>
      <c r="F861" s="2960">
        <v>93.28</v>
      </c>
      <c r="G861" s="2959"/>
      <c r="H861" s="3348" t="s">
        <v>3591</v>
      </c>
    </row>
    <row r="862" spans="1:9">
      <c r="A862" s="2959" t="s">
        <v>3063</v>
      </c>
      <c r="B862" s="2959">
        <v>9</v>
      </c>
      <c r="C862" s="2959">
        <v>1</v>
      </c>
      <c r="D862" s="2959">
        <v>1201</v>
      </c>
      <c r="E862" s="2959" t="s">
        <v>4451</v>
      </c>
      <c r="F862" s="2960">
        <v>93.28</v>
      </c>
      <c r="G862" s="2959"/>
      <c r="H862" s="3348" t="s">
        <v>3591</v>
      </c>
    </row>
    <row r="863" spans="1:9">
      <c r="A863" s="2959" t="s">
        <v>3063</v>
      </c>
      <c r="B863" s="2959">
        <v>9</v>
      </c>
      <c r="C863" s="2959">
        <v>1</v>
      </c>
      <c r="D863" s="2959">
        <v>1202</v>
      </c>
      <c r="E863" s="2959" t="s">
        <v>4452</v>
      </c>
      <c r="F863" s="2960">
        <v>91.2</v>
      </c>
      <c r="G863" s="2959"/>
      <c r="H863" s="3348" t="s">
        <v>3591</v>
      </c>
    </row>
    <row r="864" spans="1:9">
      <c r="A864" s="2959" t="s">
        <v>3063</v>
      </c>
      <c r="B864" s="2959">
        <v>9</v>
      </c>
      <c r="C864" s="2959">
        <v>1</v>
      </c>
      <c r="D864" s="2959">
        <v>1203</v>
      </c>
      <c r="E864" s="2959" t="s">
        <v>4453</v>
      </c>
      <c r="F864" s="2960">
        <v>91.2</v>
      </c>
      <c r="G864" s="2959"/>
      <c r="H864" s="3348" t="s">
        <v>3591</v>
      </c>
    </row>
    <row r="865" spans="1:8">
      <c r="A865" s="2959" t="s">
        <v>3063</v>
      </c>
      <c r="B865" s="2959">
        <v>9</v>
      </c>
      <c r="C865" s="2959">
        <v>1</v>
      </c>
      <c r="D865" s="2959">
        <v>1204</v>
      </c>
      <c r="E865" s="2959" t="s">
        <v>4454</v>
      </c>
      <c r="F865" s="2960">
        <v>93.28</v>
      </c>
      <c r="G865" s="2959"/>
      <c r="H865" s="3348" t="s">
        <v>3591</v>
      </c>
    </row>
    <row r="866" spans="1:8">
      <c r="A866" s="2959" t="s">
        <v>3063</v>
      </c>
      <c r="B866" s="2959">
        <v>9</v>
      </c>
      <c r="C866" s="2959">
        <v>1</v>
      </c>
      <c r="D866" s="2959">
        <v>1301</v>
      </c>
      <c r="E866" s="2959" t="s">
        <v>4455</v>
      </c>
      <c r="F866" s="2960">
        <v>93.28</v>
      </c>
      <c r="G866" s="2959"/>
      <c r="H866" s="3348" t="s">
        <v>3591</v>
      </c>
    </row>
    <row r="867" spans="1:8">
      <c r="A867" s="2959" t="s">
        <v>3063</v>
      </c>
      <c r="B867" s="2959">
        <v>9</v>
      </c>
      <c r="C867" s="2959">
        <v>1</v>
      </c>
      <c r="D867" s="2959">
        <v>1302</v>
      </c>
      <c r="E867" s="2959" t="s">
        <v>4456</v>
      </c>
      <c r="F867" s="2960">
        <v>91.2</v>
      </c>
      <c r="G867" s="2959"/>
      <c r="H867" s="3348" t="s">
        <v>3591</v>
      </c>
    </row>
    <row r="868" spans="1:8">
      <c r="A868" s="2959" t="s">
        <v>3063</v>
      </c>
      <c r="B868" s="2959">
        <v>9</v>
      </c>
      <c r="C868" s="2959">
        <v>1</v>
      </c>
      <c r="D868" s="2959">
        <v>1303</v>
      </c>
      <c r="E868" s="2959" t="s">
        <v>4457</v>
      </c>
      <c r="F868" s="2960">
        <v>91.2</v>
      </c>
      <c r="G868" s="2959"/>
      <c r="H868" s="3348" t="s">
        <v>3591</v>
      </c>
    </row>
    <row r="869" spans="1:8">
      <c r="A869" s="2959" t="s">
        <v>3063</v>
      </c>
      <c r="B869" s="2959">
        <v>9</v>
      </c>
      <c r="C869" s="2959">
        <v>1</v>
      </c>
      <c r="D869" s="2959">
        <v>1304</v>
      </c>
      <c r="E869" s="2959" t="s">
        <v>4458</v>
      </c>
      <c r="F869" s="2960">
        <v>93.28</v>
      </c>
      <c r="G869" s="2959"/>
      <c r="H869" s="3348" t="s">
        <v>3591</v>
      </c>
    </row>
    <row r="870" spans="1:8">
      <c r="A870" s="2959" t="s">
        <v>3063</v>
      </c>
      <c r="B870" s="2959">
        <v>9</v>
      </c>
      <c r="C870" s="2959">
        <v>1</v>
      </c>
      <c r="D870" s="2959">
        <v>1401</v>
      </c>
      <c r="E870" s="2959" t="s">
        <v>4459</v>
      </c>
      <c r="F870" s="2960">
        <v>93.28</v>
      </c>
      <c r="G870" s="2959"/>
      <c r="H870" s="3348" t="s">
        <v>3591</v>
      </c>
    </row>
    <row r="871" spans="1:8">
      <c r="A871" s="2959" t="s">
        <v>3063</v>
      </c>
      <c r="B871" s="2959">
        <v>9</v>
      </c>
      <c r="C871" s="2959">
        <v>1</v>
      </c>
      <c r="D871" s="2959">
        <v>1402</v>
      </c>
      <c r="E871" s="2959" t="s">
        <v>4460</v>
      </c>
      <c r="F871" s="2960">
        <v>91.2</v>
      </c>
      <c r="G871" s="2959"/>
      <c r="H871" s="3348" t="s">
        <v>3591</v>
      </c>
    </row>
    <row r="872" spans="1:8">
      <c r="A872" s="2959" t="s">
        <v>3063</v>
      </c>
      <c r="B872" s="2959">
        <v>9</v>
      </c>
      <c r="C872" s="2959">
        <v>1</v>
      </c>
      <c r="D872" s="2959">
        <v>1403</v>
      </c>
      <c r="E872" s="2959" t="s">
        <v>4461</v>
      </c>
      <c r="F872" s="2960">
        <v>91.2</v>
      </c>
      <c r="G872" s="2959"/>
      <c r="H872" s="3348" t="s">
        <v>3591</v>
      </c>
    </row>
    <row r="873" spans="1:8">
      <c r="A873" s="2959" t="s">
        <v>3063</v>
      </c>
      <c r="B873" s="2959">
        <v>9</v>
      </c>
      <c r="C873" s="2959">
        <v>1</v>
      </c>
      <c r="D873" s="2959">
        <v>1404</v>
      </c>
      <c r="E873" s="2959" t="s">
        <v>4462</v>
      </c>
      <c r="F873" s="2960">
        <v>93.28</v>
      </c>
      <c r="G873" s="2959"/>
      <c r="H873" s="3348" t="s">
        <v>3591</v>
      </c>
    </row>
    <row r="874" spans="1:8">
      <c r="A874" s="2959" t="s">
        <v>3063</v>
      </c>
      <c r="B874" s="2959">
        <v>9</v>
      </c>
      <c r="C874" s="2959">
        <v>1</v>
      </c>
      <c r="D874" s="2959">
        <v>1501</v>
      </c>
      <c r="E874" s="2959" t="s">
        <v>4463</v>
      </c>
      <c r="F874" s="2960">
        <v>93.28</v>
      </c>
      <c r="G874" s="2959"/>
      <c r="H874" s="3348" t="s">
        <v>3591</v>
      </c>
    </row>
    <row r="875" spans="1:8">
      <c r="A875" s="2959" t="s">
        <v>3063</v>
      </c>
      <c r="B875" s="2959">
        <v>9</v>
      </c>
      <c r="C875" s="2959">
        <v>1</v>
      </c>
      <c r="D875" s="2959">
        <v>1502</v>
      </c>
      <c r="E875" s="2959" t="s">
        <v>4464</v>
      </c>
      <c r="F875" s="2960">
        <v>91.2</v>
      </c>
      <c r="G875" s="2959"/>
      <c r="H875" s="3348" t="s">
        <v>3591</v>
      </c>
    </row>
    <row r="876" spans="1:8">
      <c r="A876" s="2959" t="s">
        <v>3063</v>
      </c>
      <c r="B876" s="2959">
        <v>9</v>
      </c>
      <c r="C876" s="2959">
        <v>1</v>
      </c>
      <c r="D876" s="2959">
        <v>1503</v>
      </c>
      <c r="E876" s="2959" t="s">
        <v>4465</v>
      </c>
      <c r="F876" s="2960">
        <v>91.2</v>
      </c>
      <c r="G876" s="2959"/>
      <c r="H876" s="3348" t="s">
        <v>3591</v>
      </c>
    </row>
    <row r="877" spans="1:8">
      <c r="A877" s="2959" t="s">
        <v>3063</v>
      </c>
      <c r="B877" s="2959">
        <v>9</v>
      </c>
      <c r="C877" s="2959">
        <v>1</v>
      </c>
      <c r="D877" s="2959">
        <v>1504</v>
      </c>
      <c r="E877" s="2959" t="s">
        <v>4466</v>
      </c>
      <c r="F877" s="2960">
        <v>93.28</v>
      </c>
      <c r="G877" s="2959"/>
      <c r="H877" s="3348" t="s">
        <v>3591</v>
      </c>
    </row>
    <row r="878" spans="1:8">
      <c r="A878" s="2959" t="s">
        <v>3063</v>
      </c>
      <c r="B878" s="2959">
        <v>9</v>
      </c>
      <c r="C878" s="2959">
        <v>1</v>
      </c>
      <c r="D878" s="2959">
        <v>1601</v>
      </c>
      <c r="E878" s="2959" t="s">
        <v>4467</v>
      </c>
      <c r="F878" s="2960">
        <v>93.28</v>
      </c>
      <c r="G878" s="2959"/>
      <c r="H878" s="3348" t="s">
        <v>3591</v>
      </c>
    </row>
    <row r="879" spans="1:8">
      <c r="A879" s="2959" t="s">
        <v>3063</v>
      </c>
      <c r="B879" s="2959">
        <v>9</v>
      </c>
      <c r="C879" s="2959">
        <v>1</v>
      </c>
      <c r="D879" s="2959">
        <v>1602</v>
      </c>
      <c r="E879" s="2959" t="s">
        <v>4468</v>
      </c>
      <c r="F879" s="2960">
        <v>91.2</v>
      </c>
      <c r="G879" s="2959"/>
      <c r="H879" s="3348" t="s">
        <v>3591</v>
      </c>
    </row>
    <row r="880" spans="1:8">
      <c r="A880" s="2959" t="s">
        <v>3063</v>
      </c>
      <c r="B880" s="2959">
        <v>9</v>
      </c>
      <c r="C880" s="2959">
        <v>1</v>
      </c>
      <c r="D880" s="2959">
        <v>1603</v>
      </c>
      <c r="E880" s="2959" t="s">
        <v>4469</v>
      </c>
      <c r="F880" s="2960">
        <v>91.2</v>
      </c>
      <c r="G880" s="2959"/>
      <c r="H880" s="3348" t="s">
        <v>3591</v>
      </c>
    </row>
    <row r="881" spans="1:8">
      <c r="A881" s="2959" t="s">
        <v>3063</v>
      </c>
      <c r="B881" s="2959">
        <v>9</v>
      </c>
      <c r="C881" s="2959">
        <v>1</v>
      </c>
      <c r="D881" s="2959">
        <v>1604</v>
      </c>
      <c r="E881" s="2959" t="s">
        <v>4470</v>
      </c>
      <c r="F881" s="2960">
        <v>93.28</v>
      </c>
      <c r="G881" s="2959"/>
      <c r="H881" s="3348" t="s">
        <v>3591</v>
      </c>
    </row>
    <row r="882" spans="1:8">
      <c r="A882" s="2959" t="s">
        <v>3063</v>
      </c>
      <c r="B882" s="2959">
        <v>9</v>
      </c>
      <c r="C882" s="2959">
        <v>1</v>
      </c>
      <c r="D882" s="2959">
        <v>1701</v>
      </c>
      <c r="E882" s="2959" t="s">
        <v>4471</v>
      </c>
      <c r="F882" s="2960">
        <v>93.28</v>
      </c>
      <c r="G882" s="2959"/>
      <c r="H882" s="3348" t="s">
        <v>3591</v>
      </c>
    </row>
    <row r="883" spans="1:8">
      <c r="A883" s="2959" t="s">
        <v>3063</v>
      </c>
      <c r="B883" s="2959">
        <v>9</v>
      </c>
      <c r="C883" s="2959">
        <v>1</v>
      </c>
      <c r="D883" s="2959">
        <v>1702</v>
      </c>
      <c r="E883" s="2959" t="s">
        <v>4472</v>
      </c>
      <c r="F883" s="2960">
        <v>91.2</v>
      </c>
      <c r="G883" s="2959"/>
      <c r="H883" s="3348" t="s">
        <v>3591</v>
      </c>
    </row>
    <row r="884" spans="1:8">
      <c r="A884" s="2959" t="s">
        <v>3063</v>
      </c>
      <c r="B884" s="2959">
        <v>9</v>
      </c>
      <c r="C884" s="2959">
        <v>1</v>
      </c>
      <c r="D884" s="2959">
        <v>1703</v>
      </c>
      <c r="E884" s="2959" t="s">
        <v>4473</v>
      </c>
      <c r="F884" s="2960">
        <v>91.2</v>
      </c>
      <c r="G884" s="2959"/>
      <c r="H884" s="3348" t="s">
        <v>3591</v>
      </c>
    </row>
    <row r="885" spans="1:8">
      <c r="A885" s="2959" t="s">
        <v>3063</v>
      </c>
      <c r="B885" s="2959">
        <v>9</v>
      </c>
      <c r="C885" s="2959">
        <v>1</v>
      </c>
      <c r="D885" s="2959">
        <v>1704</v>
      </c>
      <c r="E885" s="2959" t="s">
        <v>4474</v>
      </c>
      <c r="F885" s="2960">
        <v>93.28</v>
      </c>
      <c r="G885" s="2959"/>
      <c r="H885" s="3348" t="s">
        <v>3591</v>
      </c>
    </row>
    <row r="886" spans="1:8">
      <c r="A886" s="2959" t="s">
        <v>3063</v>
      </c>
      <c r="B886" s="2959">
        <v>9</v>
      </c>
      <c r="C886" s="2959">
        <v>1</v>
      </c>
      <c r="D886" s="2959">
        <v>1801</v>
      </c>
      <c r="E886" s="2959" t="s">
        <v>4475</v>
      </c>
      <c r="F886" s="2960">
        <v>93.28</v>
      </c>
      <c r="G886" s="2959"/>
      <c r="H886" s="3348" t="s">
        <v>3591</v>
      </c>
    </row>
    <row r="887" spans="1:8">
      <c r="A887" s="2959" t="s">
        <v>3063</v>
      </c>
      <c r="B887" s="2959">
        <v>9</v>
      </c>
      <c r="C887" s="2959">
        <v>1</v>
      </c>
      <c r="D887" s="2959">
        <v>1802</v>
      </c>
      <c r="E887" s="2959" t="s">
        <v>4476</v>
      </c>
      <c r="F887" s="2960">
        <v>91.2</v>
      </c>
      <c r="G887" s="2959"/>
      <c r="H887" s="3348" t="s">
        <v>3591</v>
      </c>
    </row>
    <row r="888" spans="1:8">
      <c r="A888" s="2959" t="s">
        <v>3063</v>
      </c>
      <c r="B888" s="2959">
        <v>9</v>
      </c>
      <c r="C888" s="2959">
        <v>1</v>
      </c>
      <c r="D888" s="2959">
        <v>1803</v>
      </c>
      <c r="E888" s="2959" t="s">
        <v>4477</v>
      </c>
      <c r="F888" s="2960">
        <v>91.2</v>
      </c>
      <c r="G888" s="2959"/>
      <c r="H888" s="3348" t="s">
        <v>3591</v>
      </c>
    </row>
    <row r="889" spans="1:8">
      <c r="A889" s="2959" t="s">
        <v>3063</v>
      </c>
      <c r="B889" s="2959">
        <v>9</v>
      </c>
      <c r="C889" s="2959">
        <v>1</v>
      </c>
      <c r="D889" s="2959">
        <v>1804</v>
      </c>
      <c r="E889" s="2959" t="s">
        <v>4478</v>
      </c>
      <c r="F889" s="2960">
        <v>93.28</v>
      </c>
      <c r="G889" s="2959"/>
      <c r="H889" s="3348" t="s">
        <v>3591</v>
      </c>
    </row>
    <row r="890" spans="1:8">
      <c r="A890" s="2959" t="s">
        <v>3063</v>
      </c>
      <c r="B890" s="2959">
        <v>9</v>
      </c>
      <c r="C890" s="2959">
        <v>1</v>
      </c>
      <c r="D890" s="2959">
        <v>1901</v>
      </c>
      <c r="E890" s="2959" t="s">
        <v>4479</v>
      </c>
      <c r="F890" s="2960">
        <v>93.28</v>
      </c>
      <c r="G890" s="2959"/>
      <c r="H890" s="3348" t="s">
        <v>3591</v>
      </c>
    </row>
    <row r="891" spans="1:8">
      <c r="A891" s="2959" t="s">
        <v>3063</v>
      </c>
      <c r="B891" s="2959">
        <v>9</v>
      </c>
      <c r="C891" s="2959">
        <v>1</v>
      </c>
      <c r="D891" s="2959">
        <v>1902</v>
      </c>
      <c r="E891" s="2959" t="s">
        <v>4480</v>
      </c>
      <c r="F891" s="2960">
        <v>91.2</v>
      </c>
      <c r="G891" s="2959"/>
      <c r="H891" s="3348" t="s">
        <v>3591</v>
      </c>
    </row>
    <row r="892" spans="1:8">
      <c r="A892" s="2959" t="s">
        <v>3063</v>
      </c>
      <c r="B892" s="2959">
        <v>9</v>
      </c>
      <c r="C892" s="2959">
        <v>1</v>
      </c>
      <c r="D892" s="2959">
        <v>1903</v>
      </c>
      <c r="E892" s="2959" t="s">
        <v>4481</v>
      </c>
      <c r="F892" s="2960">
        <v>91.2</v>
      </c>
      <c r="G892" s="2959"/>
      <c r="H892" s="3348" t="s">
        <v>3591</v>
      </c>
    </row>
    <row r="893" spans="1:8">
      <c r="A893" s="2959" t="s">
        <v>3063</v>
      </c>
      <c r="B893" s="2959">
        <v>9</v>
      </c>
      <c r="C893" s="2959">
        <v>1</v>
      </c>
      <c r="D893" s="2959">
        <v>1904</v>
      </c>
      <c r="E893" s="2959" t="s">
        <v>4482</v>
      </c>
      <c r="F893" s="2960">
        <v>93.28</v>
      </c>
      <c r="G893" s="2959"/>
      <c r="H893" s="3348" t="s">
        <v>3591</v>
      </c>
    </row>
    <row r="894" spans="1:8">
      <c r="A894" s="2959" t="s">
        <v>3063</v>
      </c>
      <c r="B894" s="2959">
        <v>9</v>
      </c>
      <c r="C894" s="2959">
        <v>1</v>
      </c>
      <c r="D894" s="2959">
        <v>2001</v>
      </c>
      <c r="E894" s="2959" t="s">
        <v>4483</v>
      </c>
      <c r="F894" s="2960">
        <v>93.28</v>
      </c>
      <c r="G894" s="2959"/>
      <c r="H894" s="3348" t="s">
        <v>3591</v>
      </c>
    </row>
    <row r="895" spans="1:8">
      <c r="A895" s="2959" t="s">
        <v>3063</v>
      </c>
      <c r="B895" s="2959">
        <v>9</v>
      </c>
      <c r="C895" s="2959">
        <v>1</v>
      </c>
      <c r="D895" s="2959">
        <v>2002</v>
      </c>
      <c r="E895" s="2959" t="s">
        <v>4484</v>
      </c>
      <c r="F895" s="2960">
        <v>91.2</v>
      </c>
      <c r="G895" s="2959"/>
      <c r="H895" s="3348" t="s">
        <v>3591</v>
      </c>
    </row>
    <row r="896" spans="1:8">
      <c r="A896" s="2959" t="s">
        <v>3063</v>
      </c>
      <c r="B896" s="2959">
        <v>9</v>
      </c>
      <c r="C896" s="2959">
        <v>1</v>
      </c>
      <c r="D896" s="2959">
        <v>2003</v>
      </c>
      <c r="E896" s="2959" t="s">
        <v>4485</v>
      </c>
      <c r="F896" s="2960">
        <v>91.2</v>
      </c>
      <c r="G896" s="2959"/>
      <c r="H896" s="3348" t="s">
        <v>3591</v>
      </c>
    </row>
    <row r="897" spans="1:8">
      <c r="A897" s="2959" t="s">
        <v>3063</v>
      </c>
      <c r="B897" s="2959">
        <v>9</v>
      </c>
      <c r="C897" s="2959">
        <v>1</v>
      </c>
      <c r="D897" s="2959">
        <v>2004</v>
      </c>
      <c r="E897" s="2959" t="s">
        <v>4486</v>
      </c>
      <c r="F897" s="2960">
        <v>93.28</v>
      </c>
      <c r="G897" s="2959"/>
      <c r="H897" s="3348" t="s">
        <v>3591</v>
      </c>
    </row>
    <row r="898" spans="1:8">
      <c r="A898" s="2959" t="s">
        <v>3063</v>
      </c>
      <c r="B898" s="2959">
        <v>9</v>
      </c>
      <c r="C898" s="2959">
        <v>1</v>
      </c>
      <c r="D898" s="2959">
        <v>2101</v>
      </c>
      <c r="E898" s="2959" t="s">
        <v>4487</v>
      </c>
      <c r="F898" s="2960">
        <v>93.28</v>
      </c>
      <c r="G898" s="2959"/>
      <c r="H898" s="3348" t="s">
        <v>3591</v>
      </c>
    </row>
    <row r="899" spans="1:8">
      <c r="A899" s="2959" t="s">
        <v>3063</v>
      </c>
      <c r="B899" s="2959">
        <v>9</v>
      </c>
      <c r="C899" s="2959">
        <v>1</v>
      </c>
      <c r="D899" s="2959">
        <v>2102</v>
      </c>
      <c r="E899" s="2959" t="s">
        <v>4488</v>
      </c>
      <c r="F899" s="2960">
        <v>91.2</v>
      </c>
      <c r="G899" s="2959"/>
      <c r="H899" s="3348" t="s">
        <v>3591</v>
      </c>
    </row>
    <row r="900" spans="1:8">
      <c r="A900" s="2959" t="s">
        <v>3063</v>
      </c>
      <c r="B900" s="2959">
        <v>9</v>
      </c>
      <c r="C900" s="2959">
        <v>1</v>
      </c>
      <c r="D900" s="2959">
        <v>2103</v>
      </c>
      <c r="E900" s="2959" t="s">
        <v>4489</v>
      </c>
      <c r="F900" s="2960">
        <v>91.2</v>
      </c>
      <c r="G900" s="2959"/>
      <c r="H900" s="3348" t="s">
        <v>3591</v>
      </c>
    </row>
    <row r="901" spans="1:8">
      <c r="A901" s="2959" t="s">
        <v>3063</v>
      </c>
      <c r="B901" s="2959">
        <v>9</v>
      </c>
      <c r="C901" s="2959">
        <v>1</v>
      </c>
      <c r="D901" s="2959">
        <v>2104</v>
      </c>
      <c r="E901" s="2959" t="s">
        <v>4490</v>
      </c>
      <c r="F901" s="2960">
        <v>93.28</v>
      </c>
      <c r="G901" s="2959"/>
      <c r="H901" s="3348" t="s">
        <v>3591</v>
      </c>
    </row>
    <row r="902" spans="1:8">
      <c r="A902" s="2959" t="s">
        <v>3063</v>
      </c>
      <c r="B902" s="2959">
        <v>9</v>
      </c>
      <c r="C902" s="2959">
        <v>1</v>
      </c>
      <c r="D902" s="2959">
        <v>2201</v>
      </c>
      <c r="E902" s="2959" t="s">
        <v>4491</v>
      </c>
      <c r="F902" s="2960">
        <v>93.28</v>
      </c>
      <c r="G902" s="2959"/>
      <c r="H902" s="3348" t="s">
        <v>3591</v>
      </c>
    </row>
    <row r="903" spans="1:8">
      <c r="A903" s="2959" t="s">
        <v>3063</v>
      </c>
      <c r="B903" s="2959">
        <v>9</v>
      </c>
      <c r="C903" s="2959">
        <v>1</v>
      </c>
      <c r="D903" s="2959">
        <v>2202</v>
      </c>
      <c r="E903" s="2959" t="s">
        <v>4492</v>
      </c>
      <c r="F903" s="2960">
        <v>91.2</v>
      </c>
      <c r="G903" s="2959"/>
      <c r="H903" s="3348" t="s">
        <v>3591</v>
      </c>
    </row>
    <row r="904" spans="1:8">
      <c r="A904" s="2959" t="s">
        <v>3063</v>
      </c>
      <c r="B904" s="2959">
        <v>9</v>
      </c>
      <c r="C904" s="2959">
        <v>1</v>
      </c>
      <c r="D904" s="2959">
        <v>2203</v>
      </c>
      <c r="E904" s="2959" t="s">
        <v>4493</v>
      </c>
      <c r="F904" s="2960">
        <v>91.2</v>
      </c>
      <c r="G904" s="2959"/>
      <c r="H904" s="3348" t="s">
        <v>3591</v>
      </c>
    </row>
    <row r="905" spans="1:8">
      <c r="A905" s="2959" t="s">
        <v>3063</v>
      </c>
      <c r="B905" s="2959">
        <v>9</v>
      </c>
      <c r="C905" s="2959">
        <v>1</v>
      </c>
      <c r="D905" s="2959">
        <v>2204</v>
      </c>
      <c r="E905" s="2959" t="s">
        <v>4494</v>
      </c>
      <c r="F905" s="2960">
        <v>93.28</v>
      </c>
      <c r="G905" s="2959"/>
      <c r="H905" s="3348" t="s">
        <v>3591</v>
      </c>
    </row>
    <row r="906" spans="1:8">
      <c r="A906" s="2959" t="s">
        <v>3063</v>
      </c>
      <c r="B906" s="2959">
        <v>9</v>
      </c>
      <c r="C906" s="2959">
        <v>1</v>
      </c>
      <c r="D906" s="2959">
        <v>2301</v>
      </c>
      <c r="E906" s="2959" t="s">
        <v>4495</v>
      </c>
      <c r="F906" s="2960">
        <v>93.28</v>
      </c>
      <c r="G906" s="2959"/>
      <c r="H906" s="3348" t="s">
        <v>3591</v>
      </c>
    </row>
    <row r="907" spans="1:8">
      <c r="A907" s="2959" t="s">
        <v>3063</v>
      </c>
      <c r="B907" s="2959">
        <v>9</v>
      </c>
      <c r="C907" s="2959">
        <v>1</v>
      </c>
      <c r="D907" s="2959">
        <v>2302</v>
      </c>
      <c r="E907" s="2959" t="s">
        <v>4496</v>
      </c>
      <c r="F907" s="2960">
        <v>91.2</v>
      </c>
      <c r="G907" s="2959"/>
      <c r="H907" s="3348" t="s">
        <v>3591</v>
      </c>
    </row>
    <row r="908" spans="1:8">
      <c r="A908" s="2959" t="s">
        <v>3063</v>
      </c>
      <c r="B908" s="2959">
        <v>9</v>
      </c>
      <c r="C908" s="2959">
        <v>1</v>
      </c>
      <c r="D908" s="2959">
        <v>2303</v>
      </c>
      <c r="E908" s="2959" t="s">
        <v>4497</v>
      </c>
      <c r="F908" s="2960">
        <v>91.2</v>
      </c>
      <c r="G908" s="2959"/>
      <c r="H908" s="3348" t="s">
        <v>3591</v>
      </c>
    </row>
    <row r="909" spans="1:8">
      <c r="A909" s="2959" t="s">
        <v>3063</v>
      </c>
      <c r="B909" s="2959">
        <v>9</v>
      </c>
      <c r="C909" s="2959">
        <v>1</v>
      </c>
      <c r="D909" s="2959">
        <v>2304</v>
      </c>
      <c r="E909" s="2959" t="s">
        <v>4498</v>
      </c>
      <c r="F909" s="2960">
        <v>93.28</v>
      </c>
      <c r="G909" s="2959"/>
      <c r="H909" s="3348" t="s">
        <v>3591</v>
      </c>
    </row>
    <row r="910" spans="1:8">
      <c r="A910" s="2959" t="s">
        <v>3063</v>
      </c>
      <c r="B910" s="2959">
        <v>9</v>
      </c>
      <c r="C910" s="2959">
        <v>1</v>
      </c>
      <c r="D910" s="2959">
        <v>2401</v>
      </c>
      <c r="E910" s="2959" t="s">
        <v>4499</v>
      </c>
      <c r="F910" s="2960">
        <v>93.28</v>
      </c>
      <c r="G910" s="2959"/>
      <c r="H910" s="3348" t="s">
        <v>3591</v>
      </c>
    </row>
    <row r="911" spans="1:8">
      <c r="A911" s="2959" t="s">
        <v>3063</v>
      </c>
      <c r="B911" s="2959">
        <v>9</v>
      </c>
      <c r="C911" s="2959">
        <v>1</v>
      </c>
      <c r="D911" s="2959">
        <v>2402</v>
      </c>
      <c r="E911" s="2959" t="s">
        <v>4500</v>
      </c>
      <c r="F911" s="2960">
        <v>91.2</v>
      </c>
      <c r="G911" s="2959"/>
      <c r="H911" s="3348" t="s">
        <v>3591</v>
      </c>
    </row>
    <row r="912" spans="1:8">
      <c r="A912" s="2959" t="s">
        <v>3063</v>
      </c>
      <c r="B912" s="2959">
        <v>9</v>
      </c>
      <c r="C912" s="2959">
        <v>1</v>
      </c>
      <c r="D912" s="2959">
        <v>2403</v>
      </c>
      <c r="E912" s="2959" t="s">
        <v>4501</v>
      </c>
      <c r="F912" s="2960">
        <v>91.2</v>
      </c>
      <c r="G912" s="2959"/>
      <c r="H912" s="3348" t="s">
        <v>3591</v>
      </c>
    </row>
    <row r="913" spans="1:8">
      <c r="A913" s="2959" t="s">
        <v>3063</v>
      </c>
      <c r="B913" s="2959">
        <v>9</v>
      </c>
      <c r="C913" s="2959">
        <v>1</v>
      </c>
      <c r="D913" s="2959">
        <v>2404</v>
      </c>
      <c r="E913" s="2959" t="s">
        <v>4502</v>
      </c>
      <c r="F913" s="2960">
        <v>93.28</v>
      </c>
      <c r="G913" s="2959"/>
      <c r="H913" s="3348" t="s">
        <v>3591</v>
      </c>
    </row>
    <row r="914" spans="1:8">
      <c r="A914" s="2959" t="s">
        <v>3063</v>
      </c>
      <c r="B914" s="2959">
        <v>9</v>
      </c>
      <c r="C914" s="2959">
        <v>1</v>
      </c>
      <c r="D914" s="2959">
        <v>2501</v>
      </c>
      <c r="E914" s="2959" t="s">
        <v>4503</v>
      </c>
      <c r="F914" s="2960">
        <v>93.28</v>
      </c>
      <c r="G914" s="2959"/>
      <c r="H914" s="3348" t="s">
        <v>3591</v>
      </c>
    </row>
    <row r="915" spans="1:8">
      <c r="A915" s="2959" t="s">
        <v>3063</v>
      </c>
      <c r="B915" s="2959">
        <v>9</v>
      </c>
      <c r="C915" s="2959">
        <v>1</v>
      </c>
      <c r="D915" s="2959">
        <v>2502</v>
      </c>
      <c r="E915" s="2959" t="s">
        <v>4504</v>
      </c>
      <c r="F915" s="2960">
        <v>91.2</v>
      </c>
      <c r="G915" s="2959"/>
      <c r="H915" s="3348" t="s">
        <v>3591</v>
      </c>
    </row>
    <row r="916" spans="1:8">
      <c r="A916" s="2959" t="s">
        <v>3063</v>
      </c>
      <c r="B916" s="2959">
        <v>9</v>
      </c>
      <c r="C916" s="2959">
        <v>1</v>
      </c>
      <c r="D916" s="2959">
        <v>2503</v>
      </c>
      <c r="E916" s="2959" t="s">
        <v>4505</v>
      </c>
      <c r="F916" s="2960">
        <v>91.2</v>
      </c>
      <c r="G916" s="2959"/>
      <c r="H916" s="3348" t="s">
        <v>3591</v>
      </c>
    </row>
    <row r="917" spans="1:8">
      <c r="A917" s="2959" t="s">
        <v>3063</v>
      </c>
      <c r="B917" s="2959">
        <v>9</v>
      </c>
      <c r="C917" s="2959">
        <v>1</v>
      </c>
      <c r="D917" s="2959">
        <v>2504</v>
      </c>
      <c r="E917" s="2959" t="s">
        <v>4506</v>
      </c>
      <c r="F917" s="2960">
        <v>93.28</v>
      </c>
      <c r="G917" s="2959"/>
      <c r="H917" s="3348" t="s">
        <v>3591</v>
      </c>
    </row>
    <row r="918" spans="1:8">
      <c r="A918" s="2959" t="s">
        <v>3063</v>
      </c>
      <c r="B918" s="2959">
        <v>9</v>
      </c>
      <c r="C918" s="2959">
        <v>1</v>
      </c>
      <c r="D918" s="2959">
        <v>2601</v>
      </c>
      <c r="E918" s="2959" t="s">
        <v>4507</v>
      </c>
      <c r="F918" s="2960">
        <v>93.28</v>
      </c>
      <c r="G918" s="2959"/>
      <c r="H918" s="3348" t="s">
        <v>3591</v>
      </c>
    </row>
    <row r="919" spans="1:8">
      <c r="A919" s="2959" t="s">
        <v>3063</v>
      </c>
      <c r="B919" s="2959">
        <v>9</v>
      </c>
      <c r="C919" s="2959">
        <v>1</v>
      </c>
      <c r="D919" s="2959">
        <v>2602</v>
      </c>
      <c r="E919" s="2959" t="s">
        <v>4508</v>
      </c>
      <c r="F919" s="2960">
        <v>91.2</v>
      </c>
      <c r="G919" s="2959"/>
      <c r="H919" s="3348" t="s">
        <v>3591</v>
      </c>
    </row>
    <row r="920" spans="1:8">
      <c r="A920" s="2959" t="s">
        <v>3063</v>
      </c>
      <c r="B920" s="2959">
        <v>9</v>
      </c>
      <c r="C920" s="2959">
        <v>1</v>
      </c>
      <c r="D920" s="2959">
        <v>2603</v>
      </c>
      <c r="E920" s="2959" t="s">
        <v>4509</v>
      </c>
      <c r="F920" s="2960">
        <v>91.2</v>
      </c>
      <c r="G920" s="2959"/>
      <c r="H920" s="3348" t="s">
        <v>3591</v>
      </c>
    </row>
    <row r="921" spans="1:8">
      <c r="A921" s="2959" t="s">
        <v>3063</v>
      </c>
      <c r="B921" s="2959">
        <v>9</v>
      </c>
      <c r="C921" s="2959">
        <v>1</v>
      </c>
      <c r="D921" s="2959">
        <v>2604</v>
      </c>
      <c r="E921" s="2959" t="s">
        <v>4510</v>
      </c>
      <c r="F921" s="2960">
        <v>93.28</v>
      </c>
      <c r="G921" s="2959"/>
      <c r="H921" s="3348" t="s">
        <v>3591</v>
      </c>
    </row>
    <row r="922" spans="1:8">
      <c r="A922" s="2959" t="s">
        <v>3063</v>
      </c>
      <c r="B922" s="2959">
        <v>9</v>
      </c>
      <c r="C922" s="2959">
        <v>1</v>
      </c>
      <c r="D922" s="2959">
        <v>2701</v>
      </c>
      <c r="E922" s="2959" t="s">
        <v>4511</v>
      </c>
      <c r="F922" s="2960">
        <v>93.28</v>
      </c>
      <c r="G922" s="2959"/>
      <c r="H922" s="3348" t="s">
        <v>3591</v>
      </c>
    </row>
    <row r="923" spans="1:8">
      <c r="A923" s="2959" t="s">
        <v>3063</v>
      </c>
      <c r="B923" s="2959">
        <v>9</v>
      </c>
      <c r="C923" s="2959">
        <v>1</v>
      </c>
      <c r="D923" s="2959">
        <v>2702</v>
      </c>
      <c r="E923" s="2959" t="s">
        <v>4512</v>
      </c>
      <c r="F923" s="2960">
        <v>91.2</v>
      </c>
      <c r="G923" s="2959"/>
      <c r="H923" s="3348" t="s">
        <v>3591</v>
      </c>
    </row>
    <row r="924" spans="1:8">
      <c r="A924" s="2959" t="s">
        <v>3063</v>
      </c>
      <c r="B924" s="2959">
        <v>9</v>
      </c>
      <c r="C924" s="2959">
        <v>1</v>
      </c>
      <c r="D924" s="2959">
        <v>2703</v>
      </c>
      <c r="E924" s="2959" t="s">
        <v>4513</v>
      </c>
      <c r="F924" s="2960">
        <v>91.2</v>
      </c>
      <c r="G924" s="2959"/>
      <c r="H924" s="3348" t="s">
        <v>3591</v>
      </c>
    </row>
    <row r="925" spans="1:8">
      <c r="A925" s="2959" t="s">
        <v>3063</v>
      </c>
      <c r="B925" s="2959">
        <v>9</v>
      </c>
      <c r="C925" s="2959">
        <v>1</v>
      </c>
      <c r="D925" s="2959">
        <v>2704</v>
      </c>
      <c r="E925" s="2959" t="s">
        <v>4514</v>
      </c>
      <c r="F925" s="2960">
        <v>93.28</v>
      </c>
      <c r="G925" s="2959"/>
      <c r="H925" s="3348" t="s">
        <v>3591</v>
      </c>
    </row>
    <row r="926" spans="1:8">
      <c r="A926" s="2959" t="s">
        <v>3063</v>
      </c>
      <c r="B926" s="2959">
        <v>9</v>
      </c>
      <c r="C926" s="2959">
        <v>1</v>
      </c>
      <c r="D926" s="2959">
        <v>2801</v>
      </c>
      <c r="E926" s="2959" t="s">
        <v>4515</v>
      </c>
      <c r="F926" s="2960">
        <v>93.28</v>
      </c>
      <c r="G926" s="2959"/>
      <c r="H926" s="3348" t="s">
        <v>3591</v>
      </c>
    </row>
    <row r="927" spans="1:8">
      <c r="A927" s="2959" t="s">
        <v>3063</v>
      </c>
      <c r="B927" s="2959">
        <v>9</v>
      </c>
      <c r="C927" s="2959">
        <v>1</v>
      </c>
      <c r="D927" s="2959">
        <v>2802</v>
      </c>
      <c r="E927" s="2959" t="s">
        <v>4516</v>
      </c>
      <c r="F927" s="2960">
        <v>91.2</v>
      </c>
      <c r="G927" s="2959"/>
      <c r="H927" s="3348" t="s">
        <v>3591</v>
      </c>
    </row>
    <row r="928" spans="1:8">
      <c r="A928" s="2959" t="s">
        <v>3063</v>
      </c>
      <c r="B928" s="2959">
        <v>9</v>
      </c>
      <c r="C928" s="2959">
        <v>1</v>
      </c>
      <c r="D928" s="2959">
        <v>2803</v>
      </c>
      <c r="E928" s="2959" t="s">
        <v>4517</v>
      </c>
      <c r="F928" s="2960">
        <v>91.2</v>
      </c>
      <c r="G928" s="2959"/>
      <c r="H928" s="3348" t="s">
        <v>3591</v>
      </c>
    </row>
    <row r="929" spans="1:8">
      <c r="A929" s="2959" t="s">
        <v>3063</v>
      </c>
      <c r="B929" s="2959">
        <v>9</v>
      </c>
      <c r="C929" s="2959">
        <v>1</v>
      </c>
      <c r="D929" s="2959">
        <v>2804</v>
      </c>
      <c r="E929" s="2959" t="s">
        <v>4518</v>
      </c>
      <c r="F929" s="2960">
        <v>93.28</v>
      </c>
      <c r="G929" s="2959"/>
      <c r="H929" s="3348" t="s">
        <v>3591</v>
      </c>
    </row>
    <row r="930" spans="1:8">
      <c r="A930" s="2959" t="s">
        <v>3063</v>
      </c>
      <c r="B930" s="2959">
        <v>9</v>
      </c>
      <c r="C930" s="2959">
        <v>1</v>
      </c>
      <c r="D930" s="2959">
        <v>2901</v>
      </c>
      <c r="E930" s="2959" t="s">
        <v>4519</v>
      </c>
      <c r="F930" s="2960">
        <v>93.28</v>
      </c>
      <c r="G930" s="2959"/>
      <c r="H930" s="3348" t="s">
        <v>3591</v>
      </c>
    </row>
    <row r="931" spans="1:8">
      <c r="A931" s="2959" t="s">
        <v>3063</v>
      </c>
      <c r="B931" s="2959">
        <v>9</v>
      </c>
      <c r="C931" s="2959">
        <v>1</v>
      </c>
      <c r="D931" s="2959">
        <v>2902</v>
      </c>
      <c r="E931" s="2959" t="s">
        <v>4520</v>
      </c>
      <c r="F931" s="2960">
        <v>91.2</v>
      </c>
      <c r="G931" s="2959"/>
      <c r="H931" s="3348" t="s">
        <v>3591</v>
      </c>
    </row>
    <row r="932" spans="1:8">
      <c r="A932" s="2959" t="s">
        <v>3063</v>
      </c>
      <c r="B932" s="2959">
        <v>9</v>
      </c>
      <c r="C932" s="2959">
        <v>1</v>
      </c>
      <c r="D932" s="2959">
        <v>2903</v>
      </c>
      <c r="E932" s="2959" t="s">
        <v>4521</v>
      </c>
      <c r="F932" s="2960">
        <v>91.2</v>
      </c>
      <c r="G932" s="2959"/>
      <c r="H932" s="3348" t="s">
        <v>3591</v>
      </c>
    </row>
    <row r="933" spans="1:8">
      <c r="A933" s="2959" t="s">
        <v>3063</v>
      </c>
      <c r="B933" s="2959">
        <v>9</v>
      </c>
      <c r="C933" s="2959">
        <v>1</v>
      </c>
      <c r="D933" s="2959">
        <v>2904</v>
      </c>
      <c r="E933" s="2959" t="s">
        <v>4522</v>
      </c>
      <c r="F933" s="2960">
        <v>93.28</v>
      </c>
      <c r="G933" s="2959"/>
      <c r="H933" s="3348" t="s">
        <v>3591</v>
      </c>
    </row>
    <row r="934" spans="1:8">
      <c r="A934" s="2959" t="s">
        <v>3063</v>
      </c>
      <c r="B934" s="2959">
        <v>9</v>
      </c>
      <c r="C934" s="2959">
        <v>1</v>
      </c>
      <c r="D934" s="2959">
        <v>3001</v>
      </c>
      <c r="E934" s="2959" t="s">
        <v>4523</v>
      </c>
      <c r="F934" s="2960">
        <v>93.28</v>
      </c>
      <c r="G934" s="2959"/>
      <c r="H934" s="3348" t="s">
        <v>3591</v>
      </c>
    </row>
    <row r="935" spans="1:8">
      <c r="A935" s="2959" t="s">
        <v>3063</v>
      </c>
      <c r="B935" s="2959">
        <v>9</v>
      </c>
      <c r="C935" s="2959">
        <v>1</v>
      </c>
      <c r="D935" s="2959">
        <v>3002</v>
      </c>
      <c r="E935" s="2959" t="s">
        <v>4524</v>
      </c>
      <c r="F935" s="2960">
        <v>91.2</v>
      </c>
      <c r="G935" s="2959"/>
      <c r="H935" s="3348" t="s">
        <v>3591</v>
      </c>
    </row>
    <row r="936" spans="1:8">
      <c r="A936" s="2959" t="s">
        <v>3063</v>
      </c>
      <c r="B936" s="2959">
        <v>9</v>
      </c>
      <c r="C936" s="2959">
        <v>1</v>
      </c>
      <c r="D936" s="2959">
        <v>3003</v>
      </c>
      <c r="E936" s="2959" t="s">
        <v>4525</v>
      </c>
      <c r="F936" s="2960">
        <v>91.2</v>
      </c>
      <c r="G936" s="2959"/>
      <c r="H936" s="3348" t="s">
        <v>3591</v>
      </c>
    </row>
    <row r="937" spans="1:8">
      <c r="A937" s="2959" t="s">
        <v>3063</v>
      </c>
      <c r="B937" s="2959">
        <v>9</v>
      </c>
      <c r="C937" s="2959">
        <v>1</v>
      </c>
      <c r="D937" s="2969">
        <v>3004</v>
      </c>
      <c r="E937" s="2959" t="s">
        <v>4526</v>
      </c>
      <c r="F937" s="2983">
        <v>93.28</v>
      </c>
      <c r="G937" s="2959"/>
      <c r="H937" s="3348" t="s">
        <v>3591</v>
      </c>
    </row>
    <row r="938" spans="1:8">
      <c r="A938" s="2959" t="s">
        <v>3063</v>
      </c>
      <c r="B938" s="2959">
        <v>10</v>
      </c>
      <c r="C938" s="2959">
        <v>1</v>
      </c>
      <c r="D938" s="2959">
        <v>101</v>
      </c>
      <c r="E938" s="2959" t="s">
        <v>4527</v>
      </c>
      <c r="F938" s="2960">
        <v>93.39</v>
      </c>
      <c r="G938" s="2959"/>
      <c r="H938" s="3348" t="s">
        <v>3591</v>
      </c>
    </row>
    <row r="939" spans="1:8">
      <c r="A939" s="2959" t="s">
        <v>3063</v>
      </c>
      <c r="B939" s="2959">
        <v>10</v>
      </c>
      <c r="C939" s="2959">
        <v>1</v>
      </c>
      <c r="D939" s="2959">
        <v>102</v>
      </c>
      <c r="E939" s="2959" t="s">
        <v>4528</v>
      </c>
      <c r="F939" s="2960">
        <v>91.3</v>
      </c>
      <c r="G939" s="2959"/>
      <c r="H939" s="3348" t="s">
        <v>3591</v>
      </c>
    </row>
    <row r="940" spans="1:8">
      <c r="A940" s="2959" t="s">
        <v>3063</v>
      </c>
      <c r="B940" s="2959">
        <v>10</v>
      </c>
      <c r="C940" s="2959">
        <v>1</v>
      </c>
      <c r="D940" s="2959">
        <v>103</v>
      </c>
      <c r="E940" s="2959" t="s">
        <v>4529</v>
      </c>
      <c r="F940" s="2960">
        <v>137.88999999999999</v>
      </c>
      <c r="G940" s="2959"/>
      <c r="H940" s="3348" t="s">
        <v>3591</v>
      </c>
    </row>
    <row r="941" spans="1:8">
      <c r="A941" s="2959" t="s">
        <v>3063</v>
      </c>
      <c r="B941" s="2959">
        <v>10</v>
      </c>
      <c r="C941" s="2959">
        <v>1</v>
      </c>
      <c r="D941" s="2959">
        <v>201</v>
      </c>
      <c r="E941" s="2959" t="s">
        <v>4530</v>
      </c>
      <c r="F941" s="2960">
        <v>93.39</v>
      </c>
      <c r="G941" s="2959"/>
      <c r="H941" s="3348" t="s">
        <v>3591</v>
      </c>
    </row>
    <row r="942" spans="1:8">
      <c r="A942" s="2959" t="s">
        <v>3063</v>
      </c>
      <c r="B942" s="2959">
        <v>10</v>
      </c>
      <c r="C942" s="2959">
        <v>1</v>
      </c>
      <c r="D942" s="2959">
        <v>202</v>
      </c>
      <c r="E942" s="2959" t="s">
        <v>4531</v>
      </c>
      <c r="F942" s="2960">
        <v>91.3</v>
      </c>
      <c r="G942" s="2959"/>
      <c r="H942" s="3348" t="s">
        <v>3591</v>
      </c>
    </row>
    <row r="943" spans="1:8">
      <c r="A943" s="2959" t="s">
        <v>3063</v>
      </c>
      <c r="B943" s="2959">
        <v>10</v>
      </c>
      <c r="C943" s="2959">
        <v>1</v>
      </c>
      <c r="D943" s="2959">
        <v>203</v>
      </c>
      <c r="E943" s="2959" t="s">
        <v>4532</v>
      </c>
      <c r="F943" s="2960">
        <v>91.3</v>
      </c>
      <c r="G943" s="2959"/>
      <c r="H943" s="3348" t="s">
        <v>3591</v>
      </c>
    </row>
    <row r="944" spans="1:8">
      <c r="A944" s="2959" t="s">
        <v>3063</v>
      </c>
      <c r="B944" s="2959">
        <v>10</v>
      </c>
      <c r="C944" s="2959">
        <v>1</v>
      </c>
      <c r="D944" s="2959">
        <v>204</v>
      </c>
      <c r="E944" s="2959" t="s">
        <v>4533</v>
      </c>
      <c r="F944" s="2960">
        <v>93.39</v>
      </c>
      <c r="G944" s="2959"/>
      <c r="H944" s="3348" t="s">
        <v>3591</v>
      </c>
    </row>
    <row r="945" spans="1:8">
      <c r="A945" s="2959" t="s">
        <v>3063</v>
      </c>
      <c r="B945" s="2959">
        <v>10</v>
      </c>
      <c r="C945" s="2959">
        <v>1</v>
      </c>
      <c r="D945" s="2959">
        <v>301</v>
      </c>
      <c r="E945" s="2959" t="s">
        <v>4534</v>
      </c>
      <c r="F945" s="2960">
        <v>93.39</v>
      </c>
      <c r="G945" s="2959"/>
      <c r="H945" s="3348" t="s">
        <v>3591</v>
      </c>
    </row>
    <row r="946" spans="1:8">
      <c r="A946" s="2959" t="s">
        <v>3063</v>
      </c>
      <c r="B946" s="2959">
        <v>10</v>
      </c>
      <c r="C946" s="2959">
        <v>1</v>
      </c>
      <c r="D946" s="2959">
        <v>302</v>
      </c>
      <c r="E946" s="2959" t="s">
        <v>4535</v>
      </c>
      <c r="F946" s="2960">
        <v>91.3</v>
      </c>
      <c r="G946" s="2959"/>
      <c r="H946" s="3348" t="s">
        <v>3591</v>
      </c>
    </row>
    <row r="947" spans="1:8">
      <c r="A947" s="2959" t="s">
        <v>3063</v>
      </c>
      <c r="B947" s="2959">
        <v>10</v>
      </c>
      <c r="C947" s="2959">
        <v>1</v>
      </c>
      <c r="D947" s="2959">
        <v>303</v>
      </c>
      <c r="E947" s="2959" t="s">
        <v>4536</v>
      </c>
      <c r="F947" s="2960">
        <v>91.3</v>
      </c>
      <c r="G947" s="2959"/>
      <c r="H947" s="3348" t="s">
        <v>3591</v>
      </c>
    </row>
    <row r="948" spans="1:8">
      <c r="A948" s="2959" t="s">
        <v>3063</v>
      </c>
      <c r="B948" s="2959">
        <v>10</v>
      </c>
      <c r="C948" s="2959">
        <v>1</v>
      </c>
      <c r="D948" s="2959">
        <v>304</v>
      </c>
      <c r="E948" s="2959" t="s">
        <v>4537</v>
      </c>
      <c r="F948" s="2960">
        <v>93.39</v>
      </c>
      <c r="G948" s="2959"/>
      <c r="H948" s="3348" t="s">
        <v>3591</v>
      </c>
    </row>
    <row r="949" spans="1:8">
      <c r="A949" s="2959" t="s">
        <v>3063</v>
      </c>
      <c r="B949" s="2959">
        <v>10</v>
      </c>
      <c r="C949" s="2959">
        <v>1</v>
      </c>
      <c r="D949" s="2959">
        <v>401</v>
      </c>
      <c r="E949" s="2959" t="s">
        <v>4538</v>
      </c>
      <c r="F949" s="2960">
        <v>93.39</v>
      </c>
      <c r="G949" s="2959"/>
      <c r="H949" s="3348" t="s">
        <v>3591</v>
      </c>
    </row>
    <row r="950" spans="1:8">
      <c r="A950" s="2959" t="s">
        <v>3063</v>
      </c>
      <c r="B950" s="2959">
        <v>10</v>
      </c>
      <c r="C950" s="2959">
        <v>1</v>
      </c>
      <c r="D950" s="2959">
        <v>402</v>
      </c>
      <c r="E950" s="2959" t="s">
        <v>4539</v>
      </c>
      <c r="F950" s="2960">
        <v>91.3</v>
      </c>
      <c r="G950" s="2959"/>
      <c r="H950" s="3348" t="s">
        <v>3591</v>
      </c>
    </row>
    <row r="951" spans="1:8">
      <c r="A951" s="2959" t="s">
        <v>3063</v>
      </c>
      <c r="B951" s="2959">
        <v>10</v>
      </c>
      <c r="C951" s="2959">
        <v>1</v>
      </c>
      <c r="D951" s="2959">
        <v>403</v>
      </c>
      <c r="E951" s="2959" t="s">
        <v>4540</v>
      </c>
      <c r="F951" s="2960">
        <v>91.3</v>
      </c>
      <c r="G951" s="2959"/>
      <c r="H951" s="3348" t="s">
        <v>3591</v>
      </c>
    </row>
    <row r="952" spans="1:8">
      <c r="A952" s="2959" t="s">
        <v>3063</v>
      </c>
      <c r="B952" s="2959">
        <v>10</v>
      </c>
      <c r="C952" s="2959">
        <v>1</v>
      </c>
      <c r="D952" s="2959">
        <v>404</v>
      </c>
      <c r="E952" s="2959" t="s">
        <v>4541</v>
      </c>
      <c r="F952" s="2960">
        <v>93.39</v>
      </c>
      <c r="G952" s="2959"/>
      <c r="H952" s="3348" t="s">
        <v>3591</v>
      </c>
    </row>
    <row r="953" spans="1:8">
      <c r="A953" s="2959" t="s">
        <v>3063</v>
      </c>
      <c r="B953" s="2959">
        <v>10</v>
      </c>
      <c r="C953" s="2959">
        <v>1</v>
      </c>
      <c r="D953" s="2959">
        <v>501</v>
      </c>
      <c r="E953" s="2959" t="s">
        <v>4542</v>
      </c>
      <c r="F953" s="2960">
        <v>93.39</v>
      </c>
      <c r="G953" s="2959"/>
      <c r="H953" s="3348" t="s">
        <v>3591</v>
      </c>
    </row>
    <row r="954" spans="1:8">
      <c r="A954" s="2959" t="s">
        <v>3063</v>
      </c>
      <c r="B954" s="2959">
        <v>10</v>
      </c>
      <c r="C954" s="2959">
        <v>1</v>
      </c>
      <c r="D954" s="2959">
        <v>502</v>
      </c>
      <c r="E954" s="2959" t="s">
        <v>4543</v>
      </c>
      <c r="F954" s="2960">
        <v>91.3</v>
      </c>
      <c r="G954" s="2959"/>
      <c r="H954" s="3348" t="s">
        <v>3591</v>
      </c>
    </row>
    <row r="955" spans="1:8">
      <c r="A955" s="2959" t="s">
        <v>3063</v>
      </c>
      <c r="B955" s="2959">
        <v>10</v>
      </c>
      <c r="C955" s="2959">
        <v>1</v>
      </c>
      <c r="D955" s="2959">
        <v>503</v>
      </c>
      <c r="E955" s="2959" t="s">
        <v>4544</v>
      </c>
      <c r="F955" s="2960">
        <v>91.3</v>
      </c>
      <c r="G955" s="2959"/>
      <c r="H955" s="3348" t="s">
        <v>3591</v>
      </c>
    </row>
    <row r="956" spans="1:8">
      <c r="A956" s="2959" t="s">
        <v>3063</v>
      </c>
      <c r="B956" s="2959">
        <v>10</v>
      </c>
      <c r="C956" s="2959">
        <v>1</v>
      </c>
      <c r="D956" s="2959">
        <v>504</v>
      </c>
      <c r="E956" s="2959" t="s">
        <v>4545</v>
      </c>
      <c r="F956" s="2960">
        <v>93.39</v>
      </c>
      <c r="G956" s="2959"/>
      <c r="H956" s="3348" t="s">
        <v>3591</v>
      </c>
    </row>
    <row r="957" spans="1:8">
      <c r="A957" s="2959" t="s">
        <v>3063</v>
      </c>
      <c r="B957" s="2959">
        <v>10</v>
      </c>
      <c r="C957" s="2959">
        <v>1</v>
      </c>
      <c r="D957" s="2959">
        <v>601</v>
      </c>
      <c r="E957" s="2959" t="s">
        <v>4546</v>
      </c>
      <c r="F957" s="2960">
        <v>93.39</v>
      </c>
      <c r="G957" s="2959"/>
      <c r="H957" s="3348" t="s">
        <v>3591</v>
      </c>
    </row>
    <row r="958" spans="1:8">
      <c r="A958" s="2959" t="s">
        <v>3063</v>
      </c>
      <c r="B958" s="2959">
        <v>10</v>
      </c>
      <c r="C958" s="2959">
        <v>1</v>
      </c>
      <c r="D958" s="2959">
        <v>602</v>
      </c>
      <c r="E958" s="2959" t="s">
        <v>4547</v>
      </c>
      <c r="F958" s="2960">
        <v>91.3</v>
      </c>
      <c r="G958" s="2959"/>
      <c r="H958" s="3348" t="s">
        <v>3591</v>
      </c>
    </row>
    <row r="959" spans="1:8">
      <c r="A959" s="2959" t="s">
        <v>3063</v>
      </c>
      <c r="B959" s="2959">
        <v>10</v>
      </c>
      <c r="C959" s="2959">
        <v>1</v>
      </c>
      <c r="D959" s="2959">
        <v>603</v>
      </c>
      <c r="E959" s="2959" t="s">
        <v>4548</v>
      </c>
      <c r="F959" s="2960">
        <v>91.3</v>
      </c>
      <c r="G959" s="2959"/>
      <c r="H959" s="3348" t="s">
        <v>3591</v>
      </c>
    </row>
    <row r="960" spans="1:8">
      <c r="A960" s="2959" t="s">
        <v>3063</v>
      </c>
      <c r="B960" s="2959">
        <v>10</v>
      </c>
      <c r="C960" s="2959">
        <v>1</v>
      </c>
      <c r="D960" s="2959">
        <v>604</v>
      </c>
      <c r="E960" s="2959" t="s">
        <v>4549</v>
      </c>
      <c r="F960" s="2960">
        <v>93.39</v>
      </c>
      <c r="G960" s="2959"/>
      <c r="H960" s="3348" t="s">
        <v>3591</v>
      </c>
    </row>
    <row r="961" spans="1:8">
      <c r="A961" s="2959" t="s">
        <v>3063</v>
      </c>
      <c r="B961" s="2959">
        <v>10</v>
      </c>
      <c r="C961" s="2959">
        <v>1</v>
      </c>
      <c r="D961" s="2959">
        <v>701</v>
      </c>
      <c r="E961" s="2959" t="s">
        <v>4550</v>
      </c>
      <c r="F961" s="2960">
        <v>93.39</v>
      </c>
      <c r="G961" s="2959"/>
      <c r="H961" s="3348" t="s">
        <v>3591</v>
      </c>
    </row>
    <row r="962" spans="1:8">
      <c r="A962" s="2959" t="s">
        <v>3063</v>
      </c>
      <c r="B962" s="2959">
        <v>10</v>
      </c>
      <c r="C962" s="2959">
        <v>1</v>
      </c>
      <c r="D962" s="2959">
        <v>702</v>
      </c>
      <c r="E962" s="2959" t="s">
        <v>4551</v>
      </c>
      <c r="F962" s="2960">
        <v>91.3</v>
      </c>
      <c r="G962" s="2959"/>
      <c r="H962" s="3348" t="s">
        <v>3591</v>
      </c>
    </row>
    <row r="963" spans="1:8">
      <c r="A963" s="2959" t="s">
        <v>3063</v>
      </c>
      <c r="B963" s="2959">
        <v>10</v>
      </c>
      <c r="C963" s="2959">
        <v>1</v>
      </c>
      <c r="D963" s="2959">
        <v>703</v>
      </c>
      <c r="E963" s="2959" t="s">
        <v>4552</v>
      </c>
      <c r="F963" s="2960">
        <v>91.3</v>
      </c>
      <c r="G963" s="2959"/>
      <c r="H963" s="3348" t="s">
        <v>3591</v>
      </c>
    </row>
    <row r="964" spans="1:8">
      <c r="A964" s="2959" t="s">
        <v>3063</v>
      </c>
      <c r="B964" s="2959">
        <v>10</v>
      </c>
      <c r="C964" s="2959">
        <v>1</v>
      </c>
      <c r="D964" s="2959">
        <v>704</v>
      </c>
      <c r="E964" s="2959" t="s">
        <v>4553</v>
      </c>
      <c r="F964" s="2960">
        <v>93.39</v>
      </c>
      <c r="G964" s="2959"/>
      <c r="H964" s="3348" t="s">
        <v>3591</v>
      </c>
    </row>
    <row r="965" spans="1:8">
      <c r="A965" s="2959" t="s">
        <v>3063</v>
      </c>
      <c r="B965" s="2959">
        <v>10</v>
      </c>
      <c r="C965" s="2959">
        <v>1</v>
      </c>
      <c r="D965" s="2959">
        <v>801</v>
      </c>
      <c r="E965" s="2959" t="s">
        <v>4554</v>
      </c>
      <c r="F965" s="2960">
        <v>93.39</v>
      </c>
      <c r="G965" s="2959"/>
      <c r="H965" s="3348" t="s">
        <v>3591</v>
      </c>
    </row>
    <row r="966" spans="1:8">
      <c r="A966" s="2959" t="s">
        <v>3063</v>
      </c>
      <c r="B966" s="2959">
        <v>10</v>
      </c>
      <c r="C966" s="2959">
        <v>1</v>
      </c>
      <c r="D966" s="2959">
        <v>802</v>
      </c>
      <c r="E966" s="2959" t="s">
        <v>4555</v>
      </c>
      <c r="F966" s="2960">
        <v>91.3</v>
      </c>
      <c r="G966" s="2959"/>
      <c r="H966" s="3348" t="s">
        <v>3591</v>
      </c>
    </row>
    <row r="967" spans="1:8">
      <c r="A967" s="2959" t="s">
        <v>3063</v>
      </c>
      <c r="B967" s="2959">
        <v>10</v>
      </c>
      <c r="C967" s="2959">
        <v>1</v>
      </c>
      <c r="D967" s="2959">
        <v>803</v>
      </c>
      <c r="E967" s="2959" t="s">
        <v>4556</v>
      </c>
      <c r="F967" s="2960">
        <v>91.3</v>
      </c>
      <c r="G967" s="2959"/>
      <c r="H967" s="3348" t="s">
        <v>3591</v>
      </c>
    </row>
    <row r="968" spans="1:8">
      <c r="A968" s="2959" t="s">
        <v>3063</v>
      </c>
      <c r="B968" s="2959">
        <v>10</v>
      </c>
      <c r="C968" s="2959">
        <v>1</v>
      </c>
      <c r="D968" s="2959">
        <v>804</v>
      </c>
      <c r="E968" s="2959" t="s">
        <v>4557</v>
      </c>
      <c r="F968" s="2960">
        <v>93.39</v>
      </c>
      <c r="G968" s="2959"/>
      <c r="H968" s="3348" t="s">
        <v>3591</v>
      </c>
    </row>
    <row r="969" spans="1:8">
      <c r="A969" s="2959" t="s">
        <v>3063</v>
      </c>
      <c r="B969" s="2959">
        <v>10</v>
      </c>
      <c r="C969" s="2959">
        <v>1</v>
      </c>
      <c r="D969" s="2959">
        <v>901</v>
      </c>
      <c r="E969" s="2959" t="s">
        <v>4558</v>
      </c>
      <c r="F969" s="2960">
        <v>93.39</v>
      </c>
      <c r="G969" s="2959"/>
      <c r="H969" s="3348" t="s">
        <v>3591</v>
      </c>
    </row>
    <row r="970" spans="1:8">
      <c r="A970" s="2959" t="s">
        <v>3063</v>
      </c>
      <c r="B970" s="2959">
        <v>10</v>
      </c>
      <c r="C970" s="2959">
        <v>1</v>
      </c>
      <c r="D970" s="2959">
        <v>902</v>
      </c>
      <c r="E970" s="2959" t="s">
        <v>4559</v>
      </c>
      <c r="F970" s="2960">
        <v>91.3</v>
      </c>
      <c r="G970" s="2959"/>
      <c r="H970" s="3348" t="s">
        <v>3591</v>
      </c>
    </row>
    <row r="971" spans="1:8">
      <c r="A971" s="2959" t="s">
        <v>3063</v>
      </c>
      <c r="B971" s="2959">
        <v>10</v>
      </c>
      <c r="C971" s="2959">
        <v>1</v>
      </c>
      <c r="D971" s="2959">
        <v>903</v>
      </c>
      <c r="E971" s="2959" t="s">
        <v>4560</v>
      </c>
      <c r="F971" s="2960">
        <v>91.3</v>
      </c>
      <c r="G971" s="2959"/>
      <c r="H971" s="3348" t="s">
        <v>3591</v>
      </c>
    </row>
    <row r="972" spans="1:8">
      <c r="A972" s="2959" t="s">
        <v>3063</v>
      </c>
      <c r="B972" s="2959">
        <v>10</v>
      </c>
      <c r="C972" s="2959">
        <v>1</v>
      </c>
      <c r="D972" s="2959">
        <v>904</v>
      </c>
      <c r="E972" s="2959" t="s">
        <v>4561</v>
      </c>
      <c r="F972" s="2960">
        <v>93.39</v>
      </c>
      <c r="G972" s="2959"/>
      <c r="H972" s="3348" t="s">
        <v>3591</v>
      </c>
    </row>
    <row r="973" spans="1:8">
      <c r="A973" s="2959" t="s">
        <v>3063</v>
      </c>
      <c r="B973" s="2959">
        <v>10</v>
      </c>
      <c r="C973" s="2959">
        <v>1</v>
      </c>
      <c r="D973" s="2959">
        <v>1001</v>
      </c>
      <c r="E973" s="2959" t="s">
        <v>4562</v>
      </c>
      <c r="F973" s="2960">
        <v>93.39</v>
      </c>
      <c r="G973" s="2959"/>
      <c r="H973" s="3348" t="s">
        <v>3591</v>
      </c>
    </row>
    <row r="974" spans="1:8">
      <c r="A974" s="2959" t="s">
        <v>3063</v>
      </c>
      <c r="B974" s="2959">
        <v>10</v>
      </c>
      <c r="C974" s="2959">
        <v>1</v>
      </c>
      <c r="D974" s="2959">
        <v>1002</v>
      </c>
      <c r="E974" s="2959" t="s">
        <v>4563</v>
      </c>
      <c r="F974" s="2960">
        <v>91.3</v>
      </c>
      <c r="G974" s="2959"/>
      <c r="H974" s="3348" t="s">
        <v>3591</v>
      </c>
    </row>
    <row r="975" spans="1:8">
      <c r="A975" s="2959" t="s">
        <v>3063</v>
      </c>
      <c r="B975" s="2959">
        <v>10</v>
      </c>
      <c r="C975" s="2959">
        <v>1</v>
      </c>
      <c r="D975" s="2959">
        <v>1003</v>
      </c>
      <c r="E975" s="2959" t="s">
        <v>4564</v>
      </c>
      <c r="F975" s="2960">
        <v>91.3</v>
      </c>
      <c r="G975" s="2959"/>
      <c r="H975" s="3348" t="s">
        <v>3591</v>
      </c>
    </row>
    <row r="976" spans="1:8">
      <c r="A976" s="2959" t="s">
        <v>3063</v>
      </c>
      <c r="B976" s="2959">
        <v>10</v>
      </c>
      <c r="C976" s="2959">
        <v>1</v>
      </c>
      <c r="D976" s="2959">
        <v>1004</v>
      </c>
      <c r="E976" s="2959" t="s">
        <v>4565</v>
      </c>
      <c r="F976" s="2960">
        <v>93.39</v>
      </c>
      <c r="G976" s="2959"/>
      <c r="H976" s="3348" t="s">
        <v>3591</v>
      </c>
    </row>
    <row r="977" spans="1:8">
      <c r="A977" s="2959" t="s">
        <v>3063</v>
      </c>
      <c r="B977" s="2959">
        <v>10</v>
      </c>
      <c r="C977" s="2959">
        <v>1</v>
      </c>
      <c r="D977" s="2959">
        <v>1101</v>
      </c>
      <c r="E977" s="2959" t="s">
        <v>4566</v>
      </c>
      <c r="F977" s="2960">
        <v>93.39</v>
      </c>
      <c r="G977" s="2959"/>
      <c r="H977" s="3348" t="s">
        <v>3591</v>
      </c>
    </row>
    <row r="978" spans="1:8">
      <c r="A978" s="2959" t="s">
        <v>3063</v>
      </c>
      <c r="B978" s="2959">
        <v>10</v>
      </c>
      <c r="C978" s="2959">
        <v>1</v>
      </c>
      <c r="D978" s="2959">
        <v>1102</v>
      </c>
      <c r="E978" s="2959" t="s">
        <v>4567</v>
      </c>
      <c r="F978" s="2960">
        <v>91.3</v>
      </c>
      <c r="G978" s="2959"/>
      <c r="H978" s="3348" t="s">
        <v>3591</v>
      </c>
    </row>
    <row r="979" spans="1:8">
      <c r="A979" s="2959" t="s">
        <v>3063</v>
      </c>
      <c r="B979" s="2959">
        <v>10</v>
      </c>
      <c r="C979" s="2959">
        <v>1</v>
      </c>
      <c r="D979" s="2959">
        <v>1103</v>
      </c>
      <c r="E979" s="2959" t="s">
        <v>4568</v>
      </c>
      <c r="F979" s="2960">
        <v>91.3</v>
      </c>
      <c r="G979" s="2959"/>
      <c r="H979" s="3348" t="s">
        <v>3591</v>
      </c>
    </row>
    <row r="980" spans="1:8">
      <c r="A980" s="2959" t="s">
        <v>3063</v>
      </c>
      <c r="B980" s="2959">
        <v>10</v>
      </c>
      <c r="C980" s="2959">
        <v>1</v>
      </c>
      <c r="D980" s="2959">
        <v>1104</v>
      </c>
      <c r="E980" s="2959" t="s">
        <v>4569</v>
      </c>
      <c r="F980" s="2960">
        <v>93.39</v>
      </c>
      <c r="G980" s="2959"/>
      <c r="H980" s="3348" t="s">
        <v>3591</v>
      </c>
    </row>
    <row r="981" spans="1:8">
      <c r="A981" s="2959" t="s">
        <v>3063</v>
      </c>
      <c r="B981" s="2959">
        <v>10</v>
      </c>
      <c r="C981" s="2959">
        <v>1</v>
      </c>
      <c r="D981" s="2959">
        <v>1201</v>
      </c>
      <c r="E981" s="2959" t="s">
        <v>4570</v>
      </c>
      <c r="F981" s="2960">
        <v>93.39</v>
      </c>
      <c r="G981" s="2959"/>
      <c r="H981" s="3348" t="s">
        <v>3591</v>
      </c>
    </row>
    <row r="982" spans="1:8">
      <c r="A982" s="2959" t="s">
        <v>3063</v>
      </c>
      <c r="B982" s="2959">
        <v>10</v>
      </c>
      <c r="C982" s="2959">
        <v>1</v>
      </c>
      <c r="D982" s="2959">
        <v>1202</v>
      </c>
      <c r="E982" s="2959" t="s">
        <v>4571</v>
      </c>
      <c r="F982" s="2960">
        <v>91.3</v>
      </c>
      <c r="G982" s="2959"/>
      <c r="H982" s="3348" t="s">
        <v>3591</v>
      </c>
    </row>
    <row r="983" spans="1:8">
      <c r="A983" s="2959" t="s">
        <v>3063</v>
      </c>
      <c r="B983" s="2959">
        <v>10</v>
      </c>
      <c r="C983" s="2959">
        <v>1</v>
      </c>
      <c r="D983" s="2959">
        <v>1203</v>
      </c>
      <c r="E983" s="2959" t="s">
        <v>4572</v>
      </c>
      <c r="F983" s="2960">
        <v>91.3</v>
      </c>
      <c r="G983" s="2959"/>
      <c r="H983" s="3348" t="s">
        <v>3591</v>
      </c>
    </row>
    <row r="984" spans="1:8">
      <c r="A984" s="2959" t="s">
        <v>3063</v>
      </c>
      <c r="B984" s="2959">
        <v>10</v>
      </c>
      <c r="C984" s="2959">
        <v>1</v>
      </c>
      <c r="D984" s="2959">
        <v>1204</v>
      </c>
      <c r="E984" s="2959" t="s">
        <v>4573</v>
      </c>
      <c r="F984" s="2960">
        <v>93.39</v>
      </c>
      <c r="G984" s="2959"/>
      <c r="H984" s="3348" t="s">
        <v>3591</v>
      </c>
    </row>
    <row r="985" spans="1:8">
      <c r="A985" s="2959" t="s">
        <v>3063</v>
      </c>
      <c r="B985" s="2959">
        <v>10</v>
      </c>
      <c r="C985" s="2959">
        <v>1</v>
      </c>
      <c r="D985" s="2959">
        <v>1301</v>
      </c>
      <c r="E985" s="2959" t="s">
        <v>4574</v>
      </c>
      <c r="F985" s="2960">
        <v>93.39</v>
      </c>
      <c r="G985" s="2959"/>
      <c r="H985" s="3348" t="s">
        <v>3591</v>
      </c>
    </row>
    <row r="986" spans="1:8">
      <c r="A986" s="2959" t="s">
        <v>3063</v>
      </c>
      <c r="B986" s="2959">
        <v>10</v>
      </c>
      <c r="C986" s="2959">
        <v>1</v>
      </c>
      <c r="D986" s="2959">
        <v>1302</v>
      </c>
      <c r="E986" s="2959" t="s">
        <v>4575</v>
      </c>
      <c r="F986" s="2960">
        <v>91.3</v>
      </c>
      <c r="G986" s="2959"/>
      <c r="H986" s="3348" t="s">
        <v>3591</v>
      </c>
    </row>
    <row r="987" spans="1:8">
      <c r="A987" s="2959" t="s">
        <v>3063</v>
      </c>
      <c r="B987" s="2959">
        <v>10</v>
      </c>
      <c r="C987" s="2959">
        <v>1</v>
      </c>
      <c r="D987" s="2959">
        <v>1303</v>
      </c>
      <c r="E987" s="2959" t="s">
        <v>4576</v>
      </c>
      <c r="F987" s="2960">
        <v>91.3</v>
      </c>
      <c r="G987" s="2959"/>
      <c r="H987" s="3348" t="s">
        <v>3591</v>
      </c>
    </row>
    <row r="988" spans="1:8">
      <c r="A988" s="2959" t="s">
        <v>3063</v>
      </c>
      <c r="B988" s="2959">
        <v>10</v>
      </c>
      <c r="C988" s="2959">
        <v>1</v>
      </c>
      <c r="D988" s="2959">
        <v>1304</v>
      </c>
      <c r="E988" s="2959" t="s">
        <v>4577</v>
      </c>
      <c r="F988" s="2960">
        <v>93.39</v>
      </c>
      <c r="G988" s="2959"/>
      <c r="H988" s="3348" t="s">
        <v>3591</v>
      </c>
    </row>
    <row r="989" spans="1:8">
      <c r="A989" s="2959" t="s">
        <v>3063</v>
      </c>
      <c r="B989" s="2959">
        <v>10</v>
      </c>
      <c r="C989" s="2959">
        <v>1</v>
      </c>
      <c r="D989" s="2959">
        <v>1401</v>
      </c>
      <c r="E989" s="2959" t="s">
        <v>4578</v>
      </c>
      <c r="F989" s="2960">
        <v>93.39</v>
      </c>
      <c r="G989" s="2959"/>
      <c r="H989" s="3348" t="s">
        <v>3591</v>
      </c>
    </row>
    <row r="990" spans="1:8">
      <c r="A990" s="2959" t="s">
        <v>3063</v>
      </c>
      <c r="B990" s="2959">
        <v>10</v>
      </c>
      <c r="C990" s="2959">
        <v>1</v>
      </c>
      <c r="D990" s="2959">
        <v>1402</v>
      </c>
      <c r="E990" s="2959" t="s">
        <v>4579</v>
      </c>
      <c r="F990" s="2960">
        <v>91.3</v>
      </c>
      <c r="G990" s="2959"/>
      <c r="H990" s="3348" t="s">
        <v>3591</v>
      </c>
    </row>
    <row r="991" spans="1:8">
      <c r="A991" s="2959" t="s">
        <v>3063</v>
      </c>
      <c r="B991" s="2959">
        <v>10</v>
      </c>
      <c r="C991" s="2959">
        <v>1</v>
      </c>
      <c r="D991" s="2959">
        <v>1403</v>
      </c>
      <c r="E991" s="2959" t="s">
        <v>4580</v>
      </c>
      <c r="F991" s="2960">
        <v>91.3</v>
      </c>
      <c r="G991" s="2959"/>
      <c r="H991" s="3348" t="s">
        <v>3591</v>
      </c>
    </row>
    <row r="992" spans="1:8">
      <c r="A992" s="2959" t="s">
        <v>3063</v>
      </c>
      <c r="B992" s="2959">
        <v>10</v>
      </c>
      <c r="C992" s="2959">
        <v>1</v>
      </c>
      <c r="D992" s="2959">
        <v>1404</v>
      </c>
      <c r="E992" s="2959" t="s">
        <v>4581</v>
      </c>
      <c r="F992" s="2960">
        <v>93.39</v>
      </c>
      <c r="G992" s="2959"/>
      <c r="H992" s="3348" t="s">
        <v>3591</v>
      </c>
    </row>
    <row r="993" spans="1:8">
      <c r="A993" s="2959" t="s">
        <v>3063</v>
      </c>
      <c r="B993" s="2959">
        <v>10</v>
      </c>
      <c r="C993" s="2959">
        <v>1</v>
      </c>
      <c r="D993" s="2959">
        <v>1501</v>
      </c>
      <c r="E993" s="2959" t="s">
        <v>4582</v>
      </c>
      <c r="F993" s="2960">
        <v>93.39</v>
      </c>
      <c r="G993" s="2959"/>
      <c r="H993" s="3348" t="s">
        <v>3591</v>
      </c>
    </row>
    <row r="994" spans="1:8">
      <c r="A994" s="2959" t="s">
        <v>3063</v>
      </c>
      <c r="B994" s="2959">
        <v>10</v>
      </c>
      <c r="C994" s="2959">
        <v>1</v>
      </c>
      <c r="D994" s="2959">
        <v>1502</v>
      </c>
      <c r="E994" s="2959" t="s">
        <v>4583</v>
      </c>
      <c r="F994" s="2960">
        <v>91.3</v>
      </c>
      <c r="G994" s="2959"/>
      <c r="H994" s="3348" t="s">
        <v>3591</v>
      </c>
    </row>
    <row r="995" spans="1:8">
      <c r="A995" s="2959" t="s">
        <v>3063</v>
      </c>
      <c r="B995" s="2959">
        <v>10</v>
      </c>
      <c r="C995" s="2959">
        <v>1</v>
      </c>
      <c r="D995" s="2959">
        <v>1503</v>
      </c>
      <c r="E995" s="2959" t="s">
        <v>4584</v>
      </c>
      <c r="F995" s="2960">
        <v>91.3</v>
      </c>
      <c r="G995" s="2959"/>
      <c r="H995" s="3348" t="s">
        <v>3591</v>
      </c>
    </row>
    <row r="996" spans="1:8">
      <c r="A996" s="2959" t="s">
        <v>3063</v>
      </c>
      <c r="B996" s="2959">
        <v>10</v>
      </c>
      <c r="C996" s="2959">
        <v>1</v>
      </c>
      <c r="D996" s="2959">
        <v>1504</v>
      </c>
      <c r="E996" s="2959" t="s">
        <v>4585</v>
      </c>
      <c r="F996" s="2960">
        <v>93.39</v>
      </c>
      <c r="G996" s="2959"/>
      <c r="H996" s="3348" t="s">
        <v>3591</v>
      </c>
    </row>
    <row r="997" spans="1:8">
      <c r="A997" s="2959" t="s">
        <v>3063</v>
      </c>
      <c r="B997" s="2959">
        <v>10</v>
      </c>
      <c r="C997" s="2959">
        <v>1</v>
      </c>
      <c r="D997" s="2959">
        <v>1601</v>
      </c>
      <c r="E997" s="2959" t="s">
        <v>4586</v>
      </c>
      <c r="F997" s="2960">
        <v>93.39</v>
      </c>
      <c r="G997" s="2959"/>
      <c r="H997" s="3348" t="s">
        <v>3591</v>
      </c>
    </row>
    <row r="998" spans="1:8">
      <c r="A998" s="2959" t="s">
        <v>3063</v>
      </c>
      <c r="B998" s="2959">
        <v>10</v>
      </c>
      <c r="C998" s="2959">
        <v>1</v>
      </c>
      <c r="D998" s="2959">
        <v>1602</v>
      </c>
      <c r="E998" s="2959" t="s">
        <v>4587</v>
      </c>
      <c r="F998" s="2960">
        <v>91.3</v>
      </c>
      <c r="G998" s="2959"/>
      <c r="H998" s="3348" t="s">
        <v>3591</v>
      </c>
    </row>
    <row r="999" spans="1:8">
      <c r="A999" s="2959" t="s">
        <v>3063</v>
      </c>
      <c r="B999" s="2959">
        <v>10</v>
      </c>
      <c r="C999" s="2959">
        <v>1</v>
      </c>
      <c r="D999" s="2959">
        <v>1603</v>
      </c>
      <c r="E999" s="2959" t="s">
        <v>4588</v>
      </c>
      <c r="F999" s="2960">
        <v>91.3</v>
      </c>
      <c r="G999" s="2959"/>
      <c r="H999" s="3348" t="s">
        <v>3591</v>
      </c>
    </row>
    <row r="1000" spans="1:8">
      <c r="A1000" s="2959" t="s">
        <v>3063</v>
      </c>
      <c r="B1000" s="2959">
        <v>10</v>
      </c>
      <c r="C1000" s="2959">
        <v>1</v>
      </c>
      <c r="D1000" s="2959">
        <v>1604</v>
      </c>
      <c r="E1000" s="2959" t="s">
        <v>4589</v>
      </c>
      <c r="F1000" s="2960">
        <v>93.39</v>
      </c>
      <c r="G1000" s="2959"/>
      <c r="H1000" s="3348" t="s">
        <v>3591</v>
      </c>
    </row>
    <row r="1001" spans="1:8">
      <c r="A1001" s="2959" t="s">
        <v>3063</v>
      </c>
      <c r="B1001" s="2959">
        <v>10</v>
      </c>
      <c r="C1001" s="2959">
        <v>1</v>
      </c>
      <c r="D1001" s="2959">
        <v>1701</v>
      </c>
      <c r="E1001" s="2959" t="s">
        <v>4590</v>
      </c>
      <c r="F1001" s="2960">
        <v>93.39</v>
      </c>
      <c r="G1001" s="2959"/>
      <c r="H1001" s="3348" t="s">
        <v>3591</v>
      </c>
    </row>
    <row r="1002" spans="1:8">
      <c r="A1002" s="2959" t="s">
        <v>3063</v>
      </c>
      <c r="B1002" s="2959">
        <v>10</v>
      </c>
      <c r="C1002" s="2959">
        <v>1</v>
      </c>
      <c r="D1002" s="2959">
        <v>1702</v>
      </c>
      <c r="E1002" s="2959" t="s">
        <v>4591</v>
      </c>
      <c r="F1002" s="2960">
        <v>91.3</v>
      </c>
      <c r="G1002" s="2959"/>
      <c r="H1002" s="3348" t="s">
        <v>3591</v>
      </c>
    </row>
    <row r="1003" spans="1:8">
      <c r="A1003" s="2959" t="s">
        <v>3063</v>
      </c>
      <c r="B1003" s="2959">
        <v>10</v>
      </c>
      <c r="C1003" s="2959">
        <v>1</v>
      </c>
      <c r="D1003" s="2959">
        <v>1703</v>
      </c>
      <c r="E1003" s="2959" t="s">
        <v>4592</v>
      </c>
      <c r="F1003" s="2960">
        <v>91.3</v>
      </c>
      <c r="G1003" s="2959"/>
      <c r="H1003" s="3348" t="s">
        <v>3591</v>
      </c>
    </row>
    <row r="1004" spans="1:8">
      <c r="A1004" s="2959" t="s">
        <v>3063</v>
      </c>
      <c r="B1004" s="2959">
        <v>10</v>
      </c>
      <c r="C1004" s="2959">
        <v>1</v>
      </c>
      <c r="D1004" s="2959">
        <v>1704</v>
      </c>
      <c r="E1004" s="2959" t="s">
        <v>4593</v>
      </c>
      <c r="F1004" s="2960">
        <v>93.39</v>
      </c>
      <c r="G1004" s="2959"/>
      <c r="H1004" s="3348" t="s">
        <v>3591</v>
      </c>
    </row>
    <row r="1005" spans="1:8">
      <c r="A1005" s="2959" t="s">
        <v>3063</v>
      </c>
      <c r="B1005" s="2959">
        <v>10</v>
      </c>
      <c r="C1005" s="2959">
        <v>1</v>
      </c>
      <c r="D1005" s="2959">
        <v>1801</v>
      </c>
      <c r="E1005" s="2959" t="s">
        <v>4594</v>
      </c>
      <c r="F1005" s="2960">
        <v>93.39</v>
      </c>
      <c r="G1005" s="2959"/>
      <c r="H1005" s="3348" t="s">
        <v>3591</v>
      </c>
    </row>
    <row r="1006" spans="1:8">
      <c r="A1006" s="2959" t="s">
        <v>3063</v>
      </c>
      <c r="B1006" s="2959">
        <v>10</v>
      </c>
      <c r="C1006" s="2959">
        <v>1</v>
      </c>
      <c r="D1006" s="2959">
        <v>1802</v>
      </c>
      <c r="E1006" s="2959" t="s">
        <v>4595</v>
      </c>
      <c r="F1006" s="2960">
        <v>91.3</v>
      </c>
      <c r="G1006" s="2959"/>
      <c r="H1006" s="3348" t="s">
        <v>3591</v>
      </c>
    </row>
    <row r="1007" spans="1:8">
      <c r="A1007" s="2959" t="s">
        <v>3063</v>
      </c>
      <c r="B1007" s="2959">
        <v>10</v>
      </c>
      <c r="C1007" s="2959">
        <v>1</v>
      </c>
      <c r="D1007" s="2959">
        <v>1803</v>
      </c>
      <c r="E1007" s="2959" t="s">
        <v>4596</v>
      </c>
      <c r="F1007" s="2960">
        <v>91.3</v>
      </c>
      <c r="G1007" s="2959"/>
      <c r="H1007" s="3348" t="s">
        <v>3591</v>
      </c>
    </row>
    <row r="1008" spans="1:8">
      <c r="A1008" s="2959" t="s">
        <v>3063</v>
      </c>
      <c r="B1008" s="2959">
        <v>10</v>
      </c>
      <c r="C1008" s="2959">
        <v>1</v>
      </c>
      <c r="D1008" s="2959">
        <v>1804</v>
      </c>
      <c r="E1008" s="2959" t="s">
        <v>4597</v>
      </c>
      <c r="F1008" s="2960">
        <v>93.39</v>
      </c>
      <c r="G1008" s="2959"/>
      <c r="H1008" s="3348" t="s">
        <v>3591</v>
      </c>
    </row>
    <row r="1009" spans="1:8">
      <c r="A1009" s="2959" t="s">
        <v>3063</v>
      </c>
      <c r="B1009" s="2959">
        <v>10</v>
      </c>
      <c r="C1009" s="2959">
        <v>1</v>
      </c>
      <c r="D1009" s="2959">
        <v>1901</v>
      </c>
      <c r="E1009" s="2959" t="s">
        <v>4598</v>
      </c>
      <c r="F1009" s="2960">
        <v>93.39</v>
      </c>
      <c r="G1009" s="2959"/>
      <c r="H1009" s="3348" t="s">
        <v>3591</v>
      </c>
    </row>
    <row r="1010" spans="1:8">
      <c r="A1010" s="2959" t="s">
        <v>3063</v>
      </c>
      <c r="B1010" s="2959">
        <v>10</v>
      </c>
      <c r="C1010" s="2959">
        <v>1</v>
      </c>
      <c r="D1010" s="2959">
        <v>1902</v>
      </c>
      <c r="E1010" s="2959" t="s">
        <v>4599</v>
      </c>
      <c r="F1010" s="2960">
        <v>91.3</v>
      </c>
      <c r="G1010" s="2959"/>
      <c r="H1010" s="3348" t="s">
        <v>3591</v>
      </c>
    </row>
    <row r="1011" spans="1:8">
      <c r="A1011" s="2959" t="s">
        <v>3063</v>
      </c>
      <c r="B1011" s="2959">
        <v>10</v>
      </c>
      <c r="C1011" s="2959">
        <v>1</v>
      </c>
      <c r="D1011" s="2959">
        <v>1903</v>
      </c>
      <c r="E1011" s="2959" t="s">
        <v>4600</v>
      </c>
      <c r="F1011" s="2960">
        <v>91.3</v>
      </c>
      <c r="G1011" s="2959"/>
      <c r="H1011" s="3348" t="s">
        <v>3591</v>
      </c>
    </row>
    <row r="1012" spans="1:8">
      <c r="A1012" s="2959" t="s">
        <v>3063</v>
      </c>
      <c r="B1012" s="2959">
        <v>10</v>
      </c>
      <c r="C1012" s="2959">
        <v>1</v>
      </c>
      <c r="D1012" s="2959">
        <v>1904</v>
      </c>
      <c r="E1012" s="2959" t="s">
        <v>4601</v>
      </c>
      <c r="F1012" s="2960">
        <v>93.39</v>
      </c>
      <c r="G1012" s="2959"/>
      <c r="H1012" s="3348" t="s">
        <v>3591</v>
      </c>
    </row>
    <row r="1013" spans="1:8">
      <c r="A1013" s="2959" t="s">
        <v>3063</v>
      </c>
      <c r="B1013" s="2959">
        <v>10</v>
      </c>
      <c r="C1013" s="2959">
        <v>1</v>
      </c>
      <c r="D1013" s="2959">
        <v>2001</v>
      </c>
      <c r="E1013" s="2959" t="s">
        <v>4602</v>
      </c>
      <c r="F1013" s="2960">
        <v>93.39</v>
      </c>
      <c r="G1013" s="2959"/>
      <c r="H1013" s="3348" t="s">
        <v>3591</v>
      </c>
    </row>
    <row r="1014" spans="1:8">
      <c r="A1014" s="2959" t="s">
        <v>3063</v>
      </c>
      <c r="B1014" s="2959">
        <v>10</v>
      </c>
      <c r="C1014" s="2959">
        <v>1</v>
      </c>
      <c r="D1014" s="2959">
        <v>2002</v>
      </c>
      <c r="E1014" s="2959" t="s">
        <v>4603</v>
      </c>
      <c r="F1014" s="2960">
        <v>91.3</v>
      </c>
      <c r="G1014" s="2959"/>
      <c r="H1014" s="3348" t="s">
        <v>3591</v>
      </c>
    </row>
    <row r="1015" spans="1:8">
      <c r="A1015" s="2959" t="s">
        <v>3063</v>
      </c>
      <c r="B1015" s="2959">
        <v>10</v>
      </c>
      <c r="C1015" s="2959">
        <v>1</v>
      </c>
      <c r="D1015" s="2959">
        <v>2003</v>
      </c>
      <c r="E1015" s="2959" t="s">
        <v>4604</v>
      </c>
      <c r="F1015" s="2960">
        <v>91.3</v>
      </c>
      <c r="G1015" s="2959"/>
      <c r="H1015" s="3348" t="s">
        <v>3591</v>
      </c>
    </row>
    <row r="1016" spans="1:8">
      <c r="A1016" s="2959" t="s">
        <v>3063</v>
      </c>
      <c r="B1016" s="2959">
        <v>10</v>
      </c>
      <c r="C1016" s="2959">
        <v>1</v>
      </c>
      <c r="D1016" s="2959">
        <v>2004</v>
      </c>
      <c r="E1016" s="2959" t="s">
        <v>4605</v>
      </c>
      <c r="F1016" s="2960">
        <v>93.39</v>
      </c>
      <c r="G1016" s="2959"/>
      <c r="H1016" s="3348" t="s">
        <v>3591</v>
      </c>
    </row>
    <row r="1017" spans="1:8">
      <c r="A1017" s="2959" t="s">
        <v>3063</v>
      </c>
      <c r="B1017" s="2959">
        <v>10</v>
      </c>
      <c r="C1017" s="2959">
        <v>1</v>
      </c>
      <c r="D1017" s="2959">
        <v>2101</v>
      </c>
      <c r="E1017" s="2959" t="s">
        <v>4606</v>
      </c>
      <c r="F1017" s="2960">
        <v>93.39</v>
      </c>
      <c r="G1017" s="2959"/>
      <c r="H1017" s="3348" t="s">
        <v>3591</v>
      </c>
    </row>
    <row r="1018" spans="1:8">
      <c r="A1018" s="2959" t="s">
        <v>3063</v>
      </c>
      <c r="B1018" s="2959">
        <v>10</v>
      </c>
      <c r="C1018" s="2959">
        <v>1</v>
      </c>
      <c r="D1018" s="2959">
        <v>2102</v>
      </c>
      <c r="E1018" s="2959" t="s">
        <v>4607</v>
      </c>
      <c r="F1018" s="2960">
        <v>91.3</v>
      </c>
      <c r="G1018" s="2959"/>
      <c r="H1018" s="3348" t="s">
        <v>3591</v>
      </c>
    </row>
    <row r="1019" spans="1:8">
      <c r="A1019" s="2959" t="s">
        <v>3063</v>
      </c>
      <c r="B1019" s="2959">
        <v>10</v>
      </c>
      <c r="C1019" s="2959">
        <v>1</v>
      </c>
      <c r="D1019" s="2959">
        <v>2103</v>
      </c>
      <c r="E1019" s="2959" t="s">
        <v>4608</v>
      </c>
      <c r="F1019" s="2960">
        <v>91.3</v>
      </c>
      <c r="G1019" s="2959"/>
      <c r="H1019" s="3348" t="s">
        <v>3591</v>
      </c>
    </row>
    <row r="1020" spans="1:8">
      <c r="A1020" s="2959" t="s">
        <v>3063</v>
      </c>
      <c r="B1020" s="2959">
        <v>10</v>
      </c>
      <c r="C1020" s="2959">
        <v>1</v>
      </c>
      <c r="D1020" s="2959">
        <v>2104</v>
      </c>
      <c r="E1020" s="2959" t="s">
        <v>4609</v>
      </c>
      <c r="F1020" s="2960">
        <v>93.39</v>
      </c>
      <c r="G1020" s="2959"/>
      <c r="H1020" s="3348" t="s">
        <v>3591</v>
      </c>
    </row>
    <row r="1021" spans="1:8">
      <c r="A1021" s="2959" t="s">
        <v>3063</v>
      </c>
      <c r="B1021" s="2959">
        <v>10</v>
      </c>
      <c r="C1021" s="2959">
        <v>1</v>
      </c>
      <c r="D1021" s="2959">
        <v>2201</v>
      </c>
      <c r="E1021" s="2959" t="s">
        <v>4610</v>
      </c>
      <c r="F1021" s="2960">
        <v>93.39</v>
      </c>
      <c r="G1021" s="2959"/>
      <c r="H1021" s="3348" t="s">
        <v>3591</v>
      </c>
    </row>
    <row r="1022" spans="1:8">
      <c r="A1022" s="2959" t="s">
        <v>3063</v>
      </c>
      <c r="B1022" s="2959">
        <v>10</v>
      </c>
      <c r="C1022" s="2959">
        <v>1</v>
      </c>
      <c r="D1022" s="2959">
        <v>2202</v>
      </c>
      <c r="E1022" s="2959" t="s">
        <v>4611</v>
      </c>
      <c r="F1022" s="2960">
        <v>91.3</v>
      </c>
      <c r="G1022" s="2959"/>
      <c r="H1022" s="3348" t="s">
        <v>3591</v>
      </c>
    </row>
    <row r="1023" spans="1:8">
      <c r="A1023" s="2959" t="s">
        <v>3063</v>
      </c>
      <c r="B1023" s="2959">
        <v>10</v>
      </c>
      <c r="C1023" s="2959">
        <v>1</v>
      </c>
      <c r="D1023" s="2959">
        <v>2203</v>
      </c>
      <c r="E1023" s="2959" t="s">
        <v>4612</v>
      </c>
      <c r="F1023" s="2960">
        <v>91.3</v>
      </c>
      <c r="G1023" s="2959"/>
      <c r="H1023" s="3348" t="s">
        <v>3591</v>
      </c>
    </row>
    <row r="1024" spans="1:8">
      <c r="A1024" s="2959" t="s">
        <v>3063</v>
      </c>
      <c r="B1024" s="2959">
        <v>10</v>
      </c>
      <c r="C1024" s="2959">
        <v>1</v>
      </c>
      <c r="D1024" s="2959">
        <v>2204</v>
      </c>
      <c r="E1024" s="2959" t="s">
        <v>4613</v>
      </c>
      <c r="F1024" s="2960">
        <v>93.39</v>
      </c>
      <c r="G1024" s="2959"/>
      <c r="H1024" s="3348" t="s">
        <v>3591</v>
      </c>
    </row>
    <row r="1025" spans="1:8">
      <c r="A1025" s="2959" t="s">
        <v>3063</v>
      </c>
      <c r="B1025" s="2959">
        <v>10</v>
      </c>
      <c r="C1025" s="2959">
        <v>1</v>
      </c>
      <c r="D1025" s="2959">
        <v>2301</v>
      </c>
      <c r="E1025" s="2959" t="s">
        <v>4614</v>
      </c>
      <c r="F1025" s="2960">
        <v>93.39</v>
      </c>
      <c r="G1025" s="2959"/>
      <c r="H1025" s="3348" t="s">
        <v>3591</v>
      </c>
    </row>
    <row r="1026" spans="1:8">
      <c r="A1026" s="2959" t="s">
        <v>3063</v>
      </c>
      <c r="B1026" s="2959">
        <v>10</v>
      </c>
      <c r="C1026" s="2959">
        <v>1</v>
      </c>
      <c r="D1026" s="2959">
        <v>2302</v>
      </c>
      <c r="E1026" s="2959" t="s">
        <v>4615</v>
      </c>
      <c r="F1026" s="2960">
        <v>91.3</v>
      </c>
      <c r="G1026" s="2959"/>
      <c r="H1026" s="3348" t="s">
        <v>3591</v>
      </c>
    </row>
    <row r="1027" spans="1:8">
      <c r="A1027" s="2959" t="s">
        <v>3063</v>
      </c>
      <c r="B1027" s="2959">
        <v>10</v>
      </c>
      <c r="C1027" s="2959">
        <v>1</v>
      </c>
      <c r="D1027" s="2959">
        <v>2303</v>
      </c>
      <c r="E1027" s="2959" t="s">
        <v>4616</v>
      </c>
      <c r="F1027" s="2960">
        <v>91.3</v>
      </c>
      <c r="G1027" s="2959"/>
      <c r="H1027" s="3348" t="s">
        <v>3591</v>
      </c>
    </row>
    <row r="1028" spans="1:8">
      <c r="A1028" s="2959" t="s">
        <v>3063</v>
      </c>
      <c r="B1028" s="2959">
        <v>10</v>
      </c>
      <c r="C1028" s="2959">
        <v>1</v>
      </c>
      <c r="D1028" s="2959">
        <v>2304</v>
      </c>
      <c r="E1028" s="2959" t="s">
        <v>4617</v>
      </c>
      <c r="F1028" s="2960">
        <v>93.39</v>
      </c>
      <c r="G1028" s="2959"/>
      <c r="H1028" s="3348" t="s">
        <v>3591</v>
      </c>
    </row>
    <row r="1029" spans="1:8">
      <c r="A1029" s="2959" t="s">
        <v>3063</v>
      </c>
      <c r="B1029" s="2959">
        <v>10</v>
      </c>
      <c r="C1029" s="2959">
        <v>1</v>
      </c>
      <c r="D1029" s="2959">
        <v>2401</v>
      </c>
      <c r="E1029" s="2959" t="s">
        <v>4618</v>
      </c>
      <c r="F1029" s="2960">
        <v>93.39</v>
      </c>
      <c r="G1029" s="2959"/>
      <c r="H1029" s="3348" t="s">
        <v>3591</v>
      </c>
    </row>
    <row r="1030" spans="1:8">
      <c r="A1030" s="2959" t="s">
        <v>3063</v>
      </c>
      <c r="B1030" s="2959">
        <v>10</v>
      </c>
      <c r="C1030" s="2959">
        <v>1</v>
      </c>
      <c r="D1030" s="2959">
        <v>2402</v>
      </c>
      <c r="E1030" s="2959" t="s">
        <v>4619</v>
      </c>
      <c r="F1030" s="2960">
        <v>91.3</v>
      </c>
      <c r="G1030" s="2959"/>
      <c r="H1030" s="3348" t="s">
        <v>3591</v>
      </c>
    </row>
    <row r="1031" spans="1:8">
      <c r="A1031" s="2959" t="s">
        <v>3063</v>
      </c>
      <c r="B1031" s="2959">
        <v>10</v>
      </c>
      <c r="C1031" s="2959">
        <v>1</v>
      </c>
      <c r="D1031" s="2959">
        <v>2403</v>
      </c>
      <c r="E1031" s="2959" t="s">
        <v>4620</v>
      </c>
      <c r="F1031" s="2960">
        <v>91.3</v>
      </c>
      <c r="G1031" s="2959"/>
      <c r="H1031" s="3348" t="s">
        <v>3591</v>
      </c>
    </row>
    <row r="1032" spans="1:8">
      <c r="A1032" s="2959" t="s">
        <v>3063</v>
      </c>
      <c r="B1032" s="2959">
        <v>10</v>
      </c>
      <c r="C1032" s="2959">
        <v>1</v>
      </c>
      <c r="D1032" s="2959">
        <v>2404</v>
      </c>
      <c r="E1032" s="2959" t="s">
        <v>4621</v>
      </c>
      <c r="F1032" s="2960">
        <v>93.39</v>
      </c>
      <c r="G1032" s="2959"/>
      <c r="H1032" s="3348" t="s">
        <v>3591</v>
      </c>
    </row>
    <row r="1033" spans="1:8">
      <c r="A1033" s="2959" t="s">
        <v>3063</v>
      </c>
      <c r="B1033" s="2959">
        <v>10</v>
      </c>
      <c r="C1033" s="2959">
        <v>1</v>
      </c>
      <c r="D1033" s="2959">
        <v>2501</v>
      </c>
      <c r="E1033" s="2959" t="s">
        <v>4622</v>
      </c>
      <c r="F1033" s="2960">
        <v>93.39</v>
      </c>
      <c r="G1033" s="2959"/>
      <c r="H1033" s="3348" t="s">
        <v>3591</v>
      </c>
    </row>
    <row r="1034" spans="1:8">
      <c r="A1034" s="2959" t="s">
        <v>3063</v>
      </c>
      <c r="B1034" s="2959">
        <v>10</v>
      </c>
      <c r="C1034" s="2959">
        <v>1</v>
      </c>
      <c r="D1034" s="2959">
        <v>2502</v>
      </c>
      <c r="E1034" s="2959" t="s">
        <v>4623</v>
      </c>
      <c r="F1034" s="2960">
        <v>91.3</v>
      </c>
      <c r="G1034" s="2959"/>
      <c r="H1034" s="3348" t="s">
        <v>3591</v>
      </c>
    </row>
    <row r="1035" spans="1:8">
      <c r="A1035" s="2959" t="s">
        <v>3063</v>
      </c>
      <c r="B1035" s="2959">
        <v>10</v>
      </c>
      <c r="C1035" s="2959">
        <v>1</v>
      </c>
      <c r="D1035" s="2959">
        <v>2503</v>
      </c>
      <c r="E1035" s="2959" t="s">
        <v>4624</v>
      </c>
      <c r="F1035" s="2960">
        <v>91.3</v>
      </c>
      <c r="G1035" s="2959"/>
      <c r="H1035" s="3348" t="s">
        <v>3591</v>
      </c>
    </row>
    <row r="1036" spans="1:8">
      <c r="A1036" s="2959" t="s">
        <v>3063</v>
      </c>
      <c r="B1036" s="2959">
        <v>10</v>
      </c>
      <c r="C1036" s="2959">
        <v>1</v>
      </c>
      <c r="D1036" s="2959">
        <v>2504</v>
      </c>
      <c r="E1036" s="2959" t="s">
        <v>4625</v>
      </c>
      <c r="F1036" s="2960">
        <v>93.39</v>
      </c>
      <c r="G1036" s="2959"/>
      <c r="H1036" s="3348" t="s">
        <v>3591</v>
      </c>
    </row>
    <row r="1037" spans="1:8">
      <c r="A1037" s="2959" t="s">
        <v>3063</v>
      </c>
      <c r="B1037" s="2959">
        <v>10</v>
      </c>
      <c r="C1037" s="2959">
        <v>1</v>
      </c>
      <c r="D1037" s="2959">
        <v>2601</v>
      </c>
      <c r="E1037" s="2959" t="s">
        <v>4626</v>
      </c>
      <c r="F1037" s="2960">
        <v>93.39</v>
      </c>
      <c r="G1037" s="2959"/>
      <c r="H1037" s="3348" t="s">
        <v>3591</v>
      </c>
    </row>
    <row r="1038" spans="1:8">
      <c r="A1038" s="2959" t="s">
        <v>3063</v>
      </c>
      <c r="B1038" s="2959">
        <v>10</v>
      </c>
      <c r="C1038" s="2959">
        <v>1</v>
      </c>
      <c r="D1038" s="2959">
        <v>2602</v>
      </c>
      <c r="E1038" s="2959" t="s">
        <v>4627</v>
      </c>
      <c r="F1038" s="2960">
        <v>91.3</v>
      </c>
      <c r="G1038" s="2959"/>
      <c r="H1038" s="3348" t="s">
        <v>3591</v>
      </c>
    </row>
    <row r="1039" spans="1:8">
      <c r="A1039" s="2959" t="s">
        <v>3063</v>
      </c>
      <c r="B1039" s="2959">
        <v>10</v>
      </c>
      <c r="C1039" s="2959">
        <v>1</v>
      </c>
      <c r="D1039" s="2959">
        <v>2603</v>
      </c>
      <c r="E1039" s="2959" t="s">
        <v>4628</v>
      </c>
      <c r="F1039" s="2960">
        <v>91.3</v>
      </c>
      <c r="G1039" s="2959"/>
      <c r="H1039" s="3348" t="s">
        <v>3591</v>
      </c>
    </row>
    <row r="1040" spans="1:8">
      <c r="A1040" s="2959" t="s">
        <v>3063</v>
      </c>
      <c r="B1040" s="2959">
        <v>10</v>
      </c>
      <c r="C1040" s="2959">
        <v>1</v>
      </c>
      <c r="D1040" s="2959">
        <v>2604</v>
      </c>
      <c r="E1040" s="2959" t="s">
        <v>4629</v>
      </c>
      <c r="F1040" s="2960">
        <v>93.39</v>
      </c>
      <c r="G1040" s="2959"/>
      <c r="H1040" s="3348" t="s">
        <v>3591</v>
      </c>
    </row>
    <row r="1041" spans="1:8">
      <c r="A1041" s="2959" t="s">
        <v>3063</v>
      </c>
      <c r="B1041" s="2959">
        <v>10</v>
      </c>
      <c r="C1041" s="2959">
        <v>1</v>
      </c>
      <c r="D1041" s="2959">
        <v>2701</v>
      </c>
      <c r="E1041" s="2959" t="s">
        <v>4630</v>
      </c>
      <c r="F1041" s="2960">
        <v>93.39</v>
      </c>
      <c r="G1041" s="2959"/>
      <c r="H1041" s="3348" t="s">
        <v>3591</v>
      </c>
    </row>
    <row r="1042" spans="1:8">
      <c r="A1042" s="2959" t="s">
        <v>3063</v>
      </c>
      <c r="B1042" s="2959">
        <v>10</v>
      </c>
      <c r="C1042" s="2959">
        <v>1</v>
      </c>
      <c r="D1042" s="2959">
        <v>2702</v>
      </c>
      <c r="E1042" s="2959" t="s">
        <v>4631</v>
      </c>
      <c r="F1042" s="2960">
        <v>91.3</v>
      </c>
      <c r="G1042" s="2959"/>
      <c r="H1042" s="3348" t="s">
        <v>3591</v>
      </c>
    </row>
    <row r="1043" spans="1:8">
      <c r="A1043" s="2959" t="s">
        <v>3063</v>
      </c>
      <c r="B1043" s="2959">
        <v>10</v>
      </c>
      <c r="C1043" s="2959">
        <v>1</v>
      </c>
      <c r="D1043" s="2959">
        <v>2703</v>
      </c>
      <c r="E1043" s="2959" t="s">
        <v>4632</v>
      </c>
      <c r="F1043" s="2960">
        <v>91.3</v>
      </c>
      <c r="G1043" s="2959"/>
      <c r="H1043" s="3348" t="s">
        <v>3591</v>
      </c>
    </row>
    <row r="1044" spans="1:8">
      <c r="A1044" s="2959" t="s">
        <v>3063</v>
      </c>
      <c r="B1044" s="2959">
        <v>10</v>
      </c>
      <c r="C1044" s="2959">
        <v>1</v>
      </c>
      <c r="D1044" s="2969">
        <v>2704</v>
      </c>
      <c r="E1044" s="2959" t="s">
        <v>4633</v>
      </c>
      <c r="F1044" s="2983">
        <v>93.39</v>
      </c>
      <c r="G1044" s="2959"/>
      <c r="H1044" s="3348" t="s">
        <v>3591</v>
      </c>
    </row>
    <row r="1045" spans="1:8">
      <c r="A1045" s="2959" t="s">
        <v>3063</v>
      </c>
      <c r="B1045" s="2959">
        <v>11</v>
      </c>
      <c r="C1045" s="2959">
        <v>1</v>
      </c>
      <c r="D1045" s="2959">
        <v>101</v>
      </c>
      <c r="E1045" s="2959" t="s">
        <v>4634</v>
      </c>
      <c r="F1045" s="2960">
        <v>93.39</v>
      </c>
      <c r="G1045" s="2959"/>
      <c r="H1045" s="3348" t="s">
        <v>3591</v>
      </c>
    </row>
    <row r="1046" spans="1:8">
      <c r="A1046" s="2959" t="s">
        <v>3063</v>
      </c>
      <c r="B1046" s="2959">
        <v>11</v>
      </c>
      <c r="C1046" s="2959">
        <v>1</v>
      </c>
      <c r="D1046" s="2959">
        <v>102</v>
      </c>
      <c r="E1046" s="2959" t="s">
        <v>4635</v>
      </c>
      <c r="F1046" s="2960">
        <v>91.3</v>
      </c>
      <c r="G1046" s="2959"/>
      <c r="H1046" s="3348" t="s">
        <v>3591</v>
      </c>
    </row>
    <row r="1047" spans="1:8">
      <c r="A1047" s="2959" t="s">
        <v>3063</v>
      </c>
      <c r="B1047" s="2959">
        <v>11</v>
      </c>
      <c r="C1047" s="2959">
        <v>1</v>
      </c>
      <c r="D1047" s="2959">
        <v>103</v>
      </c>
      <c r="E1047" s="2959" t="s">
        <v>4636</v>
      </c>
      <c r="F1047" s="2960">
        <v>137.88999999999999</v>
      </c>
      <c r="G1047" s="2959"/>
      <c r="H1047" s="3348" t="s">
        <v>3591</v>
      </c>
    </row>
    <row r="1048" spans="1:8">
      <c r="A1048" s="2959" t="s">
        <v>3063</v>
      </c>
      <c r="B1048" s="2959">
        <v>11</v>
      </c>
      <c r="C1048" s="2959">
        <v>1</v>
      </c>
      <c r="D1048" s="2959">
        <v>201</v>
      </c>
      <c r="E1048" s="2959" t="s">
        <v>4637</v>
      </c>
      <c r="F1048" s="2960">
        <v>93.39</v>
      </c>
      <c r="G1048" s="2959"/>
      <c r="H1048" s="3348" t="s">
        <v>3591</v>
      </c>
    </row>
    <row r="1049" spans="1:8">
      <c r="A1049" s="2959" t="s">
        <v>3063</v>
      </c>
      <c r="B1049" s="2959">
        <v>11</v>
      </c>
      <c r="C1049" s="2959">
        <v>1</v>
      </c>
      <c r="D1049" s="2959">
        <v>202</v>
      </c>
      <c r="E1049" s="2959" t="s">
        <v>4638</v>
      </c>
      <c r="F1049" s="2960">
        <v>91.3</v>
      </c>
      <c r="G1049" s="2959"/>
      <c r="H1049" s="3348" t="s">
        <v>3591</v>
      </c>
    </row>
    <row r="1050" spans="1:8">
      <c r="A1050" s="2959" t="s">
        <v>3063</v>
      </c>
      <c r="B1050" s="2959">
        <v>11</v>
      </c>
      <c r="C1050" s="2959">
        <v>1</v>
      </c>
      <c r="D1050" s="2959">
        <v>203</v>
      </c>
      <c r="E1050" s="2959" t="s">
        <v>4639</v>
      </c>
      <c r="F1050" s="2960">
        <v>91.3</v>
      </c>
      <c r="G1050" s="2959"/>
      <c r="H1050" s="3348" t="s">
        <v>3591</v>
      </c>
    </row>
    <row r="1051" spans="1:8">
      <c r="A1051" s="2959" t="s">
        <v>3063</v>
      </c>
      <c r="B1051" s="2959">
        <v>11</v>
      </c>
      <c r="C1051" s="2959">
        <v>1</v>
      </c>
      <c r="D1051" s="2959">
        <v>204</v>
      </c>
      <c r="E1051" s="2959" t="s">
        <v>4640</v>
      </c>
      <c r="F1051" s="2960">
        <v>93.39</v>
      </c>
      <c r="G1051" s="2959"/>
      <c r="H1051" s="3348" t="s">
        <v>3591</v>
      </c>
    </row>
    <row r="1052" spans="1:8">
      <c r="A1052" s="2959" t="s">
        <v>3063</v>
      </c>
      <c r="B1052" s="2959">
        <v>11</v>
      </c>
      <c r="C1052" s="2959">
        <v>1</v>
      </c>
      <c r="D1052" s="2959">
        <v>301</v>
      </c>
      <c r="E1052" s="2959" t="s">
        <v>4641</v>
      </c>
      <c r="F1052" s="2960">
        <v>93.39</v>
      </c>
      <c r="G1052" s="2959"/>
      <c r="H1052" s="3348" t="s">
        <v>3591</v>
      </c>
    </row>
    <row r="1053" spans="1:8">
      <c r="A1053" s="2959" t="s">
        <v>3063</v>
      </c>
      <c r="B1053" s="2959">
        <v>11</v>
      </c>
      <c r="C1053" s="2959">
        <v>1</v>
      </c>
      <c r="D1053" s="2959">
        <v>302</v>
      </c>
      <c r="E1053" s="2959" t="s">
        <v>4642</v>
      </c>
      <c r="F1053" s="2960">
        <v>91.3</v>
      </c>
      <c r="G1053" s="2959"/>
      <c r="H1053" s="3348" t="s">
        <v>3591</v>
      </c>
    </row>
    <row r="1054" spans="1:8">
      <c r="A1054" s="2959" t="s">
        <v>3063</v>
      </c>
      <c r="B1054" s="2959">
        <v>11</v>
      </c>
      <c r="C1054" s="2959">
        <v>1</v>
      </c>
      <c r="D1054" s="2959">
        <v>303</v>
      </c>
      <c r="E1054" s="2959" t="s">
        <v>4643</v>
      </c>
      <c r="F1054" s="2960">
        <v>91.3</v>
      </c>
      <c r="G1054" s="2959"/>
      <c r="H1054" s="3348" t="s">
        <v>3591</v>
      </c>
    </row>
    <row r="1055" spans="1:8">
      <c r="A1055" s="2959" t="s">
        <v>3063</v>
      </c>
      <c r="B1055" s="2959">
        <v>11</v>
      </c>
      <c r="C1055" s="2959">
        <v>1</v>
      </c>
      <c r="D1055" s="2959">
        <v>304</v>
      </c>
      <c r="E1055" s="2959" t="s">
        <v>4644</v>
      </c>
      <c r="F1055" s="2960">
        <v>93.39</v>
      </c>
      <c r="G1055" s="2959"/>
      <c r="H1055" s="3348" t="s">
        <v>3591</v>
      </c>
    </row>
    <row r="1056" spans="1:8">
      <c r="A1056" s="2959" t="s">
        <v>3063</v>
      </c>
      <c r="B1056" s="2959">
        <v>11</v>
      </c>
      <c r="C1056" s="2959">
        <v>1</v>
      </c>
      <c r="D1056" s="2959">
        <v>401</v>
      </c>
      <c r="E1056" s="2959" t="s">
        <v>4645</v>
      </c>
      <c r="F1056" s="2960">
        <v>93.39</v>
      </c>
      <c r="G1056" s="2959"/>
      <c r="H1056" s="3348" t="s">
        <v>3591</v>
      </c>
    </row>
    <row r="1057" spans="1:8">
      <c r="A1057" s="2959" t="s">
        <v>3063</v>
      </c>
      <c r="B1057" s="2959">
        <v>11</v>
      </c>
      <c r="C1057" s="2959">
        <v>1</v>
      </c>
      <c r="D1057" s="2959">
        <v>402</v>
      </c>
      <c r="E1057" s="2959" t="s">
        <v>4646</v>
      </c>
      <c r="F1057" s="2960">
        <v>91.3</v>
      </c>
      <c r="G1057" s="2959"/>
      <c r="H1057" s="3348" t="s">
        <v>3591</v>
      </c>
    </row>
    <row r="1058" spans="1:8">
      <c r="A1058" s="2959" t="s">
        <v>3063</v>
      </c>
      <c r="B1058" s="2959">
        <v>11</v>
      </c>
      <c r="C1058" s="2959">
        <v>1</v>
      </c>
      <c r="D1058" s="2959">
        <v>403</v>
      </c>
      <c r="E1058" s="2959" t="s">
        <v>4647</v>
      </c>
      <c r="F1058" s="2960">
        <v>91.3</v>
      </c>
      <c r="G1058" s="2959"/>
      <c r="H1058" s="3348" t="s">
        <v>3591</v>
      </c>
    </row>
    <row r="1059" spans="1:8">
      <c r="A1059" s="2959" t="s">
        <v>3063</v>
      </c>
      <c r="B1059" s="2959">
        <v>11</v>
      </c>
      <c r="C1059" s="2959">
        <v>1</v>
      </c>
      <c r="D1059" s="2959">
        <v>404</v>
      </c>
      <c r="E1059" s="2959" t="s">
        <v>4648</v>
      </c>
      <c r="F1059" s="2960">
        <v>93.39</v>
      </c>
      <c r="G1059" s="2959"/>
      <c r="H1059" s="3348" t="s">
        <v>3591</v>
      </c>
    </row>
    <row r="1060" spans="1:8">
      <c r="A1060" s="2959" t="s">
        <v>3063</v>
      </c>
      <c r="B1060" s="2959">
        <v>11</v>
      </c>
      <c r="C1060" s="2959">
        <v>1</v>
      </c>
      <c r="D1060" s="2959">
        <v>501</v>
      </c>
      <c r="E1060" s="2959" t="s">
        <v>4649</v>
      </c>
      <c r="F1060" s="2960">
        <v>93.39</v>
      </c>
      <c r="G1060" s="2959"/>
      <c r="H1060" s="3348" t="s">
        <v>3591</v>
      </c>
    </row>
    <row r="1061" spans="1:8">
      <c r="A1061" s="2959" t="s">
        <v>3063</v>
      </c>
      <c r="B1061" s="2959">
        <v>11</v>
      </c>
      <c r="C1061" s="2959">
        <v>1</v>
      </c>
      <c r="D1061" s="2959">
        <v>502</v>
      </c>
      <c r="E1061" s="2959" t="s">
        <v>4650</v>
      </c>
      <c r="F1061" s="2960">
        <v>91.3</v>
      </c>
      <c r="G1061" s="2959"/>
      <c r="H1061" s="3348" t="s">
        <v>3591</v>
      </c>
    </row>
    <row r="1062" spans="1:8">
      <c r="A1062" s="2959" t="s">
        <v>3063</v>
      </c>
      <c r="B1062" s="2959">
        <v>11</v>
      </c>
      <c r="C1062" s="2959">
        <v>1</v>
      </c>
      <c r="D1062" s="2959">
        <v>503</v>
      </c>
      <c r="E1062" s="2959" t="s">
        <v>4651</v>
      </c>
      <c r="F1062" s="2960">
        <v>91.3</v>
      </c>
      <c r="G1062" s="2959"/>
      <c r="H1062" s="3348" t="s">
        <v>3591</v>
      </c>
    </row>
    <row r="1063" spans="1:8">
      <c r="A1063" s="2959" t="s">
        <v>3063</v>
      </c>
      <c r="B1063" s="2959">
        <v>11</v>
      </c>
      <c r="C1063" s="2959">
        <v>1</v>
      </c>
      <c r="D1063" s="2959">
        <v>504</v>
      </c>
      <c r="E1063" s="2959" t="s">
        <v>4652</v>
      </c>
      <c r="F1063" s="2960">
        <v>93.39</v>
      </c>
      <c r="G1063" s="2959"/>
      <c r="H1063" s="3348" t="s">
        <v>3591</v>
      </c>
    </row>
    <row r="1064" spans="1:8">
      <c r="A1064" s="2959" t="s">
        <v>3063</v>
      </c>
      <c r="B1064" s="2959">
        <v>11</v>
      </c>
      <c r="C1064" s="2959">
        <v>1</v>
      </c>
      <c r="D1064" s="2959">
        <v>601</v>
      </c>
      <c r="E1064" s="2959" t="s">
        <v>4653</v>
      </c>
      <c r="F1064" s="2960">
        <v>93.39</v>
      </c>
      <c r="G1064" s="2959"/>
      <c r="H1064" s="3348" t="s">
        <v>3591</v>
      </c>
    </row>
    <row r="1065" spans="1:8">
      <c r="A1065" s="2959" t="s">
        <v>3063</v>
      </c>
      <c r="B1065" s="2959">
        <v>11</v>
      </c>
      <c r="C1065" s="2959">
        <v>1</v>
      </c>
      <c r="D1065" s="2959">
        <v>602</v>
      </c>
      <c r="E1065" s="2959" t="s">
        <v>4654</v>
      </c>
      <c r="F1065" s="2960">
        <v>91.3</v>
      </c>
      <c r="G1065" s="2959"/>
      <c r="H1065" s="3348" t="s">
        <v>3591</v>
      </c>
    </row>
    <row r="1066" spans="1:8">
      <c r="A1066" s="2959" t="s">
        <v>3063</v>
      </c>
      <c r="B1066" s="2959">
        <v>11</v>
      </c>
      <c r="C1066" s="2959">
        <v>1</v>
      </c>
      <c r="D1066" s="2959">
        <v>603</v>
      </c>
      <c r="E1066" s="2959" t="s">
        <v>4655</v>
      </c>
      <c r="F1066" s="2960">
        <v>91.3</v>
      </c>
      <c r="G1066" s="2959"/>
      <c r="H1066" s="3348" t="s">
        <v>3591</v>
      </c>
    </row>
    <row r="1067" spans="1:8">
      <c r="A1067" s="2959" t="s">
        <v>3063</v>
      </c>
      <c r="B1067" s="2959">
        <v>11</v>
      </c>
      <c r="C1067" s="2959">
        <v>1</v>
      </c>
      <c r="D1067" s="2959">
        <v>604</v>
      </c>
      <c r="E1067" s="2959" t="s">
        <v>4656</v>
      </c>
      <c r="F1067" s="2960">
        <v>93.39</v>
      </c>
      <c r="G1067" s="2959"/>
      <c r="H1067" s="3348" t="s">
        <v>3591</v>
      </c>
    </row>
    <row r="1068" spans="1:8">
      <c r="A1068" s="2959" t="s">
        <v>3063</v>
      </c>
      <c r="B1068" s="2959">
        <v>11</v>
      </c>
      <c r="C1068" s="2959">
        <v>1</v>
      </c>
      <c r="D1068" s="2959">
        <v>701</v>
      </c>
      <c r="E1068" s="2959" t="s">
        <v>4657</v>
      </c>
      <c r="F1068" s="2960">
        <v>93.39</v>
      </c>
      <c r="G1068" s="2959"/>
      <c r="H1068" s="3348" t="s">
        <v>3591</v>
      </c>
    </row>
    <row r="1069" spans="1:8">
      <c r="A1069" s="2959" t="s">
        <v>3063</v>
      </c>
      <c r="B1069" s="2959">
        <v>11</v>
      </c>
      <c r="C1069" s="2959">
        <v>1</v>
      </c>
      <c r="D1069" s="2959">
        <v>702</v>
      </c>
      <c r="E1069" s="2959" t="s">
        <v>4658</v>
      </c>
      <c r="F1069" s="2960">
        <v>91.3</v>
      </c>
      <c r="G1069" s="2959"/>
      <c r="H1069" s="3348" t="s">
        <v>3591</v>
      </c>
    </row>
    <row r="1070" spans="1:8">
      <c r="A1070" s="2959" t="s">
        <v>3063</v>
      </c>
      <c r="B1070" s="2959">
        <v>11</v>
      </c>
      <c r="C1070" s="2959">
        <v>1</v>
      </c>
      <c r="D1070" s="2959">
        <v>703</v>
      </c>
      <c r="E1070" s="2959" t="s">
        <v>4659</v>
      </c>
      <c r="F1070" s="2960">
        <v>91.3</v>
      </c>
      <c r="G1070" s="2959"/>
      <c r="H1070" s="3348" t="s">
        <v>3591</v>
      </c>
    </row>
    <row r="1071" spans="1:8">
      <c r="A1071" s="2959" t="s">
        <v>3063</v>
      </c>
      <c r="B1071" s="2959">
        <v>11</v>
      </c>
      <c r="C1071" s="2959">
        <v>1</v>
      </c>
      <c r="D1071" s="2959">
        <v>704</v>
      </c>
      <c r="E1071" s="2959" t="s">
        <v>4660</v>
      </c>
      <c r="F1071" s="2960">
        <v>93.39</v>
      </c>
      <c r="G1071" s="2959"/>
      <c r="H1071" s="3348" t="s">
        <v>3591</v>
      </c>
    </row>
    <row r="1072" spans="1:8">
      <c r="A1072" s="2959" t="s">
        <v>3063</v>
      </c>
      <c r="B1072" s="2959">
        <v>11</v>
      </c>
      <c r="C1072" s="2959">
        <v>1</v>
      </c>
      <c r="D1072" s="2959">
        <v>801</v>
      </c>
      <c r="E1072" s="2959" t="s">
        <v>4661</v>
      </c>
      <c r="F1072" s="2960">
        <v>93.39</v>
      </c>
      <c r="G1072" s="2959"/>
      <c r="H1072" s="3348" t="s">
        <v>3591</v>
      </c>
    </row>
    <row r="1073" spans="1:8">
      <c r="A1073" s="2959" t="s">
        <v>3063</v>
      </c>
      <c r="B1073" s="2959">
        <v>11</v>
      </c>
      <c r="C1073" s="2959">
        <v>1</v>
      </c>
      <c r="D1073" s="2959">
        <v>802</v>
      </c>
      <c r="E1073" s="2959" t="s">
        <v>4662</v>
      </c>
      <c r="F1073" s="2960">
        <v>91.3</v>
      </c>
      <c r="G1073" s="2959"/>
      <c r="H1073" s="3348" t="s">
        <v>3591</v>
      </c>
    </row>
    <row r="1074" spans="1:8">
      <c r="A1074" s="2959" t="s">
        <v>3063</v>
      </c>
      <c r="B1074" s="2959">
        <v>11</v>
      </c>
      <c r="C1074" s="2959">
        <v>1</v>
      </c>
      <c r="D1074" s="2959">
        <v>803</v>
      </c>
      <c r="E1074" s="2959" t="s">
        <v>4663</v>
      </c>
      <c r="F1074" s="2960">
        <v>91.3</v>
      </c>
      <c r="G1074" s="2959"/>
      <c r="H1074" s="3348" t="s">
        <v>3591</v>
      </c>
    </row>
    <row r="1075" spans="1:8">
      <c r="A1075" s="2959" t="s">
        <v>3063</v>
      </c>
      <c r="B1075" s="2959">
        <v>11</v>
      </c>
      <c r="C1075" s="2959">
        <v>1</v>
      </c>
      <c r="D1075" s="2959">
        <v>804</v>
      </c>
      <c r="E1075" s="2959" t="s">
        <v>4664</v>
      </c>
      <c r="F1075" s="2960">
        <v>93.39</v>
      </c>
      <c r="G1075" s="2959"/>
      <c r="H1075" s="3348" t="s">
        <v>3591</v>
      </c>
    </row>
    <row r="1076" spans="1:8">
      <c r="A1076" s="2959" t="s">
        <v>3063</v>
      </c>
      <c r="B1076" s="2959">
        <v>11</v>
      </c>
      <c r="C1076" s="2959">
        <v>1</v>
      </c>
      <c r="D1076" s="2959">
        <v>901</v>
      </c>
      <c r="E1076" s="2959" t="s">
        <v>4665</v>
      </c>
      <c r="F1076" s="2960">
        <v>93.39</v>
      </c>
      <c r="G1076" s="2959"/>
      <c r="H1076" s="3348" t="s">
        <v>3591</v>
      </c>
    </row>
    <row r="1077" spans="1:8">
      <c r="A1077" s="2959" t="s">
        <v>3063</v>
      </c>
      <c r="B1077" s="2959">
        <v>11</v>
      </c>
      <c r="C1077" s="2959">
        <v>1</v>
      </c>
      <c r="D1077" s="2959">
        <v>902</v>
      </c>
      <c r="E1077" s="2959" t="s">
        <v>4666</v>
      </c>
      <c r="F1077" s="2960">
        <v>91.3</v>
      </c>
      <c r="G1077" s="2959"/>
      <c r="H1077" s="3348" t="s">
        <v>3591</v>
      </c>
    </row>
    <row r="1078" spans="1:8">
      <c r="A1078" s="2959" t="s">
        <v>3063</v>
      </c>
      <c r="B1078" s="2959">
        <v>11</v>
      </c>
      <c r="C1078" s="2959">
        <v>1</v>
      </c>
      <c r="D1078" s="2959">
        <v>903</v>
      </c>
      <c r="E1078" s="2959" t="s">
        <v>4667</v>
      </c>
      <c r="F1078" s="2960">
        <v>91.3</v>
      </c>
      <c r="G1078" s="2959"/>
      <c r="H1078" s="3348" t="s">
        <v>3591</v>
      </c>
    </row>
    <row r="1079" spans="1:8">
      <c r="A1079" s="2959" t="s">
        <v>3063</v>
      </c>
      <c r="B1079" s="2959">
        <v>11</v>
      </c>
      <c r="C1079" s="2959">
        <v>1</v>
      </c>
      <c r="D1079" s="2959">
        <v>904</v>
      </c>
      <c r="E1079" s="2959" t="s">
        <v>4668</v>
      </c>
      <c r="F1079" s="2960">
        <v>93.39</v>
      </c>
      <c r="G1079" s="2959"/>
      <c r="H1079" s="3348" t="s">
        <v>3591</v>
      </c>
    </row>
    <row r="1080" spans="1:8">
      <c r="A1080" s="2959" t="s">
        <v>3063</v>
      </c>
      <c r="B1080" s="2959">
        <v>11</v>
      </c>
      <c r="C1080" s="2959">
        <v>1</v>
      </c>
      <c r="D1080" s="2959">
        <v>1001</v>
      </c>
      <c r="E1080" s="2959" t="s">
        <v>4669</v>
      </c>
      <c r="F1080" s="2960">
        <v>93.39</v>
      </c>
      <c r="G1080" s="2959"/>
      <c r="H1080" s="3348" t="s">
        <v>3591</v>
      </c>
    </row>
    <row r="1081" spans="1:8">
      <c r="A1081" s="2959" t="s">
        <v>3063</v>
      </c>
      <c r="B1081" s="2959">
        <v>11</v>
      </c>
      <c r="C1081" s="2959">
        <v>1</v>
      </c>
      <c r="D1081" s="2959">
        <v>1002</v>
      </c>
      <c r="E1081" s="2959" t="s">
        <v>4670</v>
      </c>
      <c r="F1081" s="2960">
        <v>91.3</v>
      </c>
      <c r="G1081" s="2959"/>
      <c r="H1081" s="3348" t="s">
        <v>3591</v>
      </c>
    </row>
    <row r="1082" spans="1:8">
      <c r="A1082" s="2959" t="s">
        <v>3063</v>
      </c>
      <c r="B1082" s="2959">
        <v>11</v>
      </c>
      <c r="C1082" s="2959">
        <v>1</v>
      </c>
      <c r="D1082" s="2959">
        <v>1003</v>
      </c>
      <c r="E1082" s="2959" t="s">
        <v>4671</v>
      </c>
      <c r="F1082" s="2960">
        <v>91.3</v>
      </c>
      <c r="G1082" s="2959"/>
      <c r="H1082" s="3348" t="s">
        <v>3591</v>
      </c>
    </row>
    <row r="1083" spans="1:8">
      <c r="A1083" s="2959" t="s">
        <v>3063</v>
      </c>
      <c r="B1083" s="2959">
        <v>11</v>
      </c>
      <c r="C1083" s="2959">
        <v>1</v>
      </c>
      <c r="D1083" s="2959">
        <v>1004</v>
      </c>
      <c r="E1083" s="2959" t="s">
        <v>4672</v>
      </c>
      <c r="F1083" s="2960">
        <v>93.39</v>
      </c>
      <c r="G1083" s="2959"/>
      <c r="H1083" s="3348" t="s">
        <v>3591</v>
      </c>
    </row>
    <row r="1084" spans="1:8">
      <c r="A1084" s="2959" t="s">
        <v>3063</v>
      </c>
      <c r="B1084" s="2959">
        <v>11</v>
      </c>
      <c r="C1084" s="2959">
        <v>1</v>
      </c>
      <c r="D1084" s="2959">
        <v>1101</v>
      </c>
      <c r="E1084" s="2959" t="s">
        <v>4673</v>
      </c>
      <c r="F1084" s="2960">
        <v>93.39</v>
      </c>
      <c r="G1084" s="2959"/>
      <c r="H1084" s="3348" t="s">
        <v>3591</v>
      </c>
    </row>
    <row r="1085" spans="1:8">
      <c r="A1085" s="2959" t="s">
        <v>3063</v>
      </c>
      <c r="B1085" s="2959">
        <v>11</v>
      </c>
      <c r="C1085" s="2959">
        <v>1</v>
      </c>
      <c r="D1085" s="2959">
        <v>1102</v>
      </c>
      <c r="E1085" s="2959" t="s">
        <v>4674</v>
      </c>
      <c r="F1085" s="2960">
        <v>91.3</v>
      </c>
      <c r="G1085" s="2959"/>
      <c r="H1085" s="3348" t="s">
        <v>3591</v>
      </c>
    </row>
    <row r="1086" spans="1:8">
      <c r="A1086" s="2959" t="s">
        <v>3063</v>
      </c>
      <c r="B1086" s="2959">
        <v>11</v>
      </c>
      <c r="C1086" s="2959">
        <v>1</v>
      </c>
      <c r="D1086" s="2959">
        <v>1103</v>
      </c>
      <c r="E1086" s="2959" t="s">
        <v>4675</v>
      </c>
      <c r="F1086" s="2960">
        <v>91.3</v>
      </c>
      <c r="G1086" s="2959"/>
      <c r="H1086" s="3348" t="s">
        <v>3591</v>
      </c>
    </row>
    <row r="1087" spans="1:8">
      <c r="A1087" s="2959" t="s">
        <v>3063</v>
      </c>
      <c r="B1087" s="2959">
        <v>11</v>
      </c>
      <c r="C1087" s="2959">
        <v>1</v>
      </c>
      <c r="D1087" s="2959">
        <v>1104</v>
      </c>
      <c r="E1087" s="2959" t="s">
        <v>4676</v>
      </c>
      <c r="F1087" s="2960">
        <v>93.39</v>
      </c>
      <c r="G1087" s="2959"/>
      <c r="H1087" s="3348" t="s">
        <v>3591</v>
      </c>
    </row>
    <row r="1088" spans="1:8">
      <c r="A1088" s="2959" t="s">
        <v>3063</v>
      </c>
      <c r="B1088" s="2959">
        <v>11</v>
      </c>
      <c r="C1088" s="2959">
        <v>1</v>
      </c>
      <c r="D1088" s="2959">
        <v>1201</v>
      </c>
      <c r="E1088" s="2959" t="s">
        <v>4677</v>
      </c>
      <c r="F1088" s="2960">
        <v>93.39</v>
      </c>
      <c r="G1088" s="2959"/>
      <c r="H1088" s="3348" t="s">
        <v>3591</v>
      </c>
    </row>
    <row r="1089" spans="1:8">
      <c r="A1089" s="2959" t="s">
        <v>3063</v>
      </c>
      <c r="B1089" s="2959">
        <v>11</v>
      </c>
      <c r="C1089" s="2959">
        <v>1</v>
      </c>
      <c r="D1089" s="2959">
        <v>1202</v>
      </c>
      <c r="E1089" s="2959" t="s">
        <v>4678</v>
      </c>
      <c r="F1089" s="2960">
        <v>91.3</v>
      </c>
      <c r="G1089" s="2959"/>
      <c r="H1089" s="3348" t="s">
        <v>3591</v>
      </c>
    </row>
    <row r="1090" spans="1:8">
      <c r="A1090" s="2959" t="s">
        <v>3063</v>
      </c>
      <c r="B1090" s="2959">
        <v>11</v>
      </c>
      <c r="C1090" s="2959">
        <v>1</v>
      </c>
      <c r="D1090" s="2959">
        <v>1203</v>
      </c>
      <c r="E1090" s="2959" t="s">
        <v>4679</v>
      </c>
      <c r="F1090" s="2960">
        <v>91.3</v>
      </c>
      <c r="G1090" s="2959"/>
      <c r="H1090" s="3348" t="s">
        <v>3591</v>
      </c>
    </row>
    <row r="1091" spans="1:8">
      <c r="A1091" s="2959" t="s">
        <v>3063</v>
      </c>
      <c r="B1091" s="2959">
        <v>11</v>
      </c>
      <c r="C1091" s="2959">
        <v>1</v>
      </c>
      <c r="D1091" s="2959">
        <v>1204</v>
      </c>
      <c r="E1091" s="2959" t="s">
        <v>4680</v>
      </c>
      <c r="F1091" s="2960">
        <v>93.39</v>
      </c>
      <c r="G1091" s="2959"/>
      <c r="H1091" s="3348" t="s">
        <v>3591</v>
      </c>
    </row>
    <row r="1092" spans="1:8">
      <c r="A1092" s="2959" t="s">
        <v>3063</v>
      </c>
      <c r="B1092" s="2959">
        <v>11</v>
      </c>
      <c r="C1092" s="2959">
        <v>1</v>
      </c>
      <c r="D1092" s="2959">
        <v>1301</v>
      </c>
      <c r="E1092" s="2959" t="s">
        <v>4681</v>
      </c>
      <c r="F1092" s="2960">
        <v>93.39</v>
      </c>
      <c r="G1092" s="2959"/>
      <c r="H1092" s="3348" t="s">
        <v>3591</v>
      </c>
    </row>
    <row r="1093" spans="1:8">
      <c r="A1093" s="2959" t="s">
        <v>3063</v>
      </c>
      <c r="B1093" s="2959">
        <v>11</v>
      </c>
      <c r="C1093" s="2959">
        <v>1</v>
      </c>
      <c r="D1093" s="2959">
        <v>1302</v>
      </c>
      <c r="E1093" s="2959" t="s">
        <v>4682</v>
      </c>
      <c r="F1093" s="2960">
        <v>91.3</v>
      </c>
      <c r="G1093" s="2959"/>
      <c r="H1093" s="3348" t="s">
        <v>3591</v>
      </c>
    </row>
    <row r="1094" spans="1:8">
      <c r="A1094" s="2959" t="s">
        <v>3063</v>
      </c>
      <c r="B1094" s="2959">
        <v>11</v>
      </c>
      <c r="C1094" s="2959">
        <v>1</v>
      </c>
      <c r="D1094" s="2959">
        <v>1303</v>
      </c>
      <c r="E1094" s="2959" t="s">
        <v>4683</v>
      </c>
      <c r="F1094" s="2960">
        <v>91.3</v>
      </c>
      <c r="G1094" s="2959"/>
      <c r="H1094" s="3348" t="s">
        <v>3591</v>
      </c>
    </row>
    <row r="1095" spans="1:8">
      <c r="A1095" s="2959" t="s">
        <v>3063</v>
      </c>
      <c r="B1095" s="2959">
        <v>11</v>
      </c>
      <c r="C1095" s="2959">
        <v>1</v>
      </c>
      <c r="D1095" s="2959">
        <v>1304</v>
      </c>
      <c r="E1095" s="2959" t="s">
        <v>4684</v>
      </c>
      <c r="F1095" s="2960">
        <v>93.39</v>
      </c>
      <c r="G1095" s="2959"/>
      <c r="H1095" s="3348" t="s">
        <v>3591</v>
      </c>
    </row>
    <row r="1096" spans="1:8">
      <c r="A1096" s="2959" t="s">
        <v>3063</v>
      </c>
      <c r="B1096" s="2959">
        <v>11</v>
      </c>
      <c r="C1096" s="2959">
        <v>1</v>
      </c>
      <c r="D1096" s="2959">
        <v>1401</v>
      </c>
      <c r="E1096" s="2959" t="s">
        <v>4685</v>
      </c>
      <c r="F1096" s="2960">
        <v>93.39</v>
      </c>
      <c r="G1096" s="2959"/>
      <c r="H1096" s="3348" t="s">
        <v>3591</v>
      </c>
    </row>
    <row r="1097" spans="1:8">
      <c r="A1097" s="2959" t="s">
        <v>3063</v>
      </c>
      <c r="B1097" s="2959">
        <v>11</v>
      </c>
      <c r="C1097" s="2959">
        <v>1</v>
      </c>
      <c r="D1097" s="2959">
        <v>1402</v>
      </c>
      <c r="E1097" s="2959" t="s">
        <v>4686</v>
      </c>
      <c r="F1097" s="2960">
        <v>91.3</v>
      </c>
      <c r="G1097" s="2959"/>
      <c r="H1097" s="3348" t="s">
        <v>3591</v>
      </c>
    </row>
    <row r="1098" spans="1:8">
      <c r="A1098" s="2959" t="s">
        <v>3063</v>
      </c>
      <c r="B1098" s="2959">
        <v>11</v>
      </c>
      <c r="C1098" s="2959">
        <v>1</v>
      </c>
      <c r="D1098" s="2959">
        <v>1403</v>
      </c>
      <c r="E1098" s="2959" t="s">
        <v>4687</v>
      </c>
      <c r="F1098" s="2960">
        <v>91.3</v>
      </c>
      <c r="G1098" s="2959"/>
      <c r="H1098" s="3348" t="s">
        <v>3591</v>
      </c>
    </row>
    <row r="1099" spans="1:8">
      <c r="A1099" s="2959" t="s">
        <v>3063</v>
      </c>
      <c r="B1099" s="2959">
        <v>11</v>
      </c>
      <c r="C1099" s="2959">
        <v>1</v>
      </c>
      <c r="D1099" s="2959">
        <v>1404</v>
      </c>
      <c r="E1099" s="2959" t="s">
        <v>4688</v>
      </c>
      <c r="F1099" s="2960">
        <v>93.39</v>
      </c>
      <c r="G1099" s="2959"/>
      <c r="H1099" s="3348" t="s">
        <v>3591</v>
      </c>
    </row>
    <row r="1100" spans="1:8">
      <c r="A1100" s="2959" t="s">
        <v>3063</v>
      </c>
      <c r="B1100" s="2959">
        <v>11</v>
      </c>
      <c r="C1100" s="2959">
        <v>1</v>
      </c>
      <c r="D1100" s="2959">
        <v>1501</v>
      </c>
      <c r="E1100" s="2959" t="s">
        <v>4689</v>
      </c>
      <c r="F1100" s="2960">
        <v>93.39</v>
      </c>
      <c r="G1100" s="2959"/>
      <c r="H1100" s="3348" t="s">
        <v>3591</v>
      </c>
    </row>
    <row r="1101" spans="1:8">
      <c r="A1101" s="2959" t="s">
        <v>3063</v>
      </c>
      <c r="B1101" s="2959">
        <v>11</v>
      </c>
      <c r="C1101" s="2959">
        <v>1</v>
      </c>
      <c r="D1101" s="2959">
        <v>1502</v>
      </c>
      <c r="E1101" s="2959" t="s">
        <v>4690</v>
      </c>
      <c r="F1101" s="2960">
        <v>91.3</v>
      </c>
      <c r="G1101" s="2959"/>
      <c r="H1101" s="3348" t="s">
        <v>3591</v>
      </c>
    </row>
    <row r="1102" spans="1:8">
      <c r="A1102" s="2959" t="s">
        <v>3063</v>
      </c>
      <c r="B1102" s="2959">
        <v>11</v>
      </c>
      <c r="C1102" s="2959">
        <v>1</v>
      </c>
      <c r="D1102" s="2959">
        <v>1503</v>
      </c>
      <c r="E1102" s="2959" t="s">
        <v>4691</v>
      </c>
      <c r="F1102" s="2960">
        <v>91.3</v>
      </c>
      <c r="G1102" s="2959"/>
      <c r="H1102" s="3348" t="s">
        <v>3591</v>
      </c>
    </row>
    <row r="1103" spans="1:8">
      <c r="A1103" s="2959" t="s">
        <v>3063</v>
      </c>
      <c r="B1103" s="2959">
        <v>11</v>
      </c>
      <c r="C1103" s="2959">
        <v>1</v>
      </c>
      <c r="D1103" s="2959">
        <v>1504</v>
      </c>
      <c r="E1103" s="2959" t="s">
        <v>4692</v>
      </c>
      <c r="F1103" s="2960">
        <v>93.39</v>
      </c>
      <c r="G1103" s="2959"/>
      <c r="H1103" s="3348" t="s">
        <v>3591</v>
      </c>
    </row>
    <row r="1104" spans="1:8">
      <c r="A1104" s="2959" t="s">
        <v>3063</v>
      </c>
      <c r="B1104" s="2959">
        <v>11</v>
      </c>
      <c r="C1104" s="2959">
        <v>1</v>
      </c>
      <c r="D1104" s="2959">
        <v>1601</v>
      </c>
      <c r="E1104" s="2959" t="s">
        <v>4693</v>
      </c>
      <c r="F1104" s="2960">
        <v>93.39</v>
      </c>
      <c r="G1104" s="2959"/>
      <c r="H1104" s="3348" t="s">
        <v>3591</v>
      </c>
    </row>
    <row r="1105" spans="1:8">
      <c r="A1105" s="2959" t="s">
        <v>3063</v>
      </c>
      <c r="B1105" s="2959">
        <v>11</v>
      </c>
      <c r="C1105" s="2959">
        <v>1</v>
      </c>
      <c r="D1105" s="2959">
        <v>1602</v>
      </c>
      <c r="E1105" s="2959" t="s">
        <v>4694</v>
      </c>
      <c r="F1105" s="2960">
        <v>91.3</v>
      </c>
      <c r="G1105" s="2959"/>
      <c r="H1105" s="3348" t="s">
        <v>3591</v>
      </c>
    </row>
    <row r="1106" spans="1:8">
      <c r="A1106" s="2959" t="s">
        <v>3063</v>
      </c>
      <c r="B1106" s="2959">
        <v>11</v>
      </c>
      <c r="C1106" s="2959">
        <v>1</v>
      </c>
      <c r="D1106" s="2959">
        <v>1603</v>
      </c>
      <c r="E1106" s="2959" t="s">
        <v>4695</v>
      </c>
      <c r="F1106" s="2960">
        <v>91.3</v>
      </c>
      <c r="G1106" s="2959"/>
      <c r="H1106" s="3348" t="s">
        <v>3591</v>
      </c>
    </row>
    <row r="1107" spans="1:8">
      <c r="A1107" s="2959" t="s">
        <v>3063</v>
      </c>
      <c r="B1107" s="2959">
        <v>11</v>
      </c>
      <c r="C1107" s="2959">
        <v>1</v>
      </c>
      <c r="D1107" s="2959">
        <v>1604</v>
      </c>
      <c r="E1107" s="2959" t="s">
        <v>4696</v>
      </c>
      <c r="F1107" s="2960">
        <v>93.39</v>
      </c>
      <c r="G1107" s="2959"/>
      <c r="H1107" s="3348" t="s">
        <v>3591</v>
      </c>
    </row>
    <row r="1108" spans="1:8">
      <c r="A1108" s="2959" t="s">
        <v>3063</v>
      </c>
      <c r="B1108" s="2959">
        <v>11</v>
      </c>
      <c r="C1108" s="2959">
        <v>1</v>
      </c>
      <c r="D1108" s="2959">
        <v>1701</v>
      </c>
      <c r="E1108" s="2959" t="s">
        <v>4697</v>
      </c>
      <c r="F1108" s="2960">
        <v>93.39</v>
      </c>
      <c r="G1108" s="2959"/>
      <c r="H1108" s="3348" t="s">
        <v>3591</v>
      </c>
    </row>
    <row r="1109" spans="1:8">
      <c r="A1109" s="2959" t="s">
        <v>3063</v>
      </c>
      <c r="B1109" s="2959">
        <v>11</v>
      </c>
      <c r="C1109" s="2959">
        <v>1</v>
      </c>
      <c r="D1109" s="2959">
        <v>1702</v>
      </c>
      <c r="E1109" s="2959" t="s">
        <v>4698</v>
      </c>
      <c r="F1109" s="2960">
        <v>91.3</v>
      </c>
      <c r="G1109" s="2959"/>
      <c r="H1109" s="3348" t="s">
        <v>3591</v>
      </c>
    </row>
    <row r="1110" spans="1:8">
      <c r="A1110" s="2959" t="s">
        <v>3063</v>
      </c>
      <c r="B1110" s="2959">
        <v>11</v>
      </c>
      <c r="C1110" s="2959">
        <v>1</v>
      </c>
      <c r="D1110" s="2959">
        <v>1703</v>
      </c>
      <c r="E1110" s="2959" t="s">
        <v>4699</v>
      </c>
      <c r="F1110" s="2960">
        <v>91.3</v>
      </c>
      <c r="G1110" s="2959"/>
      <c r="H1110" s="3348" t="s">
        <v>3591</v>
      </c>
    </row>
    <row r="1111" spans="1:8">
      <c r="A1111" s="2959" t="s">
        <v>3063</v>
      </c>
      <c r="B1111" s="2959">
        <v>11</v>
      </c>
      <c r="C1111" s="2959">
        <v>1</v>
      </c>
      <c r="D1111" s="2959">
        <v>1704</v>
      </c>
      <c r="E1111" s="2959" t="s">
        <v>4700</v>
      </c>
      <c r="F1111" s="2960">
        <v>93.39</v>
      </c>
      <c r="G1111" s="2959"/>
      <c r="H1111" s="3348" t="s">
        <v>3591</v>
      </c>
    </row>
    <row r="1112" spans="1:8">
      <c r="A1112" s="2959" t="s">
        <v>3063</v>
      </c>
      <c r="B1112" s="2959">
        <v>11</v>
      </c>
      <c r="C1112" s="2959">
        <v>1</v>
      </c>
      <c r="D1112" s="2959">
        <v>1801</v>
      </c>
      <c r="E1112" s="2959" t="s">
        <v>4701</v>
      </c>
      <c r="F1112" s="2960">
        <v>93.39</v>
      </c>
      <c r="G1112" s="2959"/>
      <c r="H1112" s="3348" t="s">
        <v>3591</v>
      </c>
    </row>
    <row r="1113" spans="1:8">
      <c r="A1113" s="2959" t="s">
        <v>3063</v>
      </c>
      <c r="B1113" s="2959">
        <v>11</v>
      </c>
      <c r="C1113" s="2959">
        <v>1</v>
      </c>
      <c r="D1113" s="2959">
        <v>1802</v>
      </c>
      <c r="E1113" s="2959" t="s">
        <v>4702</v>
      </c>
      <c r="F1113" s="2960">
        <v>91.3</v>
      </c>
      <c r="G1113" s="2959"/>
      <c r="H1113" s="3348" t="s">
        <v>3591</v>
      </c>
    </row>
    <row r="1114" spans="1:8">
      <c r="A1114" s="2959" t="s">
        <v>3063</v>
      </c>
      <c r="B1114" s="2959">
        <v>11</v>
      </c>
      <c r="C1114" s="2959">
        <v>1</v>
      </c>
      <c r="D1114" s="2959">
        <v>1803</v>
      </c>
      <c r="E1114" s="2959" t="s">
        <v>4703</v>
      </c>
      <c r="F1114" s="2960">
        <v>91.3</v>
      </c>
      <c r="G1114" s="2959"/>
      <c r="H1114" s="3348" t="s">
        <v>3591</v>
      </c>
    </row>
    <row r="1115" spans="1:8">
      <c r="A1115" s="2959" t="s">
        <v>3063</v>
      </c>
      <c r="B1115" s="2959">
        <v>11</v>
      </c>
      <c r="C1115" s="2959">
        <v>1</v>
      </c>
      <c r="D1115" s="2959">
        <v>1804</v>
      </c>
      <c r="E1115" s="2959" t="s">
        <v>4704</v>
      </c>
      <c r="F1115" s="2960">
        <v>93.39</v>
      </c>
      <c r="G1115" s="2959"/>
      <c r="H1115" s="3348" t="s">
        <v>3591</v>
      </c>
    </row>
    <row r="1116" spans="1:8">
      <c r="A1116" s="2959" t="s">
        <v>3063</v>
      </c>
      <c r="B1116" s="2959">
        <v>11</v>
      </c>
      <c r="C1116" s="2959">
        <v>1</v>
      </c>
      <c r="D1116" s="2959">
        <v>1901</v>
      </c>
      <c r="E1116" s="2959" t="s">
        <v>4705</v>
      </c>
      <c r="F1116" s="2960">
        <v>93.39</v>
      </c>
      <c r="G1116" s="2959"/>
      <c r="H1116" s="3348" t="s">
        <v>3591</v>
      </c>
    </row>
    <row r="1117" spans="1:8">
      <c r="A1117" s="2959" t="s">
        <v>3063</v>
      </c>
      <c r="B1117" s="2959">
        <v>11</v>
      </c>
      <c r="C1117" s="2959">
        <v>1</v>
      </c>
      <c r="D1117" s="2959">
        <v>1902</v>
      </c>
      <c r="E1117" s="2959" t="s">
        <v>4706</v>
      </c>
      <c r="F1117" s="2960">
        <v>91.3</v>
      </c>
      <c r="G1117" s="2959"/>
      <c r="H1117" s="3348" t="s">
        <v>3591</v>
      </c>
    </row>
    <row r="1118" spans="1:8">
      <c r="A1118" s="2959" t="s">
        <v>3063</v>
      </c>
      <c r="B1118" s="2959">
        <v>11</v>
      </c>
      <c r="C1118" s="2959">
        <v>1</v>
      </c>
      <c r="D1118" s="2959">
        <v>1903</v>
      </c>
      <c r="E1118" s="2959" t="s">
        <v>4707</v>
      </c>
      <c r="F1118" s="2960">
        <v>91.3</v>
      </c>
      <c r="G1118" s="2959"/>
      <c r="H1118" s="3348" t="s">
        <v>3591</v>
      </c>
    </row>
    <row r="1119" spans="1:8">
      <c r="A1119" s="2959" t="s">
        <v>3063</v>
      </c>
      <c r="B1119" s="2959">
        <v>11</v>
      </c>
      <c r="C1119" s="2959">
        <v>1</v>
      </c>
      <c r="D1119" s="2959">
        <v>1904</v>
      </c>
      <c r="E1119" s="2959" t="s">
        <v>4708</v>
      </c>
      <c r="F1119" s="2960">
        <v>93.39</v>
      </c>
      <c r="G1119" s="2959"/>
      <c r="H1119" s="3348" t="s">
        <v>3591</v>
      </c>
    </row>
    <row r="1120" spans="1:8">
      <c r="A1120" s="2959" t="s">
        <v>3063</v>
      </c>
      <c r="B1120" s="2959">
        <v>11</v>
      </c>
      <c r="C1120" s="2959">
        <v>1</v>
      </c>
      <c r="D1120" s="2959">
        <v>2001</v>
      </c>
      <c r="E1120" s="2959" t="s">
        <v>4709</v>
      </c>
      <c r="F1120" s="2960">
        <v>93.39</v>
      </c>
      <c r="G1120" s="2959"/>
      <c r="H1120" s="3348" t="s">
        <v>3591</v>
      </c>
    </row>
    <row r="1121" spans="1:8">
      <c r="A1121" s="2959" t="s">
        <v>3063</v>
      </c>
      <c r="B1121" s="2959">
        <v>11</v>
      </c>
      <c r="C1121" s="2959">
        <v>1</v>
      </c>
      <c r="D1121" s="2959">
        <v>2002</v>
      </c>
      <c r="E1121" s="2959" t="s">
        <v>4710</v>
      </c>
      <c r="F1121" s="2960">
        <v>91.3</v>
      </c>
      <c r="G1121" s="2959"/>
      <c r="H1121" s="3348" t="s">
        <v>3591</v>
      </c>
    </row>
    <row r="1122" spans="1:8">
      <c r="A1122" s="2959" t="s">
        <v>3063</v>
      </c>
      <c r="B1122" s="2959">
        <v>11</v>
      </c>
      <c r="C1122" s="2959">
        <v>1</v>
      </c>
      <c r="D1122" s="2959">
        <v>2003</v>
      </c>
      <c r="E1122" s="2959" t="s">
        <v>4711</v>
      </c>
      <c r="F1122" s="2960">
        <v>91.3</v>
      </c>
      <c r="G1122" s="2959"/>
      <c r="H1122" s="3348" t="s">
        <v>3591</v>
      </c>
    </row>
    <row r="1123" spans="1:8">
      <c r="A1123" s="2959" t="s">
        <v>3063</v>
      </c>
      <c r="B1123" s="2959">
        <v>11</v>
      </c>
      <c r="C1123" s="2959">
        <v>1</v>
      </c>
      <c r="D1123" s="2959">
        <v>2004</v>
      </c>
      <c r="E1123" s="2959" t="s">
        <v>4712</v>
      </c>
      <c r="F1123" s="2960">
        <v>93.39</v>
      </c>
      <c r="G1123" s="2959"/>
      <c r="H1123" s="3348" t="s">
        <v>3591</v>
      </c>
    </row>
    <row r="1124" spans="1:8">
      <c r="A1124" s="2959" t="s">
        <v>3063</v>
      </c>
      <c r="B1124" s="2959">
        <v>11</v>
      </c>
      <c r="C1124" s="2959">
        <v>1</v>
      </c>
      <c r="D1124" s="2959">
        <v>2101</v>
      </c>
      <c r="E1124" s="2959" t="s">
        <v>4713</v>
      </c>
      <c r="F1124" s="2960">
        <v>93.39</v>
      </c>
      <c r="G1124" s="2959"/>
      <c r="H1124" s="3348" t="s">
        <v>3591</v>
      </c>
    </row>
    <row r="1125" spans="1:8">
      <c r="A1125" s="2959" t="s">
        <v>3063</v>
      </c>
      <c r="B1125" s="2959">
        <v>11</v>
      </c>
      <c r="C1125" s="2959">
        <v>1</v>
      </c>
      <c r="D1125" s="2959">
        <v>2102</v>
      </c>
      <c r="E1125" s="2959" t="s">
        <v>4714</v>
      </c>
      <c r="F1125" s="2960">
        <v>91.3</v>
      </c>
      <c r="G1125" s="2959"/>
      <c r="H1125" s="3348" t="s">
        <v>3591</v>
      </c>
    </row>
    <row r="1126" spans="1:8">
      <c r="A1126" s="2959" t="s">
        <v>3063</v>
      </c>
      <c r="B1126" s="2959">
        <v>11</v>
      </c>
      <c r="C1126" s="2959">
        <v>1</v>
      </c>
      <c r="D1126" s="2959">
        <v>2103</v>
      </c>
      <c r="E1126" s="2959" t="s">
        <v>4715</v>
      </c>
      <c r="F1126" s="2960">
        <v>91.3</v>
      </c>
      <c r="G1126" s="2959"/>
      <c r="H1126" s="3348" t="s">
        <v>3591</v>
      </c>
    </row>
    <row r="1127" spans="1:8">
      <c r="A1127" s="2959" t="s">
        <v>3063</v>
      </c>
      <c r="B1127" s="2959">
        <v>11</v>
      </c>
      <c r="C1127" s="2959">
        <v>1</v>
      </c>
      <c r="D1127" s="2959">
        <v>2104</v>
      </c>
      <c r="E1127" s="2959" t="s">
        <v>4716</v>
      </c>
      <c r="F1127" s="2960">
        <v>93.39</v>
      </c>
      <c r="G1127" s="2959"/>
      <c r="H1127" s="3348" t="s">
        <v>3591</v>
      </c>
    </row>
    <row r="1128" spans="1:8">
      <c r="A1128" s="2959" t="s">
        <v>3063</v>
      </c>
      <c r="B1128" s="2959">
        <v>11</v>
      </c>
      <c r="C1128" s="2959">
        <v>1</v>
      </c>
      <c r="D1128" s="2959">
        <v>2201</v>
      </c>
      <c r="E1128" s="2959" t="s">
        <v>4717</v>
      </c>
      <c r="F1128" s="2960">
        <v>93.39</v>
      </c>
      <c r="G1128" s="2959"/>
      <c r="H1128" s="3348" t="s">
        <v>3591</v>
      </c>
    </row>
    <row r="1129" spans="1:8">
      <c r="A1129" s="2959" t="s">
        <v>3063</v>
      </c>
      <c r="B1129" s="2959">
        <v>11</v>
      </c>
      <c r="C1129" s="2959">
        <v>1</v>
      </c>
      <c r="D1129" s="2959">
        <v>2202</v>
      </c>
      <c r="E1129" s="2959" t="s">
        <v>4718</v>
      </c>
      <c r="F1129" s="2960">
        <v>91.3</v>
      </c>
      <c r="G1129" s="2959"/>
      <c r="H1129" s="3348" t="s">
        <v>3591</v>
      </c>
    </row>
    <row r="1130" spans="1:8">
      <c r="A1130" s="2959" t="s">
        <v>3063</v>
      </c>
      <c r="B1130" s="2959">
        <v>11</v>
      </c>
      <c r="C1130" s="2959">
        <v>1</v>
      </c>
      <c r="D1130" s="2959">
        <v>2203</v>
      </c>
      <c r="E1130" s="2959" t="s">
        <v>4719</v>
      </c>
      <c r="F1130" s="2960">
        <v>91.3</v>
      </c>
      <c r="G1130" s="2959"/>
      <c r="H1130" s="3348" t="s">
        <v>3591</v>
      </c>
    </row>
    <row r="1131" spans="1:8">
      <c r="A1131" s="2959" t="s">
        <v>3063</v>
      </c>
      <c r="B1131" s="2959">
        <v>11</v>
      </c>
      <c r="C1131" s="2959">
        <v>1</v>
      </c>
      <c r="D1131" s="2959">
        <v>2204</v>
      </c>
      <c r="E1131" s="2959" t="s">
        <v>4720</v>
      </c>
      <c r="F1131" s="2960">
        <v>93.39</v>
      </c>
      <c r="G1131" s="2959"/>
      <c r="H1131" s="3348" t="s">
        <v>3591</v>
      </c>
    </row>
    <row r="1132" spans="1:8">
      <c r="A1132" s="2959" t="s">
        <v>3063</v>
      </c>
      <c r="B1132" s="2959">
        <v>11</v>
      </c>
      <c r="C1132" s="2959">
        <v>1</v>
      </c>
      <c r="D1132" s="2959">
        <v>2301</v>
      </c>
      <c r="E1132" s="2959" t="s">
        <v>4721</v>
      </c>
      <c r="F1132" s="2960">
        <v>93.39</v>
      </c>
      <c r="G1132" s="2959"/>
      <c r="H1132" s="3348" t="s">
        <v>3591</v>
      </c>
    </row>
    <row r="1133" spans="1:8">
      <c r="A1133" s="2959" t="s">
        <v>3063</v>
      </c>
      <c r="B1133" s="2959">
        <v>11</v>
      </c>
      <c r="C1133" s="2959">
        <v>1</v>
      </c>
      <c r="D1133" s="2959">
        <v>2302</v>
      </c>
      <c r="E1133" s="2959" t="s">
        <v>4722</v>
      </c>
      <c r="F1133" s="2960">
        <v>91.3</v>
      </c>
      <c r="G1133" s="2959"/>
      <c r="H1133" s="3348" t="s">
        <v>3591</v>
      </c>
    </row>
    <row r="1134" spans="1:8">
      <c r="A1134" s="2959" t="s">
        <v>3063</v>
      </c>
      <c r="B1134" s="2959">
        <v>11</v>
      </c>
      <c r="C1134" s="2959">
        <v>1</v>
      </c>
      <c r="D1134" s="2959">
        <v>2303</v>
      </c>
      <c r="E1134" s="2959" t="s">
        <v>4723</v>
      </c>
      <c r="F1134" s="2960">
        <v>91.3</v>
      </c>
      <c r="G1134" s="2959"/>
      <c r="H1134" s="3348" t="s">
        <v>3591</v>
      </c>
    </row>
    <row r="1135" spans="1:8">
      <c r="A1135" s="2959" t="s">
        <v>3063</v>
      </c>
      <c r="B1135" s="2959">
        <v>11</v>
      </c>
      <c r="C1135" s="2959">
        <v>1</v>
      </c>
      <c r="D1135" s="2959">
        <v>2304</v>
      </c>
      <c r="E1135" s="2959" t="s">
        <v>4724</v>
      </c>
      <c r="F1135" s="2960">
        <v>93.39</v>
      </c>
      <c r="G1135" s="2959"/>
      <c r="H1135" s="3348" t="s">
        <v>3591</v>
      </c>
    </row>
    <row r="1136" spans="1:8">
      <c r="A1136" s="2959" t="s">
        <v>3063</v>
      </c>
      <c r="B1136" s="2959">
        <v>11</v>
      </c>
      <c r="C1136" s="2959">
        <v>1</v>
      </c>
      <c r="D1136" s="2959">
        <v>2401</v>
      </c>
      <c r="E1136" s="2959" t="s">
        <v>4725</v>
      </c>
      <c r="F1136" s="2960">
        <v>93.39</v>
      </c>
      <c r="G1136" s="2959"/>
      <c r="H1136" s="3348" t="s">
        <v>3591</v>
      </c>
    </row>
    <row r="1137" spans="1:8">
      <c r="A1137" s="2959" t="s">
        <v>3063</v>
      </c>
      <c r="B1137" s="2959">
        <v>11</v>
      </c>
      <c r="C1137" s="2959">
        <v>1</v>
      </c>
      <c r="D1137" s="2959">
        <v>2402</v>
      </c>
      <c r="E1137" s="2959" t="s">
        <v>4726</v>
      </c>
      <c r="F1137" s="2960">
        <v>91.3</v>
      </c>
      <c r="G1137" s="2959"/>
      <c r="H1137" s="3348" t="s">
        <v>3591</v>
      </c>
    </row>
    <row r="1138" spans="1:8">
      <c r="A1138" s="2959" t="s">
        <v>3063</v>
      </c>
      <c r="B1138" s="2959">
        <v>11</v>
      </c>
      <c r="C1138" s="2959">
        <v>1</v>
      </c>
      <c r="D1138" s="2959">
        <v>2403</v>
      </c>
      <c r="E1138" s="2959" t="s">
        <v>4727</v>
      </c>
      <c r="F1138" s="2960">
        <v>91.3</v>
      </c>
      <c r="G1138" s="2959"/>
      <c r="H1138" s="3348" t="s">
        <v>3591</v>
      </c>
    </row>
    <row r="1139" spans="1:8">
      <c r="A1139" s="2959" t="s">
        <v>3063</v>
      </c>
      <c r="B1139" s="2959">
        <v>11</v>
      </c>
      <c r="C1139" s="2959">
        <v>1</v>
      </c>
      <c r="D1139" s="2959">
        <v>2404</v>
      </c>
      <c r="E1139" s="2959" t="s">
        <v>4728</v>
      </c>
      <c r="F1139" s="2960">
        <v>93.39</v>
      </c>
      <c r="G1139" s="2959"/>
      <c r="H1139" s="3348" t="s">
        <v>3591</v>
      </c>
    </row>
    <row r="1140" spans="1:8">
      <c r="A1140" s="2959" t="s">
        <v>3063</v>
      </c>
      <c r="B1140" s="2959">
        <v>11</v>
      </c>
      <c r="C1140" s="2959">
        <v>1</v>
      </c>
      <c r="D1140" s="2959">
        <v>2501</v>
      </c>
      <c r="E1140" s="2959" t="s">
        <v>4729</v>
      </c>
      <c r="F1140" s="2960">
        <v>93.39</v>
      </c>
      <c r="G1140" s="2959"/>
      <c r="H1140" s="3348" t="s">
        <v>3591</v>
      </c>
    </row>
    <row r="1141" spans="1:8">
      <c r="A1141" s="2959" t="s">
        <v>3063</v>
      </c>
      <c r="B1141" s="2959">
        <v>11</v>
      </c>
      <c r="C1141" s="2959">
        <v>1</v>
      </c>
      <c r="D1141" s="2959">
        <v>2502</v>
      </c>
      <c r="E1141" s="2959" t="s">
        <v>4730</v>
      </c>
      <c r="F1141" s="2960">
        <v>91.3</v>
      </c>
      <c r="G1141" s="2959"/>
      <c r="H1141" s="3348" t="s">
        <v>3591</v>
      </c>
    </row>
    <row r="1142" spans="1:8">
      <c r="A1142" s="2959" t="s">
        <v>3063</v>
      </c>
      <c r="B1142" s="2959">
        <v>11</v>
      </c>
      <c r="C1142" s="2959">
        <v>1</v>
      </c>
      <c r="D1142" s="2959">
        <v>2503</v>
      </c>
      <c r="E1142" s="2959" t="s">
        <v>4731</v>
      </c>
      <c r="F1142" s="2960">
        <v>91.3</v>
      </c>
      <c r="G1142" s="2959"/>
      <c r="H1142" s="3348" t="s">
        <v>3591</v>
      </c>
    </row>
    <row r="1143" spans="1:8">
      <c r="A1143" s="2959" t="s">
        <v>3063</v>
      </c>
      <c r="B1143" s="2959">
        <v>11</v>
      </c>
      <c r="C1143" s="2959">
        <v>1</v>
      </c>
      <c r="D1143" s="2959">
        <v>2504</v>
      </c>
      <c r="E1143" s="2959" t="s">
        <v>4732</v>
      </c>
      <c r="F1143" s="2960">
        <v>93.39</v>
      </c>
      <c r="G1143" s="2959"/>
      <c r="H1143" s="3348" t="s">
        <v>3591</v>
      </c>
    </row>
    <row r="1144" spans="1:8">
      <c r="A1144" s="2959" t="s">
        <v>3063</v>
      </c>
      <c r="B1144" s="2959">
        <v>11</v>
      </c>
      <c r="C1144" s="2959">
        <v>1</v>
      </c>
      <c r="D1144" s="2959">
        <v>2601</v>
      </c>
      <c r="E1144" s="2959" t="s">
        <v>4733</v>
      </c>
      <c r="F1144" s="2960">
        <v>93.39</v>
      </c>
      <c r="G1144" s="2959"/>
      <c r="H1144" s="3348" t="s">
        <v>3591</v>
      </c>
    </row>
    <row r="1145" spans="1:8">
      <c r="A1145" s="2959" t="s">
        <v>3063</v>
      </c>
      <c r="B1145" s="2959">
        <v>11</v>
      </c>
      <c r="C1145" s="2959">
        <v>1</v>
      </c>
      <c r="D1145" s="2959">
        <v>2602</v>
      </c>
      <c r="E1145" s="2959" t="s">
        <v>4734</v>
      </c>
      <c r="F1145" s="2960">
        <v>91.3</v>
      </c>
      <c r="G1145" s="2959"/>
      <c r="H1145" s="3348" t="s">
        <v>3591</v>
      </c>
    </row>
    <row r="1146" spans="1:8">
      <c r="A1146" s="2959" t="s">
        <v>3063</v>
      </c>
      <c r="B1146" s="2959">
        <v>11</v>
      </c>
      <c r="C1146" s="2959">
        <v>1</v>
      </c>
      <c r="D1146" s="2959">
        <v>2603</v>
      </c>
      <c r="E1146" s="2959" t="s">
        <v>4735</v>
      </c>
      <c r="F1146" s="2960">
        <v>91.3</v>
      </c>
      <c r="G1146" s="2959"/>
      <c r="H1146" s="3348" t="s">
        <v>3591</v>
      </c>
    </row>
    <row r="1147" spans="1:8">
      <c r="A1147" s="2959" t="s">
        <v>3063</v>
      </c>
      <c r="B1147" s="2959">
        <v>11</v>
      </c>
      <c r="C1147" s="2959">
        <v>1</v>
      </c>
      <c r="D1147" s="2959">
        <v>2604</v>
      </c>
      <c r="E1147" s="2959" t="s">
        <v>4736</v>
      </c>
      <c r="F1147" s="2960">
        <v>93.39</v>
      </c>
      <c r="G1147" s="2959"/>
      <c r="H1147" s="3348" t="s">
        <v>3591</v>
      </c>
    </row>
    <row r="1148" spans="1:8">
      <c r="A1148" s="2959" t="s">
        <v>3063</v>
      </c>
      <c r="B1148" s="2959">
        <v>11</v>
      </c>
      <c r="C1148" s="2959">
        <v>1</v>
      </c>
      <c r="D1148" s="2959">
        <v>2701</v>
      </c>
      <c r="E1148" s="2959" t="s">
        <v>4737</v>
      </c>
      <c r="F1148" s="2960">
        <v>93.39</v>
      </c>
      <c r="G1148" s="2959"/>
      <c r="H1148" s="3348" t="s">
        <v>3591</v>
      </c>
    </row>
    <row r="1149" spans="1:8">
      <c r="A1149" s="2959" t="s">
        <v>3063</v>
      </c>
      <c r="B1149" s="2959">
        <v>11</v>
      </c>
      <c r="C1149" s="2959">
        <v>1</v>
      </c>
      <c r="D1149" s="2959">
        <v>2702</v>
      </c>
      <c r="E1149" s="2959" t="s">
        <v>4738</v>
      </c>
      <c r="F1149" s="2960">
        <v>91.3</v>
      </c>
      <c r="G1149" s="2959"/>
      <c r="H1149" s="3348" t="s">
        <v>3591</v>
      </c>
    </row>
    <row r="1150" spans="1:8">
      <c r="A1150" s="2959" t="s">
        <v>3063</v>
      </c>
      <c r="B1150" s="2959">
        <v>11</v>
      </c>
      <c r="C1150" s="2959">
        <v>1</v>
      </c>
      <c r="D1150" s="2959">
        <v>2703</v>
      </c>
      <c r="E1150" s="2959" t="s">
        <v>4739</v>
      </c>
      <c r="F1150" s="2960">
        <v>91.3</v>
      </c>
      <c r="G1150" s="2959"/>
      <c r="H1150" s="3348" t="s">
        <v>3591</v>
      </c>
    </row>
    <row r="1151" spans="1:8">
      <c r="A1151" s="2959" t="s">
        <v>3063</v>
      </c>
      <c r="B1151" s="2959">
        <v>11</v>
      </c>
      <c r="C1151" s="2959">
        <v>1</v>
      </c>
      <c r="D1151" s="2969">
        <v>2704</v>
      </c>
      <c r="E1151" s="2959" t="s">
        <v>4740</v>
      </c>
      <c r="F1151" s="2983">
        <v>93.39</v>
      </c>
      <c r="G1151" s="2959"/>
      <c r="H1151" s="3348" t="s">
        <v>3591</v>
      </c>
    </row>
    <row r="1152" spans="1:8">
      <c r="A1152" s="2959" t="s">
        <v>3063</v>
      </c>
      <c r="B1152" s="2959">
        <v>12</v>
      </c>
      <c r="C1152" s="2959">
        <v>1</v>
      </c>
      <c r="D1152" s="2959">
        <v>101</v>
      </c>
      <c r="E1152" s="2959" t="s">
        <v>4741</v>
      </c>
      <c r="F1152" s="2960">
        <v>93.28</v>
      </c>
      <c r="G1152" s="2959"/>
      <c r="H1152" s="3348" t="s">
        <v>3591</v>
      </c>
    </row>
    <row r="1153" spans="1:8">
      <c r="A1153" s="2959" t="s">
        <v>3063</v>
      </c>
      <c r="B1153" s="2959">
        <v>12</v>
      </c>
      <c r="C1153" s="2959">
        <v>1</v>
      </c>
      <c r="D1153" s="2959">
        <v>102</v>
      </c>
      <c r="E1153" s="2959" t="s">
        <v>4742</v>
      </c>
      <c r="F1153" s="2960">
        <v>91.2</v>
      </c>
      <c r="G1153" s="2959"/>
      <c r="H1153" s="3348" t="s">
        <v>3591</v>
      </c>
    </row>
    <row r="1154" spans="1:8">
      <c r="A1154" s="2959" t="s">
        <v>3063</v>
      </c>
      <c r="B1154" s="2959">
        <v>12</v>
      </c>
      <c r="C1154" s="2959">
        <v>1</v>
      </c>
      <c r="D1154" s="2959">
        <v>103</v>
      </c>
      <c r="E1154" s="2959" t="s">
        <v>4743</v>
      </c>
      <c r="F1154" s="2960">
        <v>137.72999999999999</v>
      </c>
      <c r="G1154" s="2959"/>
      <c r="H1154" s="3348" t="s">
        <v>3591</v>
      </c>
    </row>
    <row r="1155" spans="1:8">
      <c r="A1155" s="2959" t="s">
        <v>3063</v>
      </c>
      <c r="B1155" s="2959">
        <v>12</v>
      </c>
      <c r="C1155" s="2959">
        <v>1</v>
      </c>
      <c r="D1155" s="2959">
        <v>201</v>
      </c>
      <c r="E1155" s="2959" t="s">
        <v>4744</v>
      </c>
      <c r="F1155" s="2960">
        <v>93.28</v>
      </c>
      <c r="G1155" s="2959"/>
      <c r="H1155" s="3348" t="s">
        <v>3591</v>
      </c>
    </row>
    <row r="1156" spans="1:8">
      <c r="A1156" s="2959" t="s">
        <v>3063</v>
      </c>
      <c r="B1156" s="2959">
        <v>12</v>
      </c>
      <c r="C1156" s="2959">
        <v>1</v>
      </c>
      <c r="D1156" s="2959">
        <v>202</v>
      </c>
      <c r="E1156" s="2959" t="s">
        <v>4745</v>
      </c>
      <c r="F1156" s="2960">
        <v>91.2</v>
      </c>
      <c r="G1156" s="2959"/>
      <c r="H1156" s="3348" t="s">
        <v>3591</v>
      </c>
    </row>
    <row r="1157" spans="1:8">
      <c r="A1157" s="2959" t="s">
        <v>3063</v>
      </c>
      <c r="B1157" s="2959">
        <v>12</v>
      </c>
      <c r="C1157" s="2959">
        <v>1</v>
      </c>
      <c r="D1157" s="2959">
        <v>203</v>
      </c>
      <c r="E1157" s="2959" t="s">
        <v>4746</v>
      </c>
      <c r="F1157" s="2960">
        <v>91.2</v>
      </c>
      <c r="G1157" s="2959"/>
      <c r="H1157" s="3348" t="s">
        <v>3591</v>
      </c>
    </row>
    <row r="1158" spans="1:8">
      <c r="A1158" s="2959" t="s">
        <v>3063</v>
      </c>
      <c r="B1158" s="2959">
        <v>12</v>
      </c>
      <c r="C1158" s="2959">
        <v>1</v>
      </c>
      <c r="D1158" s="2959">
        <v>204</v>
      </c>
      <c r="E1158" s="2959" t="s">
        <v>4747</v>
      </c>
      <c r="F1158" s="2960">
        <v>93.28</v>
      </c>
      <c r="G1158" s="2959"/>
      <c r="H1158" s="3348" t="s">
        <v>3591</v>
      </c>
    </row>
    <row r="1159" spans="1:8">
      <c r="A1159" s="2959" t="s">
        <v>3063</v>
      </c>
      <c r="B1159" s="2959">
        <v>12</v>
      </c>
      <c r="C1159" s="2959">
        <v>1</v>
      </c>
      <c r="D1159" s="2959">
        <v>301</v>
      </c>
      <c r="E1159" s="2959" t="s">
        <v>4748</v>
      </c>
      <c r="F1159" s="2960">
        <v>93.28</v>
      </c>
      <c r="G1159" s="2959"/>
      <c r="H1159" s="3348" t="s">
        <v>3591</v>
      </c>
    </row>
    <row r="1160" spans="1:8">
      <c r="A1160" s="2959" t="s">
        <v>3063</v>
      </c>
      <c r="B1160" s="2959">
        <v>12</v>
      </c>
      <c r="C1160" s="2959">
        <v>1</v>
      </c>
      <c r="D1160" s="2959">
        <v>302</v>
      </c>
      <c r="E1160" s="2959" t="s">
        <v>4749</v>
      </c>
      <c r="F1160" s="2960">
        <v>91.2</v>
      </c>
      <c r="G1160" s="2959"/>
      <c r="H1160" s="3348" t="s">
        <v>3591</v>
      </c>
    </row>
    <row r="1161" spans="1:8">
      <c r="A1161" s="2959" t="s">
        <v>3063</v>
      </c>
      <c r="B1161" s="2959">
        <v>12</v>
      </c>
      <c r="C1161" s="2959">
        <v>1</v>
      </c>
      <c r="D1161" s="2959">
        <v>303</v>
      </c>
      <c r="E1161" s="2959" t="s">
        <v>4750</v>
      </c>
      <c r="F1161" s="2960">
        <v>91.2</v>
      </c>
      <c r="G1161" s="2959"/>
      <c r="H1161" s="3348" t="s">
        <v>3591</v>
      </c>
    </row>
    <row r="1162" spans="1:8">
      <c r="A1162" s="2959" t="s">
        <v>3063</v>
      </c>
      <c r="B1162" s="2959">
        <v>12</v>
      </c>
      <c r="C1162" s="2959">
        <v>1</v>
      </c>
      <c r="D1162" s="2959">
        <v>304</v>
      </c>
      <c r="E1162" s="2959" t="s">
        <v>4751</v>
      </c>
      <c r="F1162" s="2960">
        <v>93.28</v>
      </c>
      <c r="G1162" s="2959"/>
      <c r="H1162" s="3348" t="s">
        <v>3591</v>
      </c>
    </row>
    <row r="1163" spans="1:8">
      <c r="A1163" s="2959" t="s">
        <v>3063</v>
      </c>
      <c r="B1163" s="2959">
        <v>12</v>
      </c>
      <c r="C1163" s="2959">
        <v>1</v>
      </c>
      <c r="D1163" s="2959">
        <v>401</v>
      </c>
      <c r="E1163" s="2959" t="s">
        <v>4752</v>
      </c>
      <c r="F1163" s="2960">
        <v>93.28</v>
      </c>
      <c r="G1163" s="2959"/>
      <c r="H1163" s="3348" t="s">
        <v>3591</v>
      </c>
    </row>
    <row r="1164" spans="1:8">
      <c r="A1164" s="2959" t="s">
        <v>3063</v>
      </c>
      <c r="B1164" s="2959">
        <v>12</v>
      </c>
      <c r="C1164" s="2959">
        <v>1</v>
      </c>
      <c r="D1164" s="2959">
        <v>402</v>
      </c>
      <c r="E1164" s="2959" t="s">
        <v>4753</v>
      </c>
      <c r="F1164" s="2960">
        <v>91.2</v>
      </c>
      <c r="G1164" s="2959"/>
      <c r="H1164" s="3348" t="s">
        <v>3591</v>
      </c>
    </row>
    <row r="1165" spans="1:8">
      <c r="A1165" s="2959" t="s">
        <v>3063</v>
      </c>
      <c r="B1165" s="2959">
        <v>12</v>
      </c>
      <c r="C1165" s="2959">
        <v>1</v>
      </c>
      <c r="D1165" s="2959">
        <v>403</v>
      </c>
      <c r="E1165" s="2959" t="s">
        <v>4754</v>
      </c>
      <c r="F1165" s="2960">
        <v>91.2</v>
      </c>
      <c r="G1165" s="2959"/>
      <c r="H1165" s="3348" t="s">
        <v>3591</v>
      </c>
    </row>
    <row r="1166" spans="1:8">
      <c r="A1166" s="2959" t="s">
        <v>3063</v>
      </c>
      <c r="B1166" s="2959">
        <v>12</v>
      </c>
      <c r="C1166" s="2959">
        <v>1</v>
      </c>
      <c r="D1166" s="2959">
        <v>404</v>
      </c>
      <c r="E1166" s="2959" t="s">
        <v>4755</v>
      </c>
      <c r="F1166" s="2960">
        <v>93.28</v>
      </c>
      <c r="G1166" s="2959"/>
      <c r="H1166" s="3348" t="s">
        <v>3591</v>
      </c>
    </row>
    <row r="1167" spans="1:8">
      <c r="A1167" s="2959" t="s">
        <v>3063</v>
      </c>
      <c r="B1167" s="2959">
        <v>12</v>
      </c>
      <c r="C1167" s="2959">
        <v>1</v>
      </c>
      <c r="D1167" s="2959">
        <v>501</v>
      </c>
      <c r="E1167" s="2959" t="s">
        <v>4756</v>
      </c>
      <c r="F1167" s="2960">
        <v>93.28</v>
      </c>
      <c r="G1167" s="2959"/>
      <c r="H1167" s="3348" t="s">
        <v>3591</v>
      </c>
    </row>
    <row r="1168" spans="1:8">
      <c r="A1168" s="2959" t="s">
        <v>3063</v>
      </c>
      <c r="B1168" s="2959">
        <v>12</v>
      </c>
      <c r="C1168" s="2959">
        <v>1</v>
      </c>
      <c r="D1168" s="2959">
        <v>502</v>
      </c>
      <c r="E1168" s="2959" t="s">
        <v>4757</v>
      </c>
      <c r="F1168" s="2960">
        <v>91.2</v>
      </c>
      <c r="G1168" s="2959"/>
      <c r="H1168" s="3348" t="s">
        <v>3591</v>
      </c>
    </row>
    <row r="1169" spans="1:8">
      <c r="A1169" s="2959" t="s">
        <v>3063</v>
      </c>
      <c r="B1169" s="2959">
        <v>12</v>
      </c>
      <c r="C1169" s="2959">
        <v>1</v>
      </c>
      <c r="D1169" s="2959">
        <v>503</v>
      </c>
      <c r="E1169" s="2959" t="s">
        <v>4758</v>
      </c>
      <c r="F1169" s="2960">
        <v>91.2</v>
      </c>
      <c r="G1169" s="2959"/>
      <c r="H1169" s="3348" t="s">
        <v>3591</v>
      </c>
    </row>
    <row r="1170" spans="1:8">
      <c r="A1170" s="2959" t="s">
        <v>3063</v>
      </c>
      <c r="B1170" s="2959">
        <v>12</v>
      </c>
      <c r="C1170" s="2959">
        <v>1</v>
      </c>
      <c r="D1170" s="2959">
        <v>504</v>
      </c>
      <c r="E1170" s="2959" t="s">
        <v>4759</v>
      </c>
      <c r="F1170" s="2960">
        <v>93.28</v>
      </c>
      <c r="G1170" s="2959"/>
      <c r="H1170" s="3348" t="s">
        <v>3591</v>
      </c>
    </row>
    <row r="1171" spans="1:8">
      <c r="A1171" s="2959" t="s">
        <v>3063</v>
      </c>
      <c r="B1171" s="2959">
        <v>12</v>
      </c>
      <c r="C1171" s="2959">
        <v>1</v>
      </c>
      <c r="D1171" s="2959">
        <v>601</v>
      </c>
      <c r="E1171" s="2959" t="s">
        <v>4760</v>
      </c>
      <c r="F1171" s="2960">
        <v>93.28</v>
      </c>
      <c r="G1171" s="2959"/>
      <c r="H1171" s="3348" t="s">
        <v>3591</v>
      </c>
    </row>
    <row r="1172" spans="1:8">
      <c r="A1172" s="2959" t="s">
        <v>3063</v>
      </c>
      <c r="B1172" s="2959">
        <v>12</v>
      </c>
      <c r="C1172" s="2959">
        <v>1</v>
      </c>
      <c r="D1172" s="2959">
        <v>602</v>
      </c>
      <c r="E1172" s="2959" t="s">
        <v>4761</v>
      </c>
      <c r="F1172" s="2960">
        <v>91.2</v>
      </c>
      <c r="G1172" s="2959"/>
      <c r="H1172" s="3348" t="s">
        <v>3591</v>
      </c>
    </row>
    <row r="1173" spans="1:8">
      <c r="A1173" s="2959" t="s">
        <v>3063</v>
      </c>
      <c r="B1173" s="2959">
        <v>12</v>
      </c>
      <c r="C1173" s="2959">
        <v>1</v>
      </c>
      <c r="D1173" s="2959">
        <v>603</v>
      </c>
      <c r="E1173" s="2959" t="s">
        <v>4762</v>
      </c>
      <c r="F1173" s="2960">
        <v>91.2</v>
      </c>
      <c r="G1173" s="2959"/>
      <c r="H1173" s="3348" t="s">
        <v>3591</v>
      </c>
    </row>
    <row r="1174" spans="1:8">
      <c r="A1174" s="2959" t="s">
        <v>3063</v>
      </c>
      <c r="B1174" s="2959">
        <v>12</v>
      </c>
      <c r="C1174" s="2959">
        <v>1</v>
      </c>
      <c r="D1174" s="2959">
        <v>604</v>
      </c>
      <c r="E1174" s="2959" t="s">
        <v>4763</v>
      </c>
      <c r="F1174" s="2960">
        <v>93.28</v>
      </c>
      <c r="G1174" s="2959"/>
      <c r="H1174" s="3348" t="s">
        <v>3591</v>
      </c>
    </row>
    <row r="1175" spans="1:8">
      <c r="A1175" s="2959" t="s">
        <v>3063</v>
      </c>
      <c r="B1175" s="2959">
        <v>12</v>
      </c>
      <c r="C1175" s="2959">
        <v>1</v>
      </c>
      <c r="D1175" s="2959">
        <v>701</v>
      </c>
      <c r="E1175" s="2959" t="s">
        <v>4764</v>
      </c>
      <c r="F1175" s="2960">
        <v>93.28</v>
      </c>
      <c r="G1175" s="2959"/>
      <c r="H1175" s="3348" t="s">
        <v>3591</v>
      </c>
    </row>
    <row r="1176" spans="1:8">
      <c r="A1176" s="2959" t="s">
        <v>3063</v>
      </c>
      <c r="B1176" s="2959">
        <v>12</v>
      </c>
      <c r="C1176" s="2959">
        <v>1</v>
      </c>
      <c r="D1176" s="2959">
        <v>702</v>
      </c>
      <c r="E1176" s="2959" t="s">
        <v>4765</v>
      </c>
      <c r="F1176" s="2960">
        <v>91.2</v>
      </c>
      <c r="G1176" s="2959"/>
      <c r="H1176" s="3348" t="s">
        <v>3591</v>
      </c>
    </row>
    <row r="1177" spans="1:8">
      <c r="A1177" s="2959" t="s">
        <v>3063</v>
      </c>
      <c r="B1177" s="2959">
        <v>12</v>
      </c>
      <c r="C1177" s="2959">
        <v>1</v>
      </c>
      <c r="D1177" s="2959">
        <v>703</v>
      </c>
      <c r="E1177" s="2959" t="s">
        <v>4766</v>
      </c>
      <c r="F1177" s="2960">
        <v>91.2</v>
      </c>
      <c r="G1177" s="2959"/>
      <c r="H1177" s="3348" t="s">
        <v>3591</v>
      </c>
    </row>
    <row r="1178" spans="1:8">
      <c r="A1178" s="2959" t="s">
        <v>3063</v>
      </c>
      <c r="B1178" s="2959">
        <v>12</v>
      </c>
      <c r="C1178" s="2959">
        <v>1</v>
      </c>
      <c r="D1178" s="2959">
        <v>704</v>
      </c>
      <c r="E1178" s="2959" t="s">
        <v>4767</v>
      </c>
      <c r="F1178" s="2960">
        <v>93.28</v>
      </c>
      <c r="G1178" s="2959"/>
      <c r="H1178" s="3348" t="s">
        <v>3591</v>
      </c>
    </row>
    <row r="1179" spans="1:8">
      <c r="A1179" s="2959" t="s">
        <v>3063</v>
      </c>
      <c r="B1179" s="2959">
        <v>12</v>
      </c>
      <c r="C1179" s="2959">
        <v>1</v>
      </c>
      <c r="D1179" s="2959">
        <v>801</v>
      </c>
      <c r="E1179" s="2959" t="s">
        <v>4768</v>
      </c>
      <c r="F1179" s="2960">
        <v>93.28</v>
      </c>
      <c r="G1179" s="2959"/>
      <c r="H1179" s="3348" t="s">
        <v>3591</v>
      </c>
    </row>
    <row r="1180" spans="1:8">
      <c r="A1180" s="2959" t="s">
        <v>3063</v>
      </c>
      <c r="B1180" s="2959">
        <v>12</v>
      </c>
      <c r="C1180" s="2959">
        <v>1</v>
      </c>
      <c r="D1180" s="2959">
        <v>802</v>
      </c>
      <c r="E1180" s="2959" t="s">
        <v>4769</v>
      </c>
      <c r="F1180" s="2960">
        <v>91.2</v>
      </c>
      <c r="G1180" s="2959"/>
      <c r="H1180" s="3348" t="s">
        <v>3591</v>
      </c>
    </row>
    <row r="1181" spans="1:8">
      <c r="A1181" s="2959" t="s">
        <v>3063</v>
      </c>
      <c r="B1181" s="2959">
        <v>12</v>
      </c>
      <c r="C1181" s="2959">
        <v>1</v>
      </c>
      <c r="D1181" s="2959">
        <v>803</v>
      </c>
      <c r="E1181" s="2959" t="s">
        <v>4770</v>
      </c>
      <c r="F1181" s="2960">
        <v>91.2</v>
      </c>
      <c r="G1181" s="2959"/>
      <c r="H1181" s="3348" t="s">
        <v>3591</v>
      </c>
    </row>
    <row r="1182" spans="1:8">
      <c r="A1182" s="2959" t="s">
        <v>3063</v>
      </c>
      <c r="B1182" s="2959">
        <v>12</v>
      </c>
      <c r="C1182" s="2959">
        <v>1</v>
      </c>
      <c r="D1182" s="2959">
        <v>804</v>
      </c>
      <c r="E1182" s="2959" t="s">
        <v>4771</v>
      </c>
      <c r="F1182" s="2960">
        <v>93.28</v>
      </c>
      <c r="G1182" s="2959"/>
      <c r="H1182" s="3348" t="s">
        <v>3591</v>
      </c>
    </row>
    <row r="1183" spans="1:8">
      <c r="A1183" s="2959" t="s">
        <v>3063</v>
      </c>
      <c r="B1183" s="2959">
        <v>12</v>
      </c>
      <c r="C1183" s="2959">
        <v>1</v>
      </c>
      <c r="D1183" s="2959">
        <v>901</v>
      </c>
      <c r="E1183" s="2959" t="s">
        <v>4772</v>
      </c>
      <c r="F1183" s="2960">
        <v>93.28</v>
      </c>
      <c r="G1183" s="2959"/>
      <c r="H1183" s="3348" t="s">
        <v>3591</v>
      </c>
    </row>
    <row r="1184" spans="1:8">
      <c r="A1184" s="2959" t="s">
        <v>3063</v>
      </c>
      <c r="B1184" s="2959">
        <v>12</v>
      </c>
      <c r="C1184" s="2959">
        <v>1</v>
      </c>
      <c r="D1184" s="2959">
        <v>902</v>
      </c>
      <c r="E1184" s="2959" t="s">
        <v>4773</v>
      </c>
      <c r="F1184" s="2960">
        <v>91.2</v>
      </c>
      <c r="G1184" s="2959"/>
      <c r="H1184" s="3348" t="s">
        <v>3591</v>
      </c>
    </row>
    <row r="1185" spans="1:8">
      <c r="A1185" s="2959" t="s">
        <v>3063</v>
      </c>
      <c r="B1185" s="2959">
        <v>12</v>
      </c>
      <c r="C1185" s="2959">
        <v>1</v>
      </c>
      <c r="D1185" s="2959">
        <v>903</v>
      </c>
      <c r="E1185" s="2959" t="s">
        <v>4774</v>
      </c>
      <c r="F1185" s="2960">
        <v>91.2</v>
      </c>
      <c r="G1185" s="2959"/>
      <c r="H1185" s="3348" t="s">
        <v>3591</v>
      </c>
    </row>
    <row r="1186" spans="1:8">
      <c r="A1186" s="2959" t="s">
        <v>3063</v>
      </c>
      <c r="B1186" s="2959">
        <v>12</v>
      </c>
      <c r="C1186" s="2959">
        <v>1</v>
      </c>
      <c r="D1186" s="2959">
        <v>904</v>
      </c>
      <c r="E1186" s="2959" t="s">
        <v>4775</v>
      </c>
      <c r="F1186" s="2960">
        <v>93.28</v>
      </c>
      <c r="G1186" s="2959"/>
      <c r="H1186" s="3348" t="s">
        <v>3591</v>
      </c>
    </row>
    <row r="1187" spans="1:8">
      <c r="A1187" s="2959" t="s">
        <v>3063</v>
      </c>
      <c r="B1187" s="2959">
        <v>12</v>
      </c>
      <c r="C1187" s="2959">
        <v>1</v>
      </c>
      <c r="D1187" s="2959">
        <v>1001</v>
      </c>
      <c r="E1187" s="2959" t="s">
        <v>4776</v>
      </c>
      <c r="F1187" s="2960">
        <v>93.28</v>
      </c>
      <c r="G1187" s="2959"/>
      <c r="H1187" s="3348" t="s">
        <v>3591</v>
      </c>
    </row>
    <row r="1188" spans="1:8">
      <c r="A1188" s="2959" t="s">
        <v>3063</v>
      </c>
      <c r="B1188" s="2959">
        <v>12</v>
      </c>
      <c r="C1188" s="2959">
        <v>1</v>
      </c>
      <c r="D1188" s="2959">
        <v>1002</v>
      </c>
      <c r="E1188" s="2959" t="s">
        <v>4777</v>
      </c>
      <c r="F1188" s="2960">
        <v>91.2</v>
      </c>
      <c r="G1188" s="2959"/>
      <c r="H1188" s="3348" t="s">
        <v>3591</v>
      </c>
    </row>
    <row r="1189" spans="1:8">
      <c r="A1189" s="2959" t="s">
        <v>3063</v>
      </c>
      <c r="B1189" s="2959">
        <v>12</v>
      </c>
      <c r="C1189" s="2959">
        <v>1</v>
      </c>
      <c r="D1189" s="2959">
        <v>1003</v>
      </c>
      <c r="E1189" s="2959" t="s">
        <v>4778</v>
      </c>
      <c r="F1189" s="2960">
        <v>91.2</v>
      </c>
      <c r="G1189" s="2959"/>
      <c r="H1189" s="3348" t="s">
        <v>3591</v>
      </c>
    </row>
    <row r="1190" spans="1:8">
      <c r="A1190" s="2959" t="s">
        <v>3063</v>
      </c>
      <c r="B1190" s="2959">
        <v>12</v>
      </c>
      <c r="C1190" s="2959">
        <v>1</v>
      </c>
      <c r="D1190" s="2959">
        <v>1004</v>
      </c>
      <c r="E1190" s="2959" t="s">
        <v>4779</v>
      </c>
      <c r="F1190" s="2960">
        <v>93.28</v>
      </c>
      <c r="G1190" s="2959"/>
      <c r="H1190" s="3348" t="s">
        <v>3591</v>
      </c>
    </row>
    <row r="1191" spans="1:8">
      <c r="A1191" s="2959" t="s">
        <v>3063</v>
      </c>
      <c r="B1191" s="2959">
        <v>12</v>
      </c>
      <c r="C1191" s="2959">
        <v>1</v>
      </c>
      <c r="D1191" s="2959">
        <v>1101</v>
      </c>
      <c r="E1191" s="2959" t="s">
        <v>4780</v>
      </c>
      <c r="F1191" s="2960">
        <v>93.28</v>
      </c>
      <c r="G1191" s="2959"/>
      <c r="H1191" s="3348" t="s">
        <v>3591</v>
      </c>
    </row>
    <row r="1192" spans="1:8">
      <c r="A1192" s="2959" t="s">
        <v>3063</v>
      </c>
      <c r="B1192" s="2959">
        <v>12</v>
      </c>
      <c r="C1192" s="2959">
        <v>1</v>
      </c>
      <c r="D1192" s="2959">
        <v>1102</v>
      </c>
      <c r="E1192" s="2959" t="s">
        <v>4781</v>
      </c>
      <c r="F1192" s="2960">
        <v>91.2</v>
      </c>
      <c r="G1192" s="2959"/>
      <c r="H1192" s="3348" t="s">
        <v>3591</v>
      </c>
    </row>
    <row r="1193" spans="1:8">
      <c r="A1193" s="2959" t="s">
        <v>3063</v>
      </c>
      <c r="B1193" s="2959">
        <v>12</v>
      </c>
      <c r="C1193" s="2959">
        <v>1</v>
      </c>
      <c r="D1193" s="2959">
        <v>1103</v>
      </c>
      <c r="E1193" s="2959" t="s">
        <v>4782</v>
      </c>
      <c r="F1193" s="2960">
        <v>91.2</v>
      </c>
      <c r="G1193" s="2959"/>
      <c r="H1193" s="3348" t="s">
        <v>3591</v>
      </c>
    </row>
    <row r="1194" spans="1:8">
      <c r="A1194" s="2959" t="s">
        <v>3063</v>
      </c>
      <c r="B1194" s="2959">
        <v>12</v>
      </c>
      <c r="C1194" s="2959">
        <v>1</v>
      </c>
      <c r="D1194" s="2959">
        <v>1104</v>
      </c>
      <c r="E1194" s="2959" t="s">
        <v>4783</v>
      </c>
      <c r="F1194" s="2960">
        <v>93.28</v>
      </c>
      <c r="G1194" s="2959"/>
      <c r="H1194" s="3348" t="s">
        <v>3591</v>
      </c>
    </row>
    <row r="1195" spans="1:8">
      <c r="A1195" s="2959" t="s">
        <v>3063</v>
      </c>
      <c r="B1195" s="2959">
        <v>12</v>
      </c>
      <c r="C1195" s="2959">
        <v>1</v>
      </c>
      <c r="D1195" s="2959">
        <v>1201</v>
      </c>
      <c r="E1195" s="2959" t="s">
        <v>4784</v>
      </c>
      <c r="F1195" s="2960">
        <v>93.28</v>
      </c>
      <c r="G1195" s="2959"/>
      <c r="H1195" s="3348" t="s">
        <v>3591</v>
      </c>
    </row>
    <row r="1196" spans="1:8">
      <c r="A1196" s="2959" t="s">
        <v>3063</v>
      </c>
      <c r="B1196" s="2959">
        <v>12</v>
      </c>
      <c r="C1196" s="2959">
        <v>1</v>
      </c>
      <c r="D1196" s="2959">
        <v>1202</v>
      </c>
      <c r="E1196" s="2959" t="s">
        <v>4785</v>
      </c>
      <c r="F1196" s="2960">
        <v>91.2</v>
      </c>
      <c r="G1196" s="2959"/>
      <c r="H1196" s="3348" t="s">
        <v>3591</v>
      </c>
    </row>
    <row r="1197" spans="1:8">
      <c r="A1197" s="2959" t="s">
        <v>3063</v>
      </c>
      <c r="B1197" s="2959">
        <v>12</v>
      </c>
      <c r="C1197" s="2959">
        <v>1</v>
      </c>
      <c r="D1197" s="2959">
        <v>1203</v>
      </c>
      <c r="E1197" s="2959" t="s">
        <v>4786</v>
      </c>
      <c r="F1197" s="2960">
        <v>91.2</v>
      </c>
      <c r="G1197" s="2959"/>
      <c r="H1197" s="3348" t="s">
        <v>3591</v>
      </c>
    </row>
    <row r="1198" spans="1:8">
      <c r="A1198" s="2959" t="s">
        <v>3063</v>
      </c>
      <c r="B1198" s="2959">
        <v>12</v>
      </c>
      <c r="C1198" s="2959">
        <v>1</v>
      </c>
      <c r="D1198" s="2959">
        <v>1204</v>
      </c>
      <c r="E1198" s="2959" t="s">
        <v>4787</v>
      </c>
      <c r="F1198" s="2960">
        <v>93.28</v>
      </c>
      <c r="G1198" s="2959"/>
      <c r="H1198" s="3348" t="s">
        <v>3591</v>
      </c>
    </row>
    <row r="1199" spans="1:8">
      <c r="A1199" s="2959" t="s">
        <v>3063</v>
      </c>
      <c r="B1199" s="2959">
        <v>12</v>
      </c>
      <c r="C1199" s="2959">
        <v>1</v>
      </c>
      <c r="D1199" s="2959">
        <v>1301</v>
      </c>
      <c r="E1199" s="2959" t="s">
        <v>4788</v>
      </c>
      <c r="F1199" s="2960">
        <v>93.28</v>
      </c>
      <c r="G1199" s="2959"/>
      <c r="H1199" s="3348" t="s">
        <v>3591</v>
      </c>
    </row>
    <row r="1200" spans="1:8">
      <c r="A1200" s="2959" t="s">
        <v>3063</v>
      </c>
      <c r="B1200" s="2959">
        <v>12</v>
      </c>
      <c r="C1200" s="2959">
        <v>1</v>
      </c>
      <c r="D1200" s="2959">
        <v>1302</v>
      </c>
      <c r="E1200" s="2959" t="s">
        <v>4789</v>
      </c>
      <c r="F1200" s="2960">
        <v>91.2</v>
      </c>
      <c r="G1200" s="2959"/>
      <c r="H1200" s="3348" t="s">
        <v>3591</v>
      </c>
    </row>
    <row r="1201" spans="1:8">
      <c r="A1201" s="2959" t="s">
        <v>3063</v>
      </c>
      <c r="B1201" s="2959">
        <v>12</v>
      </c>
      <c r="C1201" s="2959">
        <v>1</v>
      </c>
      <c r="D1201" s="2959">
        <v>1303</v>
      </c>
      <c r="E1201" s="2959" t="s">
        <v>4790</v>
      </c>
      <c r="F1201" s="2960">
        <v>91.2</v>
      </c>
      <c r="G1201" s="2959"/>
      <c r="H1201" s="3348" t="s">
        <v>3591</v>
      </c>
    </row>
    <row r="1202" spans="1:8">
      <c r="A1202" s="2959" t="s">
        <v>3063</v>
      </c>
      <c r="B1202" s="2959">
        <v>12</v>
      </c>
      <c r="C1202" s="2959">
        <v>1</v>
      </c>
      <c r="D1202" s="2959">
        <v>1304</v>
      </c>
      <c r="E1202" s="2959" t="s">
        <v>4791</v>
      </c>
      <c r="F1202" s="2960">
        <v>93.28</v>
      </c>
      <c r="G1202" s="2959"/>
      <c r="H1202" s="3348" t="s">
        <v>3591</v>
      </c>
    </row>
    <row r="1203" spans="1:8">
      <c r="A1203" s="2959" t="s">
        <v>3063</v>
      </c>
      <c r="B1203" s="2959">
        <v>12</v>
      </c>
      <c r="C1203" s="2959">
        <v>1</v>
      </c>
      <c r="D1203" s="2959">
        <v>1401</v>
      </c>
      <c r="E1203" s="2959" t="s">
        <v>4792</v>
      </c>
      <c r="F1203" s="2960">
        <v>93.28</v>
      </c>
      <c r="G1203" s="2959"/>
      <c r="H1203" s="3348" t="s">
        <v>3591</v>
      </c>
    </row>
    <row r="1204" spans="1:8">
      <c r="A1204" s="2959" t="s">
        <v>3063</v>
      </c>
      <c r="B1204" s="2959">
        <v>12</v>
      </c>
      <c r="C1204" s="2959">
        <v>1</v>
      </c>
      <c r="D1204" s="2959">
        <v>1402</v>
      </c>
      <c r="E1204" s="2959" t="s">
        <v>4793</v>
      </c>
      <c r="F1204" s="2960">
        <v>91.2</v>
      </c>
      <c r="G1204" s="2959"/>
      <c r="H1204" s="3348" t="s">
        <v>3591</v>
      </c>
    </row>
    <row r="1205" spans="1:8">
      <c r="A1205" s="2959" t="s">
        <v>3063</v>
      </c>
      <c r="B1205" s="2959">
        <v>12</v>
      </c>
      <c r="C1205" s="2959">
        <v>1</v>
      </c>
      <c r="D1205" s="2959">
        <v>1403</v>
      </c>
      <c r="E1205" s="2959" t="s">
        <v>4794</v>
      </c>
      <c r="F1205" s="2960">
        <v>91.2</v>
      </c>
      <c r="G1205" s="2959"/>
      <c r="H1205" s="3348" t="s">
        <v>3591</v>
      </c>
    </row>
    <row r="1206" spans="1:8">
      <c r="A1206" s="2959" t="s">
        <v>3063</v>
      </c>
      <c r="B1206" s="2959">
        <v>12</v>
      </c>
      <c r="C1206" s="2959">
        <v>1</v>
      </c>
      <c r="D1206" s="2959">
        <v>1404</v>
      </c>
      <c r="E1206" s="2959" t="s">
        <v>4795</v>
      </c>
      <c r="F1206" s="2960">
        <v>93.28</v>
      </c>
      <c r="G1206" s="2959"/>
      <c r="H1206" s="3348" t="s">
        <v>3591</v>
      </c>
    </row>
    <row r="1207" spans="1:8">
      <c r="A1207" s="2959" t="s">
        <v>3063</v>
      </c>
      <c r="B1207" s="2959">
        <v>12</v>
      </c>
      <c r="C1207" s="2959">
        <v>1</v>
      </c>
      <c r="D1207" s="2959">
        <v>1501</v>
      </c>
      <c r="E1207" s="2959" t="s">
        <v>4796</v>
      </c>
      <c r="F1207" s="2960">
        <v>93.28</v>
      </c>
      <c r="G1207" s="2959"/>
      <c r="H1207" s="3348" t="s">
        <v>3591</v>
      </c>
    </row>
    <row r="1208" spans="1:8">
      <c r="A1208" s="2959" t="s">
        <v>3063</v>
      </c>
      <c r="B1208" s="2959">
        <v>12</v>
      </c>
      <c r="C1208" s="2959">
        <v>1</v>
      </c>
      <c r="D1208" s="2959">
        <v>1502</v>
      </c>
      <c r="E1208" s="2959" t="s">
        <v>4797</v>
      </c>
      <c r="F1208" s="2960">
        <v>91.2</v>
      </c>
      <c r="G1208" s="2959"/>
      <c r="H1208" s="3348" t="s">
        <v>3591</v>
      </c>
    </row>
    <row r="1209" spans="1:8">
      <c r="A1209" s="2959" t="s">
        <v>3063</v>
      </c>
      <c r="B1209" s="2959">
        <v>12</v>
      </c>
      <c r="C1209" s="2959">
        <v>1</v>
      </c>
      <c r="D1209" s="2959">
        <v>1503</v>
      </c>
      <c r="E1209" s="2959" t="s">
        <v>4798</v>
      </c>
      <c r="F1209" s="2960">
        <v>91.2</v>
      </c>
      <c r="G1209" s="2959"/>
      <c r="H1209" s="3348" t="s">
        <v>3591</v>
      </c>
    </row>
    <row r="1210" spans="1:8">
      <c r="A1210" s="2959" t="s">
        <v>3063</v>
      </c>
      <c r="B1210" s="2959">
        <v>12</v>
      </c>
      <c r="C1210" s="2959">
        <v>1</v>
      </c>
      <c r="D1210" s="2959">
        <v>1504</v>
      </c>
      <c r="E1210" s="2959" t="s">
        <v>4799</v>
      </c>
      <c r="F1210" s="2960">
        <v>93.28</v>
      </c>
      <c r="G1210" s="2959"/>
      <c r="H1210" s="3348" t="s">
        <v>3591</v>
      </c>
    </row>
    <row r="1211" spans="1:8">
      <c r="A1211" s="2959" t="s">
        <v>3063</v>
      </c>
      <c r="B1211" s="2959">
        <v>12</v>
      </c>
      <c r="C1211" s="2959">
        <v>1</v>
      </c>
      <c r="D1211" s="2959">
        <v>1601</v>
      </c>
      <c r="E1211" s="2959" t="s">
        <v>4800</v>
      </c>
      <c r="F1211" s="2960">
        <v>93.28</v>
      </c>
      <c r="G1211" s="2959"/>
      <c r="H1211" s="3348" t="s">
        <v>3591</v>
      </c>
    </row>
    <row r="1212" spans="1:8">
      <c r="A1212" s="2959" t="s">
        <v>3063</v>
      </c>
      <c r="B1212" s="2959">
        <v>12</v>
      </c>
      <c r="C1212" s="2959">
        <v>1</v>
      </c>
      <c r="D1212" s="2959">
        <v>1602</v>
      </c>
      <c r="E1212" s="2959" t="s">
        <v>4801</v>
      </c>
      <c r="F1212" s="2960">
        <v>91.2</v>
      </c>
      <c r="G1212" s="2959"/>
      <c r="H1212" s="3348" t="s">
        <v>3591</v>
      </c>
    </row>
    <row r="1213" spans="1:8">
      <c r="A1213" s="2959" t="s">
        <v>3063</v>
      </c>
      <c r="B1213" s="2959">
        <v>12</v>
      </c>
      <c r="C1213" s="2959">
        <v>1</v>
      </c>
      <c r="D1213" s="2959">
        <v>1603</v>
      </c>
      <c r="E1213" s="2959" t="s">
        <v>4802</v>
      </c>
      <c r="F1213" s="2960">
        <v>91.2</v>
      </c>
      <c r="G1213" s="2959"/>
      <c r="H1213" s="3348" t="s">
        <v>3591</v>
      </c>
    </row>
    <row r="1214" spans="1:8">
      <c r="A1214" s="2959" t="s">
        <v>3063</v>
      </c>
      <c r="B1214" s="2959">
        <v>12</v>
      </c>
      <c r="C1214" s="2959">
        <v>1</v>
      </c>
      <c r="D1214" s="2959">
        <v>1604</v>
      </c>
      <c r="E1214" s="2959" t="s">
        <v>4803</v>
      </c>
      <c r="F1214" s="2960">
        <v>93.28</v>
      </c>
      <c r="G1214" s="2959"/>
      <c r="H1214" s="3348" t="s">
        <v>3591</v>
      </c>
    </row>
    <row r="1215" spans="1:8">
      <c r="A1215" s="2959" t="s">
        <v>3063</v>
      </c>
      <c r="B1215" s="2959">
        <v>12</v>
      </c>
      <c r="C1215" s="2959">
        <v>1</v>
      </c>
      <c r="D1215" s="2959">
        <v>1701</v>
      </c>
      <c r="E1215" s="2959" t="s">
        <v>4804</v>
      </c>
      <c r="F1215" s="2960">
        <v>93.28</v>
      </c>
      <c r="G1215" s="2959"/>
      <c r="H1215" s="3348" t="s">
        <v>3591</v>
      </c>
    </row>
    <row r="1216" spans="1:8">
      <c r="A1216" s="2959" t="s">
        <v>3063</v>
      </c>
      <c r="B1216" s="2959">
        <v>12</v>
      </c>
      <c r="C1216" s="2959">
        <v>1</v>
      </c>
      <c r="D1216" s="2959">
        <v>1702</v>
      </c>
      <c r="E1216" s="2959" t="s">
        <v>4805</v>
      </c>
      <c r="F1216" s="2960">
        <v>91.2</v>
      </c>
      <c r="G1216" s="2959"/>
      <c r="H1216" s="3348" t="s">
        <v>3591</v>
      </c>
    </row>
    <row r="1217" spans="1:8">
      <c r="A1217" s="2959" t="s">
        <v>3063</v>
      </c>
      <c r="B1217" s="2959">
        <v>12</v>
      </c>
      <c r="C1217" s="2959">
        <v>1</v>
      </c>
      <c r="D1217" s="2959">
        <v>1703</v>
      </c>
      <c r="E1217" s="2959" t="s">
        <v>4806</v>
      </c>
      <c r="F1217" s="2960">
        <v>91.2</v>
      </c>
      <c r="G1217" s="2959"/>
      <c r="H1217" s="3348" t="s">
        <v>3591</v>
      </c>
    </row>
    <row r="1218" spans="1:8">
      <c r="A1218" s="2959" t="s">
        <v>3063</v>
      </c>
      <c r="B1218" s="2959">
        <v>12</v>
      </c>
      <c r="C1218" s="2959">
        <v>1</v>
      </c>
      <c r="D1218" s="2959">
        <v>1704</v>
      </c>
      <c r="E1218" s="2959" t="s">
        <v>4807</v>
      </c>
      <c r="F1218" s="2960">
        <v>93.28</v>
      </c>
      <c r="G1218" s="2959"/>
      <c r="H1218" s="3348" t="s">
        <v>3591</v>
      </c>
    </row>
    <row r="1219" spans="1:8">
      <c r="A1219" s="2959" t="s">
        <v>3063</v>
      </c>
      <c r="B1219" s="2959">
        <v>12</v>
      </c>
      <c r="C1219" s="2959">
        <v>1</v>
      </c>
      <c r="D1219" s="2959">
        <v>1801</v>
      </c>
      <c r="E1219" s="2959" t="s">
        <v>4808</v>
      </c>
      <c r="F1219" s="2960">
        <v>93.28</v>
      </c>
      <c r="G1219" s="2959"/>
      <c r="H1219" s="3348" t="s">
        <v>3591</v>
      </c>
    </row>
    <row r="1220" spans="1:8">
      <c r="A1220" s="2959" t="s">
        <v>3063</v>
      </c>
      <c r="B1220" s="2959">
        <v>12</v>
      </c>
      <c r="C1220" s="2959">
        <v>1</v>
      </c>
      <c r="D1220" s="2959">
        <v>1802</v>
      </c>
      <c r="E1220" s="2959" t="s">
        <v>4809</v>
      </c>
      <c r="F1220" s="2960">
        <v>91.2</v>
      </c>
      <c r="G1220" s="2959"/>
      <c r="H1220" s="3348" t="s">
        <v>3591</v>
      </c>
    </row>
    <row r="1221" spans="1:8">
      <c r="A1221" s="2959" t="s">
        <v>3063</v>
      </c>
      <c r="B1221" s="2959">
        <v>12</v>
      </c>
      <c r="C1221" s="2959">
        <v>1</v>
      </c>
      <c r="D1221" s="2959">
        <v>1803</v>
      </c>
      <c r="E1221" s="2959" t="s">
        <v>4810</v>
      </c>
      <c r="F1221" s="2960">
        <v>91.2</v>
      </c>
      <c r="G1221" s="2959"/>
      <c r="H1221" s="3348" t="s">
        <v>3591</v>
      </c>
    </row>
    <row r="1222" spans="1:8">
      <c r="A1222" s="2959" t="s">
        <v>3063</v>
      </c>
      <c r="B1222" s="2959">
        <v>12</v>
      </c>
      <c r="C1222" s="2959">
        <v>1</v>
      </c>
      <c r="D1222" s="2959">
        <v>1804</v>
      </c>
      <c r="E1222" s="2959" t="s">
        <v>4811</v>
      </c>
      <c r="F1222" s="2960">
        <v>93.28</v>
      </c>
      <c r="G1222" s="2959"/>
      <c r="H1222" s="3348" t="s">
        <v>3591</v>
      </c>
    </row>
    <row r="1223" spans="1:8">
      <c r="A1223" s="2959" t="s">
        <v>3063</v>
      </c>
      <c r="B1223" s="2959">
        <v>12</v>
      </c>
      <c r="C1223" s="2959">
        <v>1</v>
      </c>
      <c r="D1223" s="2959">
        <v>1901</v>
      </c>
      <c r="E1223" s="2959" t="s">
        <v>4812</v>
      </c>
      <c r="F1223" s="2960">
        <v>93.28</v>
      </c>
      <c r="G1223" s="2959"/>
      <c r="H1223" s="3348" t="s">
        <v>3591</v>
      </c>
    </row>
    <row r="1224" spans="1:8">
      <c r="A1224" s="2959" t="s">
        <v>3063</v>
      </c>
      <c r="B1224" s="2959">
        <v>12</v>
      </c>
      <c r="C1224" s="2959">
        <v>1</v>
      </c>
      <c r="D1224" s="2959">
        <v>1902</v>
      </c>
      <c r="E1224" s="2959" t="s">
        <v>4813</v>
      </c>
      <c r="F1224" s="2960">
        <v>91.2</v>
      </c>
      <c r="G1224" s="2959"/>
      <c r="H1224" s="3348" t="s">
        <v>3591</v>
      </c>
    </row>
    <row r="1225" spans="1:8">
      <c r="A1225" s="2959" t="s">
        <v>3063</v>
      </c>
      <c r="B1225" s="2959">
        <v>12</v>
      </c>
      <c r="C1225" s="2959">
        <v>1</v>
      </c>
      <c r="D1225" s="2959">
        <v>1903</v>
      </c>
      <c r="E1225" s="2959" t="s">
        <v>4814</v>
      </c>
      <c r="F1225" s="2960">
        <v>91.2</v>
      </c>
      <c r="G1225" s="2959"/>
      <c r="H1225" s="3348" t="s">
        <v>3591</v>
      </c>
    </row>
    <row r="1226" spans="1:8">
      <c r="A1226" s="2959" t="s">
        <v>3063</v>
      </c>
      <c r="B1226" s="2959">
        <v>12</v>
      </c>
      <c r="C1226" s="2959">
        <v>1</v>
      </c>
      <c r="D1226" s="2959">
        <v>1904</v>
      </c>
      <c r="E1226" s="2959" t="s">
        <v>4815</v>
      </c>
      <c r="F1226" s="2960">
        <v>93.28</v>
      </c>
      <c r="G1226" s="2959"/>
      <c r="H1226" s="3348" t="s">
        <v>3591</v>
      </c>
    </row>
    <row r="1227" spans="1:8">
      <c r="A1227" s="2959" t="s">
        <v>3063</v>
      </c>
      <c r="B1227" s="2959">
        <v>12</v>
      </c>
      <c r="C1227" s="2959">
        <v>1</v>
      </c>
      <c r="D1227" s="2959">
        <v>2001</v>
      </c>
      <c r="E1227" s="2959" t="s">
        <v>4816</v>
      </c>
      <c r="F1227" s="2960">
        <v>93.28</v>
      </c>
      <c r="G1227" s="2959"/>
      <c r="H1227" s="3348" t="s">
        <v>3591</v>
      </c>
    </row>
    <row r="1228" spans="1:8">
      <c r="A1228" s="2959" t="s">
        <v>3063</v>
      </c>
      <c r="B1228" s="2959">
        <v>12</v>
      </c>
      <c r="C1228" s="2959">
        <v>1</v>
      </c>
      <c r="D1228" s="2959">
        <v>2002</v>
      </c>
      <c r="E1228" s="2959" t="s">
        <v>4817</v>
      </c>
      <c r="F1228" s="2960">
        <v>91.2</v>
      </c>
      <c r="G1228" s="2959"/>
      <c r="H1228" s="3348" t="s">
        <v>3591</v>
      </c>
    </row>
    <row r="1229" spans="1:8">
      <c r="A1229" s="2959" t="s">
        <v>3063</v>
      </c>
      <c r="B1229" s="2959">
        <v>12</v>
      </c>
      <c r="C1229" s="2959">
        <v>1</v>
      </c>
      <c r="D1229" s="2959">
        <v>2003</v>
      </c>
      <c r="E1229" s="2959" t="s">
        <v>4818</v>
      </c>
      <c r="F1229" s="2960">
        <v>91.2</v>
      </c>
      <c r="G1229" s="2959"/>
      <c r="H1229" s="3348" t="s">
        <v>3591</v>
      </c>
    </row>
    <row r="1230" spans="1:8">
      <c r="A1230" s="2959" t="s">
        <v>3063</v>
      </c>
      <c r="B1230" s="2959">
        <v>12</v>
      </c>
      <c r="C1230" s="2959">
        <v>1</v>
      </c>
      <c r="D1230" s="2959">
        <v>2004</v>
      </c>
      <c r="E1230" s="2959" t="s">
        <v>4819</v>
      </c>
      <c r="F1230" s="2960">
        <v>93.28</v>
      </c>
      <c r="G1230" s="2959"/>
      <c r="H1230" s="3348" t="s">
        <v>3591</v>
      </c>
    </row>
    <row r="1231" spans="1:8">
      <c r="A1231" s="2959" t="s">
        <v>3063</v>
      </c>
      <c r="B1231" s="2959">
        <v>12</v>
      </c>
      <c r="C1231" s="2959">
        <v>1</v>
      </c>
      <c r="D1231" s="2959">
        <v>2101</v>
      </c>
      <c r="E1231" s="2959" t="s">
        <v>4820</v>
      </c>
      <c r="F1231" s="2960">
        <v>93.28</v>
      </c>
      <c r="G1231" s="2959"/>
      <c r="H1231" s="3348" t="s">
        <v>3591</v>
      </c>
    </row>
    <row r="1232" spans="1:8">
      <c r="A1232" s="2959" t="s">
        <v>3063</v>
      </c>
      <c r="B1232" s="2959">
        <v>12</v>
      </c>
      <c r="C1232" s="2959">
        <v>1</v>
      </c>
      <c r="D1232" s="2959">
        <v>2102</v>
      </c>
      <c r="E1232" s="2959" t="s">
        <v>4821</v>
      </c>
      <c r="F1232" s="2960">
        <v>91.2</v>
      </c>
      <c r="G1232" s="2959"/>
      <c r="H1232" s="3348" t="s">
        <v>3591</v>
      </c>
    </row>
    <row r="1233" spans="1:8">
      <c r="A1233" s="2959" t="s">
        <v>3063</v>
      </c>
      <c r="B1233" s="2959">
        <v>12</v>
      </c>
      <c r="C1233" s="2959">
        <v>1</v>
      </c>
      <c r="D1233" s="2959">
        <v>2103</v>
      </c>
      <c r="E1233" s="2959" t="s">
        <v>4822</v>
      </c>
      <c r="F1233" s="2960">
        <v>91.2</v>
      </c>
      <c r="G1233" s="2959"/>
      <c r="H1233" s="3348" t="s">
        <v>3591</v>
      </c>
    </row>
    <row r="1234" spans="1:8">
      <c r="A1234" s="2959" t="s">
        <v>3063</v>
      </c>
      <c r="B1234" s="2959">
        <v>12</v>
      </c>
      <c r="C1234" s="2959">
        <v>1</v>
      </c>
      <c r="D1234" s="2959">
        <v>2104</v>
      </c>
      <c r="E1234" s="2959" t="s">
        <v>4823</v>
      </c>
      <c r="F1234" s="2960">
        <v>93.28</v>
      </c>
      <c r="G1234" s="2959"/>
      <c r="H1234" s="3348" t="s">
        <v>3591</v>
      </c>
    </row>
    <row r="1235" spans="1:8">
      <c r="A1235" s="2959" t="s">
        <v>3063</v>
      </c>
      <c r="B1235" s="2959">
        <v>12</v>
      </c>
      <c r="C1235" s="2959">
        <v>1</v>
      </c>
      <c r="D1235" s="2959">
        <v>2201</v>
      </c>
      <c r="E1235" s="2959" t="s">
        <v>4824</v>
      </c>
      <c r="F1235" s="2960">
        <v>93.28</v>
      </c>
      <c r="G1235" s="2959"/>
      <c r="H1235" s="3348" t="s">
        <v>3591</v>
      </c>
    </row>
    <row r="1236" spans="1:8">
      <c r="A1236" s="2959" t="s">
        <v>3063</v>
      </c>
      <c r="B1236" s="2959">
        <v>12</v>
      </c>
      <c r="C1236" s="2959">
        <v>1</v>
      </c>
      <c r="D1236" s="2959">
        <v>2202</v>
      </c>
      <c r="E1236" s="2959" t="s">
        <v>4825</v>
      </c>
      <c r="F1236" s="2960">
        <v>91.2</v>
      </c>
      <c r="G1236" s="2959"/>
      <c r="H1236" s="3348" t="s">
        <v>3591</v>
      </c>
    </row>
    <row r="1237" spans="1:8">
      <c r="A1237" s="2959" t="s">
        <v>3063</v>
      </c>
      <c r="B1237" s="2959">
        <v>12</v>
      </c>
      <c r="C1237" s="2959">
        <v>1</v>
      </c>
      <c r="D1237" s="2959">
        <v>2203</v>
      </c>
      <c r="E1237" s="2959" t="s">
        <v>4826</v>
      </c>
      <c r="F1237" s="2960">
        <v>91.2</v>
      </c>
      <c r="G1237" s="2959"/>
      <c r="H1237" s="3348" t="s">
        <v>3591</v>
      </c>
    </row>
    <row r="1238" spans="1:8">
      <c r="A1238" s="2959" t="s">
        <v>3063</v>
      </c>
      <c r="B1238" s="2959">
        <v>12</v>
      </c>
      <c r="C1238" s="2959">
        <v>1</v>
      </c>
      <c r="D1238" s="2959">
        <v>2204</v>
      </c>
      <c r="E1238" s="2959" t="s">
        <v>4827</v>
      </c>
      <c r="F1238" s="2960">
        <v>93.28</v>
      </c>
      <c r="G1238" s="2959"/>
      <c r="H1238" s="3348" t="s">
        <v>3591</v>
      </c>
    </row>
    <row r="1239" spans="1:8">
      <c r="A1239" s="2959" t="s">
        <v>3063</v>
      </c>
      <c r="B1239" s="2959">
        <v>12</v>
      </c>
      <c r="C1239" s="2959">
        <v>1</v>
      </c>
      <c r="D1239" s="2959">
        <v>2301</v>
      </c>
      <c r="E1239" s="2959" t="s">
        <v>4828</v>
      </c>
      <c r="F1239" s="2960">
        <v>93.28</v>
      </c>
      <c r="G1239" s="2959"/>
      <c r="H1239" s="3348" t="s">
        <v>3591</v>
      </c>
    </row>
    <row r="1240" spans="1:8">
      <c r="A1240" s="2959" t="s">
        <v>3063</v>
      </c>
      <c r="B1240" s="2959">
        <v>12</v>
      </c>
      <c r="C1240" s="2959">
        <v>1</v>
      </c>
      <c r="D1240" s="2959">
        <v>2302</v>
      </c>
      <c r="E1240" s="2959" t="s">
        <v>4829</v>
      </c>
      <c r="F1240" s="2960">
        <v>91.2</v>
      </c>
      <c r="G1240" s="2959"/>
      <c r="H1240" s="3348" t="s">
        <v>3591</v>
      </c>
    </row>
    <row r="1241" spans="1:8">
      <c r="A1241" s="2959" t="s">
        <v>3063</v>
      </c>
      <c r="B1241" s="2959">
        <v>12</v>
      </c>
      <c r="C1241" s="2959">
        <v>1</v>
      </c>
      <c r="D1241" s="2959">
        <v>2303</v>
      </c>
      <c r="E1241" s="2959" t="s">
        <v>4830</v>
      </c>
      <c r="F1241" s="2960">
        <v>91.2</v>
      </c>
      <c r="G1241" s="2959"/>
      <c r="H1241" s="3348" t="s">
        <v>3591</v>
      </c>
    </row>
    <row r="1242" spans="1:8">
      <c r="A1242" s="2959" t="s">
        <v>3063</v>
      </c>
      <c r="B1242" s="2959">
        <v>12</v>
      </c>
      <c r="C1242" s="2959">
        <v>1</v>
      </c>
      <c r="D1242" s="2959">
        <v>2304</v>
      </c>
      <c r="E1242" s="2959" t="s">
        <v>4831</v>
      </c>
      <c r="F1242" s="2960">
        <v>93.28</v>
      </c>
      <c r="G1242" s="2959"/>
      <c r="H1242" s="3348" t="s">
        <v>3591</v>
      </c>
    </row>
    <row r="1243" spans="1:8">
      <c r="A1243" s="2959" t="s">
        <v>3063</v>
      </c>
      <c r="B1243" s="2959">
        <v>12</v>
      </c>
      <c r="C1243" s="2959">
        <v>1</v>
      </c>
      <c r="D1243" s="2959">
        <v>2401</v>
      </c>
      <c r="E1243" s="2959" t="s">
        <v>4832</v>
      </c>
      <c r="F1243" s="2960">
        <v>93.28</v>
      </c>
      <c r="G1243" s="2959"/>
      <c r="H1243" s="3348" t="s">
        <v>3591</v>
      </c>
    </row>
    <row r="1244" spans="1:8">
      <c r="A1244" s="2959" t="s">
        <v>3063</v>
      </c>
      <c r="B1244" s="2959">
        <v>12</v>
      </c>
      <c r="C1244" s="2959">
        <v>1</v>
      </c>
      <c r="D1244" s="2959">
        <v>2402</v>
      </c>
      <c r="E1244" s="2959" t="s">
        <v>4833</v>
      </c>
      <c r="F1244" s="2960">
        <v>91.2</v>
      </c>
      <c r="G1244" s="2959"/>
      <c r="H1244" s="3348" t="s">
        <v>3591</v>
      </c>
    </row>
    <row r="1245" spans="1:8">
      <c r="A1245" s="2959" t="s">
        <v>3063</v>
      </c>
      <c r="B1245" s="2959">
        <v>12</v>
      </c>
      <c r="C1245" s="2959">
        <v>1</v>
      </c>
      <c r="D1245" s="2959">
        <v>2403</v>
      </c>
      <c r="E1245" s="2959" t="s">
        <v>4834</v>
      </c>
      <c r="F1245" s="2960">
        <v>91.2</v>
      </c>
      <c r="G1245" s="2959"/>
      <c r="H1245" s="3348" t="s">
        <v>3591</v>
      </c>
    </row>
    <row r="1246" spans="1:8">
      <c r="A1246" s="2959" t="s">
        <v>3063</v>
      </c>
      <c r="B1246" s="2959">
        <v>12</v>
      </c>
      <c r="C1246" s="2959">
        <v>1</v>
      </c>
      <c r="D1246" s="2959">
        <v>2404</v>
      </c>
      <c r="E1246" s="2959" t="s">
        <v>4835</v>
      </c>
      <c r="F1246" s="2960">
        <v>93.28</v>
      </c>
      <c r="G1246" s="2959"/>
      <c r="H1246" s="3348" t="s">
        <v>3591</v>
      </c>
    </row>
    <row r="1247" spans="1:8">
      <c r="A1247" s="2959" t="s">
        <v>3063</v>
      </c>
      <c r="B1247" s="2959">
        <v>12</v>
      </c>
      <c r="C1247" s="2959">
        <v>1</v>
      </c>
      <c r="D1247" s="2959">
        <v>2501</v>
      </c>
      <c r="E1247" s="2959" t="s">
        <v>4836</v>
      </c>
      <c r="F1247" s="2960">
        <v>93.28</v>
      </c>
      <c r="G1247" s="2959"/>
      <c r="H1247" s="3348" t="s">
        <v>3591</v>
      </c>
    </row>
    <row r="1248" spans="1:8">
      <c r="A1248" s="2959" t="s">
        <v>3063</v>
      </c>
      <c r="B1248" s="2959">
        <v>12</v>
      </c>
      <c r="C1248" s="2959">
        <v>1</v>
      </c>
      <c r="D1248" s="2959">
        <v>2502</v>
      </c>
      <c r="E1248" s="2959" t="s">
        <v>4837</v>
      </c>
      <c r="F1248" s="2960">
        <v>91.2</v>
      </c>
      <c r="G1248" s="2959"/>
      <c r="H1248" s="3348" t="s">
        <v>3591</v>
      </c>
    </row>
    <row r="1249" spans="1:8">
      <c r="A1249" s="2959" t="s">
        <v>3063</v>
      </c>
      <c r="B1249" s="2959">
        <v>12</v>
      </c>
      <c r="C1249" s="2959">
        <v>1</v>
      </c>
      <c r="D1249" s="2959">
        <v>2503</v>
      </c>
      <c r="E1249" s="2959" t="s">
        <v>4838</v>
      </c>
      <c r="F1249" s="2960">
        <v>91.2</v>
      </c>
      <c r="G1249" s="2959"/>
      <c r="H1249" s="3348" t="s">
        <v>3591</v>
      </c>
    </row>
    <row r="1250" spans="1:8">
      <c r="A1250" s="2959" t="s">
        <v>3063</v>
      </c>
      <c r="B1250" s="2959">
        <v>12</v>
      </c>
      <c r="C1250" s="2959">
        <v>1</v>
      </c>
      <c r="D1250" s="2959">
        <v>2504</v>
      </c>
      <c r="E1250" s="2959" t="s">
        <v>4839</v>
      </c>
      <c r="F1250" s="2960">
        <v>93.28</v>
      </c>
      <c r="G1250" s="2959"/>
      <c r="H1250" s="3348" t="s">
        <v>3591</v>
      </c>
    </row>
    <row r="1251" spans="1:8">
      <c r="A1251" s="2959" t="s">
        <v>3063</v>
      </c>
      <c r="B1251" s="2959">
        <v>12</v>
      </c>
      <c r="C1251" s="2959">
        <v>1</v>
      </c>
      <c r="D1251" s="2959">
        <v>2601</v>
      </c>
      <c r="E1251" s="2959" t="s">
        <v>4840</v>
      </c>
      <c r="F1251" s="2960">
        <v>93.28</v>
      </c>
      <c r="G1251" s="2959"/>
      <c r="H1251" s="3348" t="s">
        <v>3591</v>
      </c>
    </row>
    <row r="1252" spans="1:8">
      <c r="A1252" s="2959" t="s">
        <v>3063</v>
      </c>
      <c r="B1252" s="2959">
        <v>12</v>
      </c>
      <c r="C1252" s="2959">
        <v>1</v>
      </c>
      <c r="D1252" s="2959">
        <v>2602</v>
      </c>
      <c r="E1252" s="2959" t="s">
        <v>4841</v>
      </c>
      <c r="F1252" s="2960">
        <v>91.2</v>
      </c>
      <c r="G1252" s="2959"/>
      <c r="H1252" s="3348" t="s">
        <v>3591</v>
      </c>
    </row>
    <row r="1253" spans="1:8">
      <c r="A1253" s="2959" t="s">
        <v>3063</v>
      </c>
      <c r="B1253" s="2959">
        <v>12</v>
      </c>
      <c r="C1253" s="2959">
        <v>1</v>
      </c>
      <c r="D1253" s="2959">
        <v>2603</v>
      </c>
      <c r="E1253" s="2959" t="s">
        <v>4842</v>
      </c>
      <c r="F1253" s="2960">
        <v>91.2</v>
      </c>
      <c r="G1253" s="2959"/>
      <c r="H1253" s="3348" t="s">
        <v>3591</v>
      </c>
    </row>
    <row r="1254" spans="1:8">
      <c r="A1254" s="2959" t="s">
        <v>3063</v>
      </c>
      <c r="B1254" s="2959">
        <v>12</v>
      </c>
      <c r="C1254" s="2959">
        <v>1</v>
      </c>
      <c r="D1254" s="2959">
        <v>2604</v>
      </c>
      <c r="E1254" s="2959" t="s">
        <v>4843</v>
      </c>
      <c r="F1254" s="2960">
        <v>93.28</v>
      </c>
      <c r="G1254" s="2959"/>
      <c r="H1254" s="3348" t="s">
        <v>3591</v>
      </c>
    </row>
    <row r="1255" spans="1:8">
      <c r="A1255" s="2959" t="s">
        <v>3063</v>
      </c>
      <c r="B1255" s="2959">
        <v>12</v>
      </c>
      <c r="C1255" s="2959">
        <v>1</v>
      </c>
      <c r="D1255" s="2959">
        <v>2701</v>
      </c>
      <c r="E1255" s="2959" t="s">
        <v>4844</v>
      </c>
      <c r="F1255" s="2960">
        <v>93.28</v>
      </c>
      <c r="G1255" s="2959"/>
      <c r="H1255" s="3348" t="s">
        <v>3591</v>
      </c>
    </row>
    <row r="1256" spans="1:8">
      <c r="A1256" s="2959" t="s">
        <v>3063</v>
      </c>
      <c r="B1256" s="2959">
        <v>12</v>
      </c>
      <c r="C1256" s="2959">
        <v>1</v>
      </c>
      <c r="D1256" s="2959">
        <v>2702</v>
      </c>
      <c r="E1256" s="2959" t="s">
        <v>4845</v>
      </c>
      <c r="F1256" s="2960">
        <v>91.2</v>
      </c>
      <c r="G1256" s="2959"/>
      <c r="H1256" s="3348" t="s">
        <v>3591</v>
      </c>
    </row>
    <row r="1257" spans="1:8">
      <c r="A1257" s="2959" t="s">
        <v>3063</v>
      </c>
      <c r="B1257" s="2959">
        <v>12</v>
      </c>
      <c r="C1257" s="2959">
        <v>1</v>
      </c>
      <c r="D1257" s="2959">
        <v>2703</v>
      </c>
      <c r="E1257" s="2959" t="s">
        <v>4846</v>
      </c>
      <c r="F1257" s="2960">
        <v>91.2</v>
      </c>
      <c r="G1257" s="2959"/>
      <c r="H1257" s="3348" t="s">
        <v>3591</v>
      </c>
    </row>
    <row r="1258" spans="1:8">
      <c r="A1258" s="2959" t="s">
        <v>3063</v>
      </c>
      <c r="B1258" s="2959">
        <v>12</v>
      </c>
      <c r="C1258" s="2959">
        <v>1</v>
      </c>
      <c r="D1258" s="2959">
        <v>2704</v>
      </c>
      <c r="E1258" s="2959" t="s">
        <v>4847</v>
      </c>
      <c r="F1258" s="2960">
        <v>93.28</v>
      </c>
      <c r="G1258" s="2959"/>
      <c r="H1258" s="3348" t="s">
        <v>3591</v>
      </c>
    </row>
    <row r="1259" spans="1:8">
      <c r="A1259" s="2959" t="s">
        <v>3063</v>
      </c>
      <c r="B1259" s="2959">
        <v>12</v>
      </c>
      <c r="C1259" s="2959">
        <v>1</v>
      </c>
      <c r="D1259" s="2959">
        <v>2801</v>
      </c>
      <c r="E1259" s="2959" t="s">
        <v>4848</v>
      </c>
      <c r="F1259" s="2960">
        <v>93.28</v>
      </c>
      <c r="G1259" s="2959"/>
      <c r="H1259" s="3348" t="s">
        <v>3591</v>
      </c>
    </row>
    <row r="1260" spans="1:8">
      <c r="A1260" s="2959" t="s">
        <v>3063</v>
      </c>
      <c r="B1260" s="2959">
        <v>12</v>
      </c>
      <c r="C1260" s="2959">
        <v>1</v>
      </c>
      <c r="D1260" s="2959">
        <v>2802</v>
      </c>
      <c r="E1260" s="2959" t="s">
        <v>4849</v>
      </c>
      <c r="F1260" s="2960">
        <v>91.2</v>
      </c>
      <c r="G1260" s="2959"/>
      <c r="H1260" s="3348" t="s">
        <v>3591</v>
      </c>
    </row>
    <row r="1261" spans="1:8">
      <c r="A1261" s="2959" t="s">
        <v>3063</v>
      </c>
      <c r="B1261" s="2959">
        <v>12</v>
      </c>
      <c r="C1261" s="2959">
        <v>1</v>
      </c>
      <c r="D1261" s="2959">
        <v>2803</v>
      </c>
      <c r="E1261" s="2959" t="s">
        <v>4850</v>
      </c>
      <c r="F1261" s="2960">
        <v>91.2</v>
      </c>
      <c r="G1261" s="2959"/>
      <c r="H1261" s="3348" t="s">
        <v>3591</v>
      </c>
    </row>
    <row r="1262" spans="1:8">
      <c r="A1262" s="2959" t="s">
        <v>3063</v>
      </c>
      <c r="B1262" s="2959">
        <v>12</v>
      </c>
      <c r="C1262" s="2959">
        <v>1</v>
      </c>
      <c r="D1262" s="2959">
        <v>2804</v>
      </c>
      <c r="E1262" s="2959" t="s">
        <v>4851</v>
      </c>
      <c r="F1262" s="2960">
        <v>93.28</v>
      </c>
      <c r="G1262" s="2959"/>
      <c r="H1262" s="3348" t="s">
        <v>3591</v>
      </c>
    </row>
    <row r="1263" spans="1:8">
      <c r="A1263" s="2959" t="s">
        <v>3063</v>
      </c>
      <c r="B1263" s="2959">
        <v>12</v>
      </c>
      <c r="C1263" s="2959">
        <v>1</v>
      </c>
      <c r="D1263" s="2959">
        <v>2901</v>
      </c>
      <c r="E1263" s="2959" t="s">
        <v>4852</v>
      </c>
      <c r="F1263" s="2960">
        <v>93.28</v>
      </c>
      <c r="G1263" s="2959"/>
      <c r="H1263" s="3348" t="s">
        <v>3591</v>
      </c>
    </row>
    <row r="1264" spans="1:8">
      <c r="A1264" s="2959" t="s">
        <v>3063</v>
      </c>
      <c r="B1264" s="2959">
        <v>12</v>
      </c>
      <c r="C1264" s="2959">
        <v>1</v>
      </c>
      <c r="D1264" s="2959">
        <v>2902</v>
      </c>
      <c r="E1264" s="2959" t="s">
        <v>4853</v>
      </c>
      <c r="F1264" s="2960">
        <v>91.2</v>
      </c>
      <c r="G1264" s="2959"/>
      <c r="H1264" s="3348" t="s">
        <v>3591</v>
      </c>
    </row>
    <row r="1265" spans="1:8">
      <c r="A1265" s="2959" t="s">
        <v>3063</v>
      </c>
      <c r="B1265" s="2959">
        <v>12</v>
      </c>
      <c r="C1265" s="2959">
        <v>1</v>
      </c>
      <c r="D1265" s="2959">
        <v>2903</v>
      </c>
      <c r="E1265" s="2959" t="s">
        <v>4854</v>
      </c>
      <c r="F1265" s="2960">
        <v>91.2</v>
      </c>
      <c r="G1265" s="2959"/>
      <c r="H1265" s="3348" t="s">
        <v>3591</v>
      </c>
    </row>
    <row r="1266" spans="1:8">
      <c r="A1266" s="2959" t="s">
        <v>3063</v>
      </c>
      <c r="B1266" s="2959">
        <v>12</v>
      </c>
      <c r="C1266" s="2959">
        <v>1</v>
      </c>
      <c r="D1266" s="2959">
        <v>2904</v>
      </c>
      <c r="E1266" s="2959" t="s">
        <v>4855</v>
      </c>
      <c r="F1266" s="2960">
        <v>93.28</v>
      </c>
      <c r="G1266" s="2959"/>
      <c r="H1266" s="3348" t="s">
        <v>3591</v>
      </c>
    </row>
    <row r="1267" spans="1:8">
      <c r="A1267" s="2959" t="s">
        <v>3063</v>
      </c>
      <c r="B1267" s="2959">
        <v>12</v>
      </c>
      <c r="C1267" s="2959">
        <v>1</v>
      </c>
      <c r="D1267" s="2959">
        <v>3001</v>
      </c>
      <c r="E1267" s="2959" t="s">
        <v>4856</v>
      </c>
      <c r="F1267" s="2960">
        <v>93.28</v>
      </c>
      <c r="G1267" s="2959"/>
      <c r="H1267" s="3348" t="s">
        <v>3591</v>
      </c>
    </row>
    <row r="1268" spans="1:8">
      <c r="A1268" s="2959" t="s">
        <v>3063</v>
      </c>
      <c r="B1268" s="2959">
        <v>12</v>
      </c>
      <c r="C1268" s="2959">
        <v>1</v>
      </c>
      <c r="D1268" s="2959">
        <v>3002</v>
      </c>
      <c r="E1268" s="2959" t="s">
        <v>4857</v>
      </c>
      <c r="F1268" s="2960">
        <v>91.2</v>
      </c>
      <c r="G1268" s="2959"/>
      <c r="H1268" s="3348" t="s">
        <v>3591</v>
      </c>
    </row>
    <row r="1269" spans="1:8">
      <c r="A1269" s="2959" t="s">
        <v>3063</v>
      </c>
      <c r="B1269" s="2959">
        <v>12</v>
      </c>
      <c r="C1269" s="2959">
        <v>1</v>
      </c>
      <c r="D1269" s="2959">
        <v>3003</v>
      </c>
      <c r="E1269" s="2959" t="s">
        <v>4858</v>
      </c>
      <c r="F1269" s="2960">
        <v>91.2</v>
      </c>
      <c r="G1269" s="2959"/>
      <c r="H1269" s="3348" t="s">
        <v>3591</v>
      </c>
    </row>
    <row r="1270" spans="1:8">
      <c r="A1270" s="2959" t="s">
        <v>3063</v>
      </c>
      <c r="B1270" s="2959">
        <v>12</v>
      </c>
      <c r="C1270" s="2959">
        <v>1</v>
      </c>
      <c r="D1270" s="2969">
        <v>3004</v>
      </c>
      <c r="E1270" s="2959" t="s">
        <v>4859</v>
      </c>
      <c r="F1270" s="2983">
        <v>93.28</v>
      </c>
      <c r="G1270" s="2959"/>
      <c r="H1270" s="3348" t="s">
        <v>3591</v>
      </c>
    </row>
    <row r="1271" spans="1:8">
      <c r="A1271" s="2959" t="s">
        <v>3063</v>
      </c>
      <c r="B1271" s="2959">
        <v>13</v>
      </c>
      <c r="C1271" s="2959">
        <v>1</v>
      </c>
      <c r="D1271" s="2959">
        <v>101</v>
      </c>
      <c r="E1271" s="2959" t="s">
        <v>4860</v>
      </c>
      <c r="F1271" s="2960">
        <v>93.04</v>
      </c>
      <c r="G1271" s="2959"/>
      <c r="H1271" s="3348" t="s">
        <v>3591</v>
      </c>
    </row>
    <row r="1272" spans="1:8">
      <c r="A1272" s="2959" t="s">
        <v>3063</v>
      </c>
      <c r="B1272" s="2959">
        <v>13</v>
      </c>
      <c r="C1272" s="2959">
        <v>1</v>
      </c>
      <c r="D1272" s="2959">
        <v>102</v>
      </c>
      <c r="E1272" s="2959" t="s">
        <v>4861</v>
      </c>
      <c r="F1272" s="2960">
        <v>90.96</v>
      </c>
      <c r="G1272" s="2959"/>
      <c r="H1272" s="3348" t="s">
        <v>3591</v>
      </c>
    </row>
    <row r="1273" spans="1:8">
      <c r="A1273" s="2959" t="s">
        <v>3063</v>
      </c>
      <c r="B1273" s="2959">
        <v>13</v>
      </c>
      <c r="C1273" s="2959">
        <v>1</v>
      </c>
      <c r="D1273" s="2959">
        <v>103</v>
      </c>
      <c r="E1273" s="2959" t="s">
        <v>4862</v>
      </c>
      <c r="F1273" s="2960">
        <v>90.96</v>
      </c>
      <c r="G1273" s="2959"/>
      <c r="H1273" s="3348" t="s">
        <v>3591</v>
      </c>
    </row>
    <row r="1274" spans="1:8">
      <c r="A1274" s="2959" t="s">
        <v>3063</v>
      </c>
      <c r="B1274" s="2959">
        <v>13</v>
      </c>
      <c r="C1274" s="2959">
        <v>1</v>
      </c>
      <c r="D1274" s="2959">
        <v>104</v>
      </c>
      <c r="E1274" s="2959" t="s">
        <v>4863</v>
      </c>
      <c r="F1274" s="2960">
        <v>93.04</v>
      </c>
      <c r="G1274" s="2959"/>
      <c r="H1274" s="3348" t="s">
        <v>3591</v>
      </c>
    </row>
    <row r="1275" spans="1:8">
      <c r="A1275" s="2959" t="s">
        <v>3063</v>
      </c>
      <c r="B1275" s="2959">
        <v>13</v>
      </c>
      <c r="C1275" s="2959">
        <v>1</v>
      </c>
      <c r="D1275" s="2959">
        <v>201</v>
      </c>
      <c r="E1275" s="2959" t="s">
        <v>4864</v>
      </c>
      <c r="F1275" s="2960">
        <v>93.04</v>
      </c>
      <c r="G1275" s="2959"/>
      <c r="H1275" s="3348" t="s">
        <v>3591</v>
      </c>
    </row>
    <row r="1276" spans="1:8">
      <c r="A1276" s="2959" t="s">
        <v>3063</v>
      </c>
      <c r="B1276" s="2959">
        <v>13</v>
      </c>
      <c r="C1276" s="2959">
        <v>1</v>
      </c>
      <c r="D1276" s="2959">
        <v>202</v>
      </c>
      <c r="E1276" s="2959" t="s">
        <v>4865</v>
      </c>
      <c r="F1276" s="2960">
        <v>90.96</v>
      </c>
      <c r="G1276" s="2959"/>
      <c r="H1276" s="3348" t="s">
        <v>3591</v>
      </c>
    </row>
    <row r="1277" spans="1:8">
      <c r="A1277" s="2959" t="s">
        <v>3063</v>
      </c>
      <c r="B1277" s="2959">
        <v>13</v>
      </c>
      <c r="C1277" s="2959">
        <v>1</v>
      </c>
      <c r="D1277" s="2959">
        <v>203</v>
      </c>
      <c r="E1277" s="2959" t="s">
        <v>4866</v>
      </c>
      <c r="F1277" s="2960">
        <v>90.96</v>
      </c>
      <c r="G1277" s="2959"/>
      <c r="H1277" s="3348" t="s">
        <v>3591</v>
      </c>
    </row>
    <row r="1278" spans="1:8">
      <c r="A1278" s="2959" t="s">
        <v>3063</v>
      </c>
      <c r="B1278" s="2959">
        <v>13</v>
      </c>
      <c r="C1278" s="2959">
        <v>1</v>
      </c>
      <c r="D1278" s="2959">
        <v>204</v>
      </c>
      <c r="E1278" s="2959" t="s">
        <v>4867</v>
      </c>
      <c r="F1278" s="2960">
        <v>93.04</v>
      </c>
      <c r="G1278" s="2959"/>
      <c r="H1278" s="3348" t="s">
        <v>3591</v>
      </c>
    </row>
    <row r="1279" spans="1:8">
      <c r="A1279" s="2959" t="s">
        <v>3063</v>
      </c>
      <c r="B1279" s="2959">
        <v>13</v>
      </c>
      <c r="C1279" s="2959">
        <v>1</v>
      </c>
      <c r="D1279" s="2959">
        <v>301</v>
      </c>
      <c r="E1279" s="2959" t="s">
        <v>4868</v>
      </c>
      <c r="F1279" s="2960">
        <v>93.04</v>
      </c>
      <c r="G1279" s="2959"/>
      <c r="H1279" s="3348" t="s">
        <v>3591</v>
      </c>
    </row>
    <row r="1280" spans="1:8">
      <c r="A1280" s="2959" t="s">
        <v>3063</v>
      </c>
      <c r="B1280" s="2959">
        <v>13</v>
      </c>
      <c r="C1280" s="2959">
        <v>1</v>
      </c>
      <c r="D1280" s="2959">
        <v>302</v>
      </c>
      <c r="E1280" s="2959" t="s">
        <v>4869</v>
      </c>
      <c r="F1280" s="2960">
        <v>90.96</v>
      </c>
      <c r="G1280" s="2959"/>
      <c r="H1280" s="3348" t="s">
        <v>3591</v>
      </c>
    </row>
    <row r="1281" spans="1:8">
      <c r="A1281" s="2959" t="s">
        <v>3063</v>
      </c>
      <c r="B1281" s="2959">
        <v>13</v>
      </c>
      <c r="C1281" s="2959">
        <v>1</v>
      </c>
      <c r="D1281" s="2959">
        <v>303</v>
      </c>
      <c r="E1281" s="2959" t="s">
        <v>4870</v>
      </c>
      <c r="F1281" s="2960">
        <v>90.96</v>
      </c>
      <c r="G1281" s="2959"/>
      <c r="H1281" s="3348" t="s">
        <v>3591</v>
      </c>
    </row>
    <row r="1282" spans="1:8">
      <c r="A1282" s="2959" t="s">
        <v>3063</v>
      </c>
      <c r="B1282" s="2959">
        <v>13</v>
      </c>
      <c r="C1282" s="2959">
        <v>1</v>
      </c>
      <c r="D1282" s="2959">
        <v>304</v>
      </c>
      <c r="E1282" s="2959" t="s">
        <v>4871</v>
      </c>
      <c r="F1282" s="2960">
        <v>93.04</v>
      </c>
      <c r="G1282" s="2959"/>
      <c r="H1282" s="3348" t="s">
        <v>3591</v>
      </c>
    </row>
    <row r="1283" spans="1:8">
      <c r="A1283" s="2959" t="s">
        <v>3063</v>
      </c>
      <c r="B1283" s="2959">
        <v>13</v>
      </c>
      <c r="C1283" s="2959">
        <v>1</v>
      </c>
      <c r="D1283" s="2959">
        <v>401</v>
      </c>
      <c r="E1283" s="2959" t="s">
        <v>4872</v>
      </c>
      <c r="F1283" s="2960">
        <v>93.04</v>
      </c>
      <c r="G1283" s="2959"/>
      <c r="H1283" s="3348" t="s">
        <v>3591</v>
      </c>
    </row>
    <row r="1284" spans="1:8">
      <c r="A1284" s="2959" t="s">
        <v>3063</v>
      </c>
      <c r="B1284" s="2959">
        <v>13</v>
      </c>
      <c r="C1284" s="2959">
        <v>1</v>
      </c>
      <c r="D1284" s="2959">
        <v>402</v>
      </c>
      <c r="E1284" s="2959" t="s">
        <v>4873</v>
      </c>
      <c r="F1284" s="2960">
        <v>90.96</v>
      </c>
      <c r="G1284" s="2959"/>
      <c r="H1284" s="3348" t="s">
        <v>3591</v>
      </c>
    </row>
    <row r="1285" spans="1:8">
      <c r="A1285" s="2959" t="s">
        <v>3063</v>
      </c>
      <c r="B1285" s="2959">
        <v>13</v>
      </c>
      <c r="C1285" s="2959">
        <v>1</v>
      </c>
      <c r="D1285" s="2959">
        <v>403</v>
      </c>
      <c r="E1285" s="2959" t="s">
        <v>4874</v>
      </c>
      <c r="F1285" s="2960">
        <v>90.96</v>
      </c>
      <c r="G1285" s="2959"/>
      <c r="H1285" s="3348" t="s">
        <v>3591</v>
      </c>
    </row>
    <row r="1286" spans="1:8">
      <c r="A1286" s="2959" t="s">
        <v>3063</v>
      </c>
      <c r="B1286" s="2959">
        <v>13</v>
      </c>
      <c r="C1286" s="2959">
        <v>1</v>
      </c>
      <c r="D1286" s="2959">
        <v>404</v>
      </c>
      <c r="E1286" s="2959" t="s">
        <v>4875</v>
      </c>
      <c r="F1286" s="2960">
        <v>93.04</v>
      </c>
      <c r="G1286" s="2959"/>
      <c r="H1286" s="3348" t="s">
        <v>3591</v>
      </c>
    </row>
    <row r="1287" spans="1:8">
      <c r="A1287" s="2959" t="s">
        <v>3063</v>
      </c>
      <c r="B1287" s="2959">
        <v>13</v>
      </c>
      <c r="C1287" s="2959">
        <v>1</v>
      </c>
      <c r="D1287" s="2959">
        <v>501</v>
      </c>
      <c r="E1287" s="2959" t="s">
        <v>4876</v>
      </c>
      <c r="F1287" s="2960">
        <v>93.04</v>
      </c>
      <c r="G1287" s="2959"/>
      <c r="H1287" s="3348" t="s">
        <v>3591</v>
      </c>
    </row>
    <row r="1288" spans="1:8">
      <c r="A1288" s="2959" t="s">
        <v>3063</v>
      </c>
      <c r="B1288" s="2959">
        <v>13</v>
      </c>
      <c r="C1288" s="2959">
        <v>1</v>
      </c>
      <c r="D1288" s="2959">
        <v>502</v>
      </c>
      <c r="E1288" s="2959" t="s">
        <v>4877</v>
      </c>
      <c r="F1288" s="2960">
        <v>90.96</v>
      </c>
      <c r="G1288" s="2959"/>
      <c r="H1288" s="3348" t="s">
        <v>3591</v>
      </c>
    </row>
    <row r="1289" spans="1:8">
      <c r="A1289" s="2959" t="s">
        <v>3063</v>
      </c>
      <c r="B1289" s="2959">
        <v>13</v>
      </c>
      <c r="C1289" s="2959">
        <v>1</v>
      </c>
      <c r="D1289" s="2959">
        <v>503</v>
      </c>
      <c r="E1289" s="2959" t="s">
        <v>4878</v>
      </c>
      <c r="F1289" s="2960">
        <v>90.96</v>
      </c>
      <c r="G1289" s="2959"/>
      <c r="H1289" s="3348" t="s">
        <v>3591</v>
      </c>
    </row>
    <row r="1290" spans="1:8">
      <c r="A1290" s="2959" t="s">
        <v>3063</v>
      </c>
      <c r="B1290" s="2959">
        <v>13</v>
      </c>
      <c r="C1290" s="2959">
        <v>1</v>
      </c>
      <c r="D1290" s="2959">
        <v>504</v>
      </c>
      <c r="E1290" s="2959" t="s">
        <v>4879</v>
      </c>
      <c r="F1290" s="2960">
        <v>93.04</v>
      </c>
      <c r="G1290" s="2959"/>
      <c r="H1290" s="3348" t="s">
        <v>3591</v>
      </c>
    </row>
    <row r="1291" spans="1:8">
      <c r="A1291" s="2959" t="s">
        <v>3063</v>
      </c>
      <c r="B1291" s="2959">
        <v>13</v>
      </c>
      <c r="C1291" s="2959">
        <v>1</v>
      </c>
      <c r="D1291" s="2959">
        <v>601</v>
      </c>
      <c r="E1291" s="2959" t="s">
        <v>4880</v>
      </c>
      <c r="F1291" s="2960">
        <v>93.04</v>
      </c>
      <c r="G1291" s="2959"/>
      <c r="H1291" s="3348" t="s">
        <v>3591</v>
      </c>
    </row>
    <row r="1292" spans="1:8">
      <c r="A1292" s="2959" t="s">
        <v>3063</v>
      </c>
      <c r="B1292" s="2959">
        <v>13</v>
      </c>
      <c r="C1292" s="2959">
        <v>1</v>
      </c>
      <c r="D1292" s="2959">
        <v>602</v>
      </c>
      <c r="E1292" s="2959" t="s">
        <v>4881</v>
      </c>
      <c r="F1292" s="2960">
        <v>90.96</v>
      </c>
      <c r="G1292" s="2959"/>
      <c r="H1292" s="3348" t="s">
        <v>3591</v>
      </c>
    </row>
    <row r="1293" spans="1:8">
      <c r="A1293" s="2959" t="s">
        <v>3063</v>
      </c>
      <c r="B1293" s="2959">
        <v>13</v>
      </c>
      <c r="C1293" s="2959">
        <v>1</v>
      </c>
      <c r="D1293" s="2959">
        <v>603</v>
      </c>
      <c r="E1293" s="2959" t="s">
        <v>4882</v>
      </c>
      <c r="F1293" s="2960">
        <v>90.96</v>
      </c>
      <c r="G1293" s="2959"/>
      <c r="H1293" s="3348" t="s">
        <v>3591</v>
      </c>
    </row>
    <row r="1294" spans="1:8">
      <c r="A1294" s="2959" t="s">
        <v>3063</v>
      </c>
      <c r="B1294" s="2959">
        <v>13</v>
      </c>
      <c r="C1294" s="2959">
        <v>1</v>
      </c>
      <c r="D1294" s="2959">
        <v>604</v>
      </c>
      <c r="E1294" s="2959" t="s">
        <v>4883</v>
      </c>
      <c r="F1294" s="2960">
        <v>93.04</v>
      </c>
      <c r="G1294" s="2959"/>
      <c r="H1294" s="3348" t="s">
        <v>3591</v>
      </c>
    </row>
    <row r="1295" spans="1:8">
      <c r="A1295" s="2959" t="s">
        <v>3063</v>
      </c>
      <c r="B1295" s="2959">
        <v>13</v>
      </c>
      <c r="C1295" s="2959">
        <v>1</v>
      </c>
      <c r="D1295" s="2959">
        <v>701</v>
      </c>
      <c r="E1295" s="2959" t="s">
        <v>4884</v>
      </c>
      <c r="F1295" s="2960">
        <v>93.04</v>
      </c>
      <c r="G1295" s="2959"/>
      <c r="H1295" s="3348" t="s">
        <v>3591</v>
      </c>
    </row>
    <row r="1296" spans="1:8">
      <c r="A1296" s="2959" t="s">
        <v>3063</v>
      </c>
      <c r="B1296" s="2959">
        <v>13</v>
      </c>
      <c r="C1296" s="2959">
        <v>1</v>
      </c>
      <c r="D1296" s="2959">
        <v>702</v>
      </c>
      <c r="E1296" s="2959" t="s">
        <v>4885</v>
      </c>
      <c r="F1296" s="2960">
        <v>90.96</v>
      </c>
      <c r="G1296" s="2959"/>
      <c r="H1296" s="3348" t="s">
        <v>3591</v>
      </c>
    </row>
    <row r="1297" spans="1:8">
      <c r="A1297" s="2959" t="s">
        <v>3063</v>
      </c>
      <c r="B1297" s="2959">
        <v>13</v>
      </c>
      <c r="C1297" s="2959">
        <v>1</v>
      </c>
      <c r="D1297" s="2959">
        <v>703</v>
      </c>
      <c r="E1297" s="2959" t="s">
        <v>4886</v>
      </c>
      <c r="F1297" s="2960">
        <v>90.96</v>
      </c>
      <c r="G1297" s="2959"/>
      <c r="H1297" s="3348" t="s">
        <v>3591</v>
      </c>
    </row>
    <row r="1298" spans="1:8">
      <c r="A1298" s="2959" t="s">
        <v>3063</v>
      </c>
      <c r="B1298" s="2959">
        <v>13</v>
      </c>
      <c r="C1298" s="2959">
        <v>1</v>
      </c>
      <c r="D1298" s="2959">
        <v>704</v>
      </c>
      <c r="E1298" s="2959" t="s">
        <v>4887</v>
      </c>
      <c r="F1298" s="2960">
        <v>93.04</v>
      </c>
      <c r="G1298" s="2959"/>
      <c r="H1298" s="3348" t="s">
        <v>3591</v>
      </c>
    </row>
    <row r="1299" spans="1:8">
      <c r="A1299" s="2959" t="s">
        <v>3063</v>
      </c>
      <c r="B1299" s="2959">
        <v>13</v>
      </c>
      <c r="C1299" s="2959">
        <v>1</v>
      </c>
      <c r="D1299" s="2959">
        <v>801</v>
      </c>
      <c r="E1299" s="2959" t="s">
        <v>4888</v>
      </c>
      <c r="F1299" s="2960">
        <v>93.04</v>
      </c>
      <c r="G1299" s="2959"/>
      <c r="H1299" s="3348" t="s">
        <v>3591</v>
      </c>
    </row>
    <row r="1300" spans="1:8">
      <c r="A1300" s="2959" t="s">
        <v>3063</v>
      </c>
      <c r="B1300" s="2959">
        <v>13</v>
      </c>
      <c r="C1300" s="2959">
        <v>1</v>
      </c>
      <c r="D1300" s="2959">
        <v>802</v>
      </c>
      <c r="E1300" s="2959" t="s">
        <v>4889</v>
      </c>
      <c r="F1300" s="2960">
        <v>90.96</v>
      </c>
      <c r="G1300" s="2959"/>
      <c r="H1300" s="3348" t="s">
        <v>3591</v>
      </c>
    </row>
    <row r="1301" spans="1:8">
      <c r="A1301" s="2959" t="s">
        <v>3063</v>
      </c>
      <c r="B1301" s="2959">
        <v>13</v>
      </c>
      <c r="C1301" s="2959">
        <v>1</v>
      </c>
      <c r="D1301" s="2959">
        <v>803</v>
      </c>
      <c r="E1301" s="2959" t="s">
        <v>4890</v>
      </c>
      <c r="F1301" s="2960">
        <v>90.96</v>
      </c>
      <c r="G1301" s="2959"/>
      <c r="H1301" s="3348" t="s">
        <v>3591</v>
      </c>
    </row>
    <row r="1302" spans="1:8">
      <c r="A1302" s="2959" t="s">
        <v>3063</v>
      </c>
      <c r="B1302" s="2959">
        <v>13</v>
      </c>
      <c r="C1302" s="2959">
        <v>1</v>
      </c>
      <c r="D1302" s="2959">
        <v>804</v>
      </c>
      <c r="E1302" s="2959" t="s">
        <v>4891</v>
      </c>
      <c r="F1302" s="2960">
        <v>93.04</v>
      </c>
      <c r="G1302" s="2959"/>
      <c r="H1302" s="3348" t="s">
        <v>3591</v>
      </c>
    </row>
    <row r="1303" spans="1:8">
      <c r="A1303" s="2959" t="s">
        <v>3063</v>
      </c>
      <c r="B1303" s="2959">
        <v>13</v>
      </c>
      <c r="C1303" s="2959">
        <v>1</v>
      </c>
      <c r="D1303" s="2959">
        <v>901</v>
      </c>
      <c r="E1303" s="2959" t="s">
        <v>4892</v>
      </c>
      <c r="F1303" s="2960">
        <v>93.04</v>
      </c>
      <c r="G1303" s="2959"/>
      <c r="H1303" s="3348" t="s">
        <v>3591</v>
      </c>
    </row>
    <row r="1304" spans="1:8">
      <c r="A1304" s="2959" t="s">
        <v>3063</v>
      </c>
      <c r="B1304" s="2959">
        <v>13</v>
      </c>
      <c r="C1304" s="2959">
        <v>1</v>
      </c>
      <c r="D1304" s="2959">
        <v>902</v>
      </c>
      <c r="E1304" s="2959" t="s">
        <v>4893</v>
      </c>
      <c r="F1304" s="2960">
        <v>90.96</v>
      </c>
      <c r="G1304" s="2959"/>
      <c r="H1304" s="3348" t="s">
        <v>3591</v>
      </c>
    </row>
    <row r="1305" spans="1:8">
      <c r="A1305" s="2959" t="s">
        <v>3063</v>
      </c>
      <c r="B1305" s="2959">
        <v>13</v>
      </c>
      <c r="C1305" s="2959">
        <v>1</v>
      </c>
      <c r="D1305" s="2959">
        <v>903</v>
      </c>
      <c r="E1305" s="2959" t="s">
        <v>4894</v>
      </c>
      <c r="F1305" s="2960">
        <v>90.96</v>
      </c>
      <c r="G1305" s="2959"/>
      <c r="H1305" s="3348" t="s">
        <v>3591</v>
      </c>
    </row>
    <row r="1306" spans="1:8">
      <c r="A1306" s="2959" t="s">
        <v>3063</v>
      </c>
      <c r="B1306" s="2959">
        <v>13</v>
      </c>
      <c r="C1306" s="2959">
        <v>1</v>
      </c>
      <c r="D1306" s="2959">
        <v>904</v>
      </c>
      <c r="E1306" s="2959" t="s">
        <v>4895</v>
      </c>
      <c r="F1306" s="2960">
        <v>93.04</v>
      </c>
      <c r="G1306" s="2959"/>
      <c r="H1306" s="3348" t="s">
        <v>3591</v>
      </c>
    </row>
    <row r="1307" spans="1:8">
      <c r="A1307" s="2959" t="s">
        <v>3063</v>
      </c>
      <c r="B1307" s="2959">
        <v>13</v>
      </c>
      <c r="C1307" s="2959">
        <v>1</v>
      </c>
      <c r="D1307" s="2959">
        <v>1001</v>
      </c>
      <c r="E1307" s="2959" t="s">
        <v>4896</v>
      </c>
      <c r="F1307" s="2960">
        <v>93.04</v>
      </c>
      <c r="G1307" s="2959"/>
      <c r="H1307" s="3348" t="s">
        <v>3591</v>
      </c>
    </row>
    <row r="1308" spans="1:8">
      <c r="A1308" s="2959" t="s">
        <v>3063</v>
      </c>
      <c r="B1308" s="2959">
        <v>13</v>
      </c>
      <c r="C1308" s="2959">
        <v>1</v>
      </c>
      <c r="D1308" s="2959">
        <v>1002</v>
      </c>
      <c r="E1308" s="2959" t="s">
        <v>4897</v>
      </c>
      <c r="F1308" s="2960">
        <v>90.96</v>
      </c>
      <c r="G1308" s="2959"/>
      <c r="H1308" s="3348" t="s">
        <v>3591</v>
      </c>
    </row>
    <row r="1309" spans="1:8">
      <c r="A1309" s="2959" t="s">
        <v>3063</v>
      </c>
      <c r="B1309" s="2959">
        <v>13</v>
      </c>
      <c r="C1309" s="2959">
        <v>1</v>
      </c>
      <c r="D1309" s="2959">
        <v>1003</v>
      </c>
      <c r="E1309" s="2959" t="s">
        <v>4898</v>
      </c>
      <c r="F1309" s="2960">
        <v>90.96</v>
      </c>
      <c r="G1309" s="2959"/>
      <c r="H1309" s="3348" t="s">
        <v>3591</v>
      </c>
    </row>
    <row r="1310" spans="1:8">
      <c r="A1310" s="2959" t="s">
        <v>3063</v>
      </c>
      <c r="B1310" s="2959">
        <v>13</v>
      </c>
      <c r="C1310" s="2959">
        <v>1</v>
      </c>
      <c r="D1310" s="2959">
        <v>1004</v>
      </c>
      <c r="E1310" s="2959" t="s">
        <v>4899</v>
      </c>
      <c r="F1310" s="2960">
        <v>93.04</v>
      </c>
      <c r="G1310" s="2959"/>
      <c r="H1310" s="3348" t="s">
        <v>3591</v>
      </c>
    </row>
    <row r="1311" spans="1:8">
      <c r="A1311" s="2959" t="s">
        <v>3063</v>
      </c>
      <c r="B1311" s="2959">
        <v>13</v>
      </c>
      <c r="C1311" s="2959">
        <v>1</v>
      </c>
      <c r="D1311" s="2959">
        <v>1101</v>
      </c>
      <c r="E1311" s="2959" t="s">
        <v>4900</v>
      </c>
      <c r="F1311" s="2960">
        <v>93.04</v>
      </c>
      <c r="G1311" s="2959"/>
      <c r="H1311" s="3348" t="s">
        <v>3591</v>
      </c>
    </row>
    <row r="1312" spans="1:8">
      <c r="A1312" s="2959" t="s">
        <v>3063</v>
      </c>
      <c r="B1312" s="2959">
        <v>13</v>
      </c>
      <c r="C1312" s="2959">
        <v>1</v>
      </c>
      <c r="D1312" s="2959">
        <v>1102</v>
      </c>
      <c r="E1312" s="2959" t="s">
        <v>4901</v>
      </c>
      <c r="F1312" s="2960">
        <v>90.96</v>
      </c>
      <c r="G1312" s="2959"/>
      <c r="H1312" s="3348" t="s">
        <v>3591</v>
      </c>
    </row>
    <row r="1313" spans="1:8">
      <c r="A1313" s="2959" t="s">
        <v>3063</v>
      </c>
      <c r="B1313" s="2959">
        <v>13</v>
      </c>
      <c r="C1313" s="2959">
        <v>1</v>
      </c>
      <c r="D1313" s="2959">
        <v>1103</v>
      </c>
      <c r="E1313" s="2959" t="s">
        <v>4902</v>
      </c>
      <c r="F1313" s="2960">
        <v>90.96</v>
      </c>
      <c r="G1313" s="2959"/>
      <c r="H1313" s="3348" t="s">
        <v>3591</v>
      </c>
    </row>
    <row r="1314" spans="1:8">
      <c r="A1314" s="2959" t="s">
        <v>3063</v>
      </c>
      <c r="B1314" s="2959">
        <v>13</v>
      </c>
      <c r="C1314" s="2959">
        <v>1</v>
      </c>
      <c r="D1314" s="2959">
        <v>1104</v>
      </c>
      <c r="E1314" s="2959" t="s">
        <v>4903</v>
      </c>
      <c r="F1314" s="2960">
        <v>93.04</v>
      </c>
      <c r="G1314" s="2959"/>
      <c r="H1314" s="3348" t="s">
        <v>3591</v>
      </c>
    </row>
    <row r="1315" spans="1:8">
      <c r="A1315" s="2959" t="s">
        <v>3063</v>
      </c>
      <c r="B1315" s="2959">
        <v>13</v>
      </c>
      <c r="C1315" s="2959">
        <v>1</v>
      </c>
      <c r="D1315" s="2959">
        <v>1201</v>
      </c>
      <c r="E1315" s="2959" t="s">
        <v>4904</v>
      </c>
      <c r="F1315" s="2960">
        <v>93.04</v>
      </c>
      <c r="G1315" s="2959"/>
      <c r="H1315" s="3348" t="s">
        <v>3591</v>
      </c>
    </row>
    <row r="1316" spans="1:8">
      <c r="A1316" s="2959" t="s">
        <v>3063</v>
      </c>
      <c r="B1316" s="2959">
        <v>13</v>
      </c>
      <c r="C1316" s="2959">
        <v>1</v>
      </c>
      <c r="D1316" s="2959">
        <v>1202</v>
      </c>
      <c r="E1316" s="2959" t="s">
        <v>4905</v>
      </c>
      <c r="F1316" s="2960">
        <v>90.96</v>
      </c>
      <c r="G1316" s="2959"/>
      <c r="H1316" s="3348" t="s">
        <v>3591</v>
      </c>
    </row>
    <row r="1317" spans="1:8">
      <c r="A1317" s="2959" t="s">
        <v>3063</v>
      </c>
      <c r="B1317" s="2959">
        <v>13</v>
      </c>
      <c r="C1317" s="2959">
        <v>1</v>
      </c>
      <c r="D1317" s="2959">
        <v>1203</v>
      </c>
      <c r="E1317" s="2959" t="s">
        <v>4906</v>
      </c>
      <c r="F1317" s="2960">
        <v>90.96</v>
      </c>
      <c r="G1317" s="2959"/>
      <c r="H1317" s="3348" t="s">
        <v>3591</v>
      </c>
    </row>
    <row r="1318" spans="1:8">
      <c r="A1318" s="2959" t="s">
        <v>3063</v>
      </c>
      <c r="B1318" s="2959">
        <v>13</v>
      </c>
      <c r="C1318" s="2959">
        <v>1</v>
      </c>
      <c r="D1318" s="2959">
        <v>1204</v>
      </c>
      <c r="E1318" s="2959" t="s">
        <v>4907</v>
      </c>
      <c r="F1318" s="2960">
        <v>93.04</v>
      </c>
      <c r="G1318" s="2959"/>
      <c r="H1318" s="3348" t="s">
        <v>3591</v>
      </c>
    </row>
    <row r="1319" spans="1:8">
      <c r="A1319" s="2959" t="s">
        <v>3063</v>
      </c>
      <c r="B1319" s="2959">
        <v>13</v>
      </c>
      <c r="C1319" s="2959">
        <v>1</v>
      </c>
      <c r="D1319" s="2959">
        <v>1301</v>
      </c>
      <c r="E1319" s="2959" t="s">
        <v>4908</v>
      </c>
      <c r="F1319" s="2960">
        <v>93.04</v>
      </c>
      <c r="G1319" s="2959"/>
      <c r="H1319" s="3348" t="s">
        <v>3591</v>
      </c>
    </row>
    <row r="1320" spans="1:8">
      <c r="A1320" s="2959" t="s">
        <v>3063</v>
      </c>
      <c r="B1320" s="2959">
        <v>13</v>
      </c>
      <c r="C1320" s="2959">
        <v>1</v>
      </c>
      <c r="D1320" s="2959">
        <v>1302</v>
      </c>
      <c r="E1320" s="2959" t="s">
        <v>4909</v>
      </c>
      <c r="F1320" s="2960">
        <v>90.96</v>
      </c>
      <c r="G1320" s="2959"/>
      <c r="H1320" s="3348" t="s">
        <v>3591</v>
      </c>
    </row>
    <row r="1321" spans="1:8">
      <c r="A1321" s="2959" t="s">
        <v>3063</v>
      </c>
      <c r="B1321" s="2959">
        <v>13</v>
      </c>
      <c r="C1321" s="2959">
        <v>1</v>
      </c>
      <c r="D1321" s="2959">
        <v>1303</v>
      </c>
      <c r="E1321" s="2959" t="s">
        <v>4910</v>
      </c>
      <c r="F1321" s="2960">
        <v>90.96</v>
      </c>
      <c r="G1321" s="2959"/>
      <c r="H1321" s="3348" t="s">
        <v>3591</v>
      </c>
    </row>
    <row r="1322" spans="1:8">
      <c r="A1322" s="2959" t="s">
        <v>3063</v>
      </c>
      <c r="B1322" s="2959">
        <v>13</v>
      </c>
      <c r="C1322" s="2959">
        <v>1</v>
      </c>
      <c r="D1322" s="2959">
        <v>1304</v>
      </c>
      <c r="E1322" s="2959" t="s">
        <v>4911</v>
      </c>
      <c r="F1322" s="2960">
        <v>93.04</v>
      </c>
      <c r="G1322" s="2959"/>
      <c r="H1322" s="3348" t="s">
        <v>3591</v>
      </c>
    </row>
    <row r="1323" spans="1:8">
      <c r="A1323" s="2959" t="s">
        <v>3063</v>
      </c>
      <c r="B1323" s="2959">
        <v>13</v>
      </c>
      <c r="C1323" s="2959">
        <v>1</v>
      </c>
      <c r="D1323" s="2959">
        <v>1401</v>
      </c>
      <c r="E1323" s="2959" t="s">
        <v>4912</v>
      </c>
      <c r="F1323" s="2960">
        <v>93.04</v>
      </c>
      <c r="G1323" s="2959"/>
      <c r="H1323" s="3348" t="s">
        <v>3591</v>
      </c>
    </row>
    <row r="1324" spans="1:8">
      <c r="A1324" s="2959" t="s">
        <v>3063</v>
      </c>
      <c r="B1324" s="2959">
        <v>13</v>
      </c>
      <c r="C1324" s="2959">
        <v>1</v>
      </c>
      <c r="D1324" s="2959">
        <v>1402</v>
      </c>
      <c r="E1324" s="2959" t="s">
        <v>4913</v>
      </c>
      <c r="F1324" s="2960">
        <v>90.96</v>
      </c>
      <c r="G1324" s="2959"/>
      <c r="H1324" s="3348" t="s">
        <v>3591</v>
      </c>
    </row>
    <row r="1325" spans="1:8">
      <c r="A1325" s="2959" t="s">
        <v>3063</v>
      </c>
      <c r="B1325" s="2959">
        <v>13</v>
      </c>
      <c r="C1325" s="2959">
        <v>1</v>
      </c>
      <c r="D1325" s="2959">
        <v>1403</v>
      </c>
      <c r="E1325" s="2959" t="s">
        <v>4914</v>
      </c>
      <c r="F1325" s="2960">
        <v>90.96</v>
      </c>
      <c r="G1325" s="2959"/>
      <c r="H1325" s="3348" t="s">
        <v>3591</v>
      </c>
    </row>
    <row r="1326" spans="1:8">
      <c r="A1326" s="2959" t="s">
        <v>3063</v>
      </c>
      <c r="B1326" s="2959">
        <v>13</v>
      </c>
      <c r="C1326" s="2959">
        <v>1</v>
      </c>
      <c r="D1326" s="2959">
        <v>1404</v>
      </c>
      <c r="E1326" s="2959" t="s">
        <v>4915</v>
      </c>
      <c r="F1326" s="2960">
        <v>93.04</v>
      </c>
      <c r="G1326" s="2959"/>
      <c r="H1326" s="3348" t="s">
        <v>3591</v>
      </c>
    </row>
    <row r="1327" spans="1:8">
      <c r="A1327" s="2959" t="s">
        <v>3063</v>
      </c>
      <c r="B1327" s="2959">
        <v>13</v>
      </c>
      <c r="C1327" s="2959">
        <v>1</v>
      </c>
      <c r="D1327" s="2959">
        <v>1501</v>
      </c>
      <c r="E1327" s="2959" t="s">
        <v>4916</v>
      </c>
      <c r="F1327" s="2960">
        <v>93.04</v>
      </c>
      <c r="G1327" s="2959"/>
      <c r="H1327" s="3348" t="s">
        <v>3591</v>
      </c>
    </row>
    <row r="1328" spans="1:8">
      <c r="A1328" s="2959" t="s">
        <v>3063</v>
      </c>
      <c r="B1328" s="2959">
        <v>13</v>
      </c>
      <c r="C1328" s="2959">
        <v>1</v>
      </c>
      <c r="D1328" s="2959">
        <v>1502</v>
      </c>
      <c r="E1328" s="2959" t="s">
        <v>4917</v>
      </c>
      <c r="F1328" s="2960">
        <v>90.96</v>
      </c>
      <c r="G1328" s="2959"/>
      <c r="H1328" s="3348" t="s">
        <v>3591</v>
      </c>
    </row>
    <row r="1329" spans="1:8">
      <c r="A1329" s="2959" t="s">
        <v>3063</v>
      </c>
      <c r="B1329" s="2959">
        <v>13</v>
      </c>
      <c r="C1329" s="2959">
        <v>1</v>
      </c>
      <c r="D1329" s="2959">
        <v>1503</v>
      </c>
      <c r="E1329" s="2959" t="s">
        <v>4918</v>
      </c>
      <c r="F1329" s="2960">
        <v>90.96</v>
      </c>
      <c r="G1329" s="2959"/>
      <c r="H1329" s="3348" t="s">
        <v>3591</v>
      </c>
    </row>
    <row r="1330" spans="1:8">
      <c r="A1330" s="2959" t="s">
        <v>3063</v>
      </c>
      <c r="B1330" s="2959">
        <v>13</v>
      </c>
      <c r="C1330" s="2959">
        <v>1</v>
      </c>
      <c r="D1330" s="2959">
        <v>1504</v>
      </c>
      <c r="E1330" s="2959" t="s">
        <v>4919</v>
      </c>
      <c r="F1330" s="2960">
        <v>93.04</v>
      </c>
      <c r="G1330" s="2959"/>
      <c r="H1330" s="3348" t="s">
        <v>3591</v>
      </c>
    </row>
    <row r="1331" spans="1:8">
      <c r="A1331" s="2959" t="s">
        <v>3063</v>
      </c>
      <c r="B1331" s="2959">
        <v>13</v>
      </c>
      <c r="C1331" s="2959">
        <v>1</v>
      </c>
      <c r="D1331" s="2959">
        <v>1601</v>
      </c>
      <c r="E1331" s="2959" t="s">
        <v>4920</v>
      </c>
      <c r="F1331" s="2960">
        <v>93.04</v>
      </c>
      <c r="G1331" s="2959"/>
      <c r="H1331" s="3348" t="s">
        <v>3591</v>
      </c>
    </row>
    <row r="1332" spans="1:8">
      <c r="A1332" s="2959" t="s">
        <v>3063</v>
      </c>
      <c r="B1332" s="2959">
        <v>13</v>
      </c>
      <c r="C1332" s="2959">
        <v>1</v>
      </c>
      <c r="D1332" s="2959">
        <v>1602</v>
      </c>
      <c r="E1332" s="2959" t="s">
        <v>4921</v>
      </c>
      <c r="F1332" s="2960">
        <v>90.96</v>
      </c>
      <c r="G1332" s="2959"/>
      <c r="H1332" s="3348" t="s">
        <v>3591</v>
      </c>
    </row>
    <row r="1333" spans="1:8">
      <c r="A1333" s="2959" t="s">
        <v>3063</v>
      </c>
      <c r="B1333" s="2959">
        <v>13</v>
      </c>
      <c r="C1333" s="2959">
        <v>1</v>
      </c>
      <c r="D1333" s="2959">
        <v>1603</v>
      </c>
      <c r="E1333" s="2959" t="s">
        <v>4922</v>
      </c>
      <c r="F1333" s="2960">
        <v>90.96</v>
      </c>
      <c r="G1333" s="2959"/>
      <c r="H1333" s="3348" t="s">
        <v>3591</v>
      </c>
    </row>
    <row r="1334" spans="1:8">
      <c r="A1334" s="2959" t="s">
        <v>3063</v>
      </c>
      <c r="B1334" s="2959">
        <v>13</v>
      </c>
      <c r="C1334" s="2959">
        <v>1</v>
      </c>
      <c r="D1334" s="2959">
        <v>1604</v>
      </c>
      <c r="E1334" s="2959" t="s">
        <v>4923</v>
      </c>
      <c r="F1334" s="2960">
        <v>93.04</v>
      </c>
      <c r="G1334" s="2959"/>
      <c r="H1334" s="3348" t="s">
        <v>3591</v>
      </c>
    </row>
    <row r="1335" spans="1:8">
      <c r="A1335" s="2959" t="s">
        <v>3063</v>
      </c>
      <c r="B1335" s="2959">
        <v>13</v>
      </c>
      <c r="C1335" s="2959">
        <v>1</v>
      </c>
      <c r="D1335" s="2959">
        <v>1701</v>
      </c>
      <c r="E1335" s="2959" t="s">
        <v>4924</v>
      </c>
      <c r="F1335" s="2960">
        <v>93.04</v>
      </c>
      <c r="G1335" s="2959"/>
      <c r="H1335" s="3348" t="s">
        <v>3591</v>
      </c>
    </row>
    <row r="1336" spans="1:8">
      <c r="A1336" s="2959" t="s">
        <v>3063</v>
      </c>
      <c r="B1336" s="2959">
        <v>13</v>
      </c>
      <c r="C1336" s="2959">
        <v>1</v>
      </c>
      <c r="D1336" s="2959">
        <v>1702</v>
      </c>
      <c r="E1336" s="2959" t="s">
        <v>4925</v>
      </c>
      <c r="F1336" s="2960">
        <v>90.96</v>
      </c>
      <c r="G1336" s="2959"/>
      <c r="H1336" s="3348" t="s">
        <v>3591</v>
      </c>
    </row>
    <row r="1337" spans="1:8">
      <c r="A1337" s="2959" t="s">
        <v>3063</v>
      </c>
      <c r="B1337" s="2959">
        <v>13</v>
      </c>
      <c r="C1337" s="2959">
        <v>1</v>
      </c>
      <c r="D1337" s="2959">
        <v>1703</v>
      </c>
      <c r="E1337" s="2959" t="s">
        <v>4926</v>
      </c>
      <c r="F1337" s="2960">
        <v>90.96</v>
      </c>
      <c r="G1337" s="2959"/>
      <c r="H1337" s="3348" t="s">
        <v>3591</v>
      </c>
    </row>
    <row r="1338" spans="1:8">
      <c r="A1338" s="2959" t="s">
        <v>3063</v>
      </c>
      <c r="B1338" s="2959">
        <v>13</v>
      </c>
      <c r="C1338" s="2959">
        <v>1</v>
      </c>
      <c r="D1338" s="2959">
        <v>1704</v>
      </c>
      <c r="E1338" s="2959" t="s">
        <v>4927</v>
      </c>
      <c r="F1338" s="2960">
        <v>93.04</v>
      </c>
      <c r="G1338" s="2959"/>
      <c r="H1338" s="3348" t="s">
        <v>3591</v>
      </c>
    </row>
    <row r="1339" spans="1:8">
      <c r="A1339" s="2959" t="s">
        <v>3063</v>
      </c>
      <c r="B1339" s="2959">
        <v>13</v>
      </c>
      <c r="C1339" s="2959">
        <v>1</v>
      </c>
      <c r="D1339" s="2959">
        <v>1801</v>
      </c>
      <c r="E1339" s="2959" t="s">
        <v>4928</v>
      </c>
      <c r="F1339" s="2960">
        <v>93.04</v>
      </c>
      <c r="G1339" s="2959"/>
      <c r="H1339" s="3348" t="s">
        <v>3591</v>
      </c>
    </row>
    <row r="1340" spans="1:8">
      <c r="A1340" s="2959" t="s">
        <v>3063</v>
      </c>
      <c r="B1340" s="2959">
        <v>13</v>
      </c>
      <c r="C1340" s="2959">
        <v>1</v>
      </c>
      <c r="D1340" s="2959">
        <v>1802</v>
      </c>
      <c r="E1340" s="2959" t="s">
        <v>4929</v>
      </c>
      <c r="F1340" s="2960">
        <v>90.96</v>
      </c>
      <c r="G1340" s="2959"/>
      <c r="H1340" s="3348" t="s">
        <v>3591</v>
      </c>
    </row>
    <row r="1341" spans="1:8">
      <c r="A1341" s="2959" t="s">
        <v>3063</v>
      </c>
      <c r="B1341" s="2959">
        <v>13</v>
      </c>
      <c r="C1341" s="2959">
        <v>1</v>
      </c>
      <c r="D1341" s="2959">
        <v>1803</v>
      </c>
      <c r="E1341" s="2959" t="s">
        <v>4930</v>
      </c>
      <c r="F1341" s="2960">
        <v>90.96</v>
      </c>
      <c r="G1341" s="2959"/>
      <c r="H1341" s="3348" t="s">
        <v>3591</v>
      </c>
    </row>
    <row r="1342" spans="1:8">
      <c r="A1342" s="2959" t="s">
        <v>3063</v>
      </c>
      <c r="B1342" s="2959">
        <v>13</v>
      </c>
      <c r="C1342" s="2959">
        <v>1</v>
      </c>
      <c r="D1342" s="2959">
        <v>1804</v>
      </c>
      <c r="E1342" s="2959" t="s">
        <v>4931</v>
      </c>
      <c r="F1342" s="2960">
        <v>93.04</v>
      </c>
      <c r="G1342" s="2959"/>
      <c r="H1342" s="3348" t="s">
        <v>3591</v>
      </c>
    </row>
    <row r="1343" spans="1:8">
      <c r="A1343" s="2959" t="s">
        <v>3063</v>
      </c>
      <c r="B1343" s="2959">
        <v>13</v>
      </c>
      <c r="C1343" s="2959">
        <v>1</v>
      </c>
      <c r="D1343" s="2959">
        <v>1901</v>
      </c>
      <c r="E1343" s="2959" t="s">
        <v>4932</v>
      </c>
      <c r="F1343" s="2960">
        <v>93.04</v>
      </c>
      <c r="G1343" s="2959"/>
      <c r="H1343" s="3348" t="s">
        <v>3591</v>
      </c>
    </row>
    <row r="1344" spans="1:8">
      <c r="A1344" s="2959" t="s">
        <v>3063</v>
      </c>
      <c r="B1344" s="2959">
        <v>13</v>
      </c>
      <c r="C1344" s="2959">
        <v>1</v>
      </c>
      <c r="D1344" s="2959">
        <v>1902</v>
      </c>
      <c r="E1344" s="2959" t="s">
        <v>4933</v>
      </c>
      <c r="F1344" s="2960">
        <v>90.96</v>
      </c>
      <c r="G1344" s="2959"/>
      <c r="H1344" s="3348" t="s">
        <v>3591</v>
      </c>
    </row>
    <row r="1345" spans="1:8">
      <c r="A1345" s="2959" t="s">
        <v>3063</v>
      </c>
      <c r="B1345" s="2959">
        <v>13</v>
      </c>
      <c r="C1345" s="2959">
        <v>1</v>
      </c>
      <c r="D1345" s="2959">
        <v>1903</v>
      </c>
      <c r="E1345" s="2959" t="s">
        <v>4934</v>
      </c>
      <c r="F1345" s="2960">
        <v>90.96</v>
      </c>
      <c r="G1345" s="2959"/>
      <c r="H1345" s="3348" t="s">
        <v>3591</v>
      </c>
    </row>
    <row r="1346" spans="1:8">
      <c r="A1346" s="2959" t="s">
        <v>3063</v>
      </c>
      <c r="B1346" s="2959">
        <v>13</v>
      </c>
      <c r="C1346" s="2959">
        <v>1</v>
      </c>
      <c r="D1346" s="2959">
        <v>1904</v>
      </c>
      <c r="E1346" s="2959" t="s">
        <v>4935</v>
      </c>
      <c r="F1346" s="2960">
        <v>93.04</v>
      </c>
      <c r="G1346" s="2959"/>
      <c r="H1346" s="3348" t="s">
        <v>3591</v>
      </c>
    </row>
    <row r="1347" spans="1:8">
      <c r="A1347" s="2959" t="s">
        <v>3063</v>
      </c>
      <c r="B1347" s="2959">
        <v>13</v>
      </c>
      <c r="C1347" s="2959">
        <v>1</v>
      </c>
      <c r="D1347" s="2959">
        <v>2001</v>
      </c>
      <c r="E1347" s="2959" t="s">
        <v>4936</v>
      </c>
      <c r="F1347" s="2960">
        <v>93.04</v>
      </c>
      <c r="G1347" s="2959"/>
      <c r="H1347" s="3348" t="s">
        <v>3591</v>
      </c>
    </row>
    <row r="1348" spans="1:8">
      <c r="A1348" s="2959" t="s">
        <v>3063</v>
      </c>
      <c r="B1348" s="2959">
        <v>13</v>
      </c>
      <c r="C1348" s="2959">
        <v>1</v>
      </c>
      <c r="D1348" s="2959">
        <v>2002</v>
      </c>
      <c r="E1348" s="2959" t="s">
        <v>4937</v>
      </c>
      <c r="F1348" s="2960">
        <v>90.96</v>
      </c>
      <c r="G1348" s="2959"/>
      <c r="H1348" s="3348" t="s">
        <v>3591</v>
      </c>
    </row>
    <row r="1349" spans="1:8">
      <c r="A1349" s="2959" t="s">
        <v>3063</v>
      </c>
      <c r="B1349" s="2959">
        <v>13</v>
      </c>
      <c r="C1349" s="2959">
        <v>1</v>
      </c>
      <c r="D1349" s="2959">
        <v>2003</v>
      </c>
      <c r="E1349" s="2959" t="s">
        <v>4938</v>
      </c>
      <c r="F1349" s="2960">
        <v>90.96</v>
      </c>
      <c r="G1349" s="2959"/>
      <c r="H1349" s="3348" t="s">
        <v>3591</v>
      </c>
    </row>
    <row r="1350" spans="1:8">
      <c r="A1350" s="2959" t="s">
        <v>3063</v>
      </c>
      <c r="B1350" s="2959">
        <v>13</v>
      </c>
      <c r="C1350" s="2959">
        <v>1</v>
      </c>
      <c r="D1350" s="2959">
        <v>2004</v>
      </c>
      <c r="E1350" s="2959" t="s">
        <v>4939</v>
      </c>
      <c r="F1350" s="2960">
        <v>93.04</v>
      </c>
      <c r="G1350" s="2959"/>
      <c r="H1350" s="3348" t="s">
        <v>3591</v>
      </c>
    </row>
    <row r="1351" spans="1:8">
      <c r="A1351" s="2959" t="s">
        <v>3063</v>
      </c>
      <c r="B1351" s="2959">
        <v>13</v>
      </c>
      <c r="C1351" s="2959">
        <v>1</v>
      </c>
      <c r="D1351" s="2959">
        <v>2101</v>
      </c>
      <c r="E1351" s="2959" t="s">
        <v>4940</v>
      </c>
      <c r="F1351" s="2960">
        <v>93.04</v>
      </c>
      <c r="G1351" s="2959"/>
      <c r="H1351" s="3348" t="s">
        <v>3591</v>
      </c>
    </row>
    <row r="1352" spans="1:8">
      <c r="A1352" s="2959" t="s">
        <v>3063</v>
      </c>
      <c r="B1352" s="2959">
        <v>13</v>
      </c>
      <c r="C1352" s="2959">
        <v>1</v>
      </c>
      <c r="D1352" s="2959">
        <v>2102</v>
      </c>
      <c r="E1352" s="2959" t="s">
        <v>4941</v>
      </c>
      <c r="F1352" s="2960">
        <v>90.96</v>
      </c>
      <c r="G1352" s="2959"/>
      <c r="H1352" s="3348" t="s">
        <v>3591</v>
      </c>
    </row>
    <row r="1353" spans="1:8">
      <c r="A1353" s="2959" t="s">
        <v>3063</v>
      </c>
      <c r="B1353" s="2959">
        <v>13</v>
      </c>
      <c r="C1353" s="2959">
        <v>1</v>
      </c>
      <c r="D1353" s="2959">
        <v>2103</v>
      </c>
      <c r="E1353" s="2959" t="s">
        <v>4942</v>
      </c>
      <c r="F1353" s="2960">
        <v>90.96</v>
      </c>
      <c r="G1353" s="2959"/>
      <c r="H1353" s="3348" t="s">
        <v>3591</v>
      </c>
    </row>
    <row r="1354" spans="1:8">
      <c r="A1354" s="2959" t="s">
        <v>3063</v>
      </c>
      <c r="B1354" s="2959">
        <v>13</v>
      </c>
      <c r="C1354" s="2959">
        <v>1</v>
      </c>
      <c r="D1354" s="2959">
        <v>2104</v>
      </c>
      <c r="E1354" s="2959" t="s">
        <v>4943</v>
      </c>
      <c r="F1354" s="2960">
        <v>93.04</v>
      </c>
      <c r="G1354" s="2959"/>
      <c r="H1354" s="3348" t="s">
        <v>3591</v>
      </c>
    </row>
    <row r="1355" spans="1:8">
      <c r="A1355" s="2959" t="s">
        <v>3063</v>
      </c>
      <c r="B1355" s="2959">
        <v>13</v>
      </c>
      <c r="C1355" s="2959">
        <v>1</v>
      </c>
      <c r="D1355" s="2959">
        <v>2201</v>
      </c>
      <c r="E1355" s="2959" t="s">
        <v>4944</v>
      </c>
      <c r="F1355" s="2960">
        <v>93.04</v>
      </c>
      <c r="G1355" s="2959"/>
      <c r="H1355" s="3348" t="s">
        <v>3591</v>
      </c>
    </row>
    <row r="1356" spans="1:8">
      <c r="A1356" s="2959" t="s">
        <v>3063</v>
      </c>
      <c r="B1356" s="2959">
        <v>13</v>
      </c>
      <c r="C1356" s="2959">
        <v>1</v>
      </c>
      <c r="D1356" s="2959">
        <v>2202</v>
      </c>
      <c r="E1356" s="2959" t="s">
        <v>4945</v>
      </c>
      <c r="F1356" s="2960">
        <v>90.96</v>
      </c>
      <c r="G1356" s="2959"/>
      <c r="H1356" s="3348" t="s">
        <v>3591</v>
      </c>
    </row>
    <row r="1357" spans="1:8">
      <c r="A1357" s="2959" t="s">
        <v>3063</v>
      </c>
      <c r="B1357" s="2959">
        <v>13</v>
      </c>
      <c r="C1357" s="2959">
        <v>1</v>
      </c>
      <c r="D1357" s="2959">
        <v>2203</v>
      </c>
      <c r="E1357" s="2959" t="s">
        <v>4946</v>
      </c>
      <c r="F1357" s="2960">
        <v>90.96</v>
      </c>
      <c r="G1357" s="2959"/>
      <c r="H1357" s="3348" t="s">
        <v>3591</v>
      </c>
    </row>
    <row r="1358" spans="1:8">
      <c r="A1358" s="2959" t="s">
        <v>3063</v>
      </c>
      <c r="B1358" s="2959">
        <v>13</v>
      </c>
      <c r="C1358" s="2959">
        <v>1</v>
      </c>
      <c r="D1358" s="2959">
        <v>2204</v>
      </c>
      <c r="E1358" s="2959" t="s">
        <v>4947</v>
      </c>
      <c r="F1358" s="2960">
        <v>93.04</v>
      </c>
      <c r="G1358" s="2959"/>
      <c r="H1358" s="3348" t="s">
        <v>3591</v>
      </c>
    </row>
    <row r="1359" spans="1:8">
      <c r="A1359" s="2959" t="s">
        <v>3063</v>
      </c>
      <c r="B1359" s="2959">
        <v>13</v>
      </c>
      <c r="C1359" s="2959">
        <v>1</v>
      </c>
      <c r="D1359" s="2959">
        <v>2301</v>
      </c>
      <c r="E1359" s="2959" t="s">
        <v>4948</v>
      </c>
      <c r="F1359" s="2960">
        <v>93.04</v>
      </c>
      <c r="G1359" s="2959"/>
      <c r="H1359" s="3348" t="s">
        <v>3591</v>
      </c>
    </row>
    <row r="1360" spans="1:8">
      <c r="A1360" s="2959" t="s">
        <v>3063</v>
      </c>
      <c r="B1360" s="2959">
        <v>13</v>
      </c>
      <c r="C1360" s="2959">
        <v>1</v>
      </c>
      <c r="D1360" s="2959">
        <v>2302</v>
      </c>
      <c r="E1360" s="2959" t="s">
        <v>4949</v>
      </c>
      <c r="F1360" s="2960">
        <v>90.96</v>
      </c>
      <c r="G1360" s="2959"/>
      <c r="H1360" s="3348" t="s">
        <v>3591</v>
      </c>
    </row>
    <row r="1361" spans="1:8">
      <c r="A1361" s="2959" t="s">
        <v>3063</v>
      </c>
      <c r="B1361" s="2959">
        <v>13</v>
      </c>
      <c r="C1361" s="2959">
        <v>1</v>
      </c>
      <c r="D1361" s="2959">
        <v>2303</v>
      </c>
      <c r="E1361" s="2959" t="s">
        <v>4950</v>
      </c>
      <c r="F1361" s="2960">
        <v>90.96</v>
      </c>
      <c r="G1361" s="2959"/>
      <c r="H1361" s="3348" t="s">
        <v>3591</v>
      </c>
    </row>
    <row r="1362" spans="1:8">
      <c r="A1362" s="2959" t="s">
        <v>3063</v>
      </c>
      <c r="B1362" s="2959">
        <v>13</v>
      </c>
      <c r="C1362" s="2959">
        <v>1</v>
      </c>
      <c r="D1362" s="2959">
        <v>2304</v>
      </c>
      <c r="E1362" s="2959" t="s">
        <v>4951</v>
      </c>
      <c r="F1362" s="2960">
        <v>93.04</v>
      </c>
      <c r="G1362" s="2959"/>
      <c r="H1362" s="3348" t="s">
        <v>3591</v>
      </c>
    </row>
    <row r="1363" spans="1:8">
      <c r="A1363" s="2959" t="s">
        <v>3063</v>
      </c>
      <c r="B1363" s="2959">
        <v>13</v>
      </c>
      <c r="C1363" s="2959">
        <v>1</v>
      </c>
      <c r="D1363" s="2959">
        <v>2401</v>
      </c>
      <c r="E1363" s="2959" t="s">
        <v>4952</v>
      </c>
      <c r="F1363" s="2960">
        <v>93.04</v>
      </c>
      <c r="G1363" s="2959"/>
      <c r="H1363" s="3348" t="s">
        <v>3591</v>
      </c>
    </row>
    <row r="1364" spans="1:8">
      <c r="A1364" s="2959" t="s">
        <v>3063</v>
      </c>
      <c r="B1364" s="2959">
        <v>13</v>
      </c>
      <c r="C1364" s="2959">
        <v>1</v>
      </c>
      <c r="D1364" s="2959">
        <v>2402</v>
      </c>
      <c r="E1364" s="2959" t="s">
        <v>4953</v>
      </c>
      <c r="F1364" s="2960">
        <v>90.96</v>
      </c>
      <c r="G1364" s="2959"/>
      <c r="H1364" s="3348" t="s">
        <v>3591</v>
      </c>
    </row>
    <row r="1365" spans="1:8">
      <c r="A1365" s="2959" t="s">
        <v>3063</v>
      </c>
      <c r="B1365" s="2959">
        <v>13</v>
      </c>
      <c r="C1365" s="2959">
        <v>1</v>
      </c>
      <c r="D1365" s="2959">
        <v>2403</v>
      </c>
      <c r="E1365" s="2959" t="s">
        <v>4954</v>
      </c>
      <c r="F1365" s="2960">
        <v>90.96</v>
      </c>
      <c r="G1365" s="2959"/>
      <c r="H1365" s="3348" t="s">
        <v>3591</v>
      </c>
    </row>
    <row r="1366" spans="1:8">
      <c r="A1366" s="2959" t="s">
        <v>3063</v>
      </c>
      <c r="B1366" s="2959">
        <v>13</v>
      </c>
      <c r="C1366" s="2959">
        <v>1</v>
      </c>
      <c r="D1366" s="2959">
        <v>2404</v>
      </c>
      <c r="E1366" s="2959" t="s">
        <v>4955</v>
      </c>
      <c r="F1366" s="2960">
        <v>93.04</v>
      </c>
      <c r="G1366" s="2959"/>
      <c r="H1366" s="3348" t="s">
        <v>3591</v>
      </c>
    </row>
    <row r="1367" spans="1:8">
      <c r="A1367" s="2959" t="s">
        <v>3063</v>
      </c>
      <c r="B1367" s="2959">
        <v>13</v>
      </c>
      <c r="C1367" s="2959">
        <v>1</v>
      </c>
      <c r="D1367" s="2959">
        <v>2501</v>
      </c>
      <c r="E1367" s="2959" t="s">
        <v>4956</v>
      </c>
      <c r="F1367" s="2960">
        <v>93.04</v>
      </c>
      <c r="G1367" s="2959"/>
      <c r="H1367" s="3348" t="s">
        <v>3591</v>
      </c>
    </row>
    <row r="1368" spans="1:8">
      <c r="A1368" s="2959" t="s">
        <v>3063</v>
      </c>
      <c r="B1368" s="2959">
        <v>13</v>
      </c>
      <c r="C1368" s="2959">
        <v>1</v>
      </c>
      <c r="D1368" s="2959">
        <v>2502</v>
      </c>
      <c r="E1368" s="2959" t="s">
        <v>4957</v>
      </c>
      <c r="F1368" s="2960">
        <v>90.96</v>
      </c>
      <c r="G1368" s="2959"/>
      <c r="H1368" s="3348" t="s">
        <v>3591</v>
      </c>
    </row>
    <row r="1369" spans="1:8">
      <c r="A1369" s="2959" t="s">
        <v>3063</v>
      </c>
      <c r="B1369" s="2959">
        <v>13</v>
      </c>
      <c r="C1369" s="2959">
        <v>1</v>
      </c>
      <c r="D1369" s="2959">
        <v>2503</v>
      </c>
      <c r="E1369" s="2959" t="s">
        <v>4958</v>
      </c>
      <c r="F1369" s="2960">
        <v>90.96</v>
      </c>
      <c r="G1369" s="2959"/>
      <c r="H1369" s="3348" t="s">
        <v>3591</v>
      </c>
    </row>
    <row r="1370" spans="1:8">
      <c r="A1370" s="2959" t="s">
        <v>3063</v>
      </c>
      <c r="B1370" s="2959">
        <v>13</v>
      </c>
      <c r="C1370" s="2959">
        <v>1</v>
      </c>
      <c r="D1370" s="2959">
        <v>2504</v>
      </c>
      <c r="E1370" s="2959" t="s">
        <v>4959</v>
      </c>
      <c r="F1370" s="2960">
        <v>93.04</v>
      </c>
      <c r="G1370" s="2959"/>
      <c r="H1370" s="3348" t="s">
        <v>3591</v>
      </c>
    </row>
    <row r="1371" spans="1:8">
      <c r="A1371" s="2959" t="s">
        <v>3063</v>
      </c>
      <c r="B1371" s="2959">
        <v>13</v>
      </c>
      <c r="C1371" s="2959">
        <v>1</v>
      </c>
      <c r="D1371" s="2959">
        <v>2601</v>
      </c>
      <c r="E1371" s="2959" t="s">
        <v>4960</v>
      </c>
      <c r="F1371" s="2960">
        <v>93.04</v>
      </c>
      <c r="G1371" s="2959"/>
      <c r="H1371" s="3348" t="s">
        <v>3591</v>
      </c>
    </row>
    <row r="1372" spans="1:8">
      <c r="A1372" s="2959" t="s">
        <v>3063</v>
      </c>
      <c r="B1372" s="2959">
        <v>13</v>
      </c>
      <c r="C1372" s="2959">
        <v>1</v>
      </c>
      <c r="D1372" s="2959">
        <v>2602</v>
      </c>
      <c r="E1372" s="2959" t="s">
        <v>4961</v>
      </c>
      <c r="F1372" s="2960">
        <v>90.96</v>
      </c>
      <c r="G1372" s="2959"/>
      <c r="H1372" s="3348" t="s">
        <v>3591</v>
      </c>
    </row>
    <row r="1373" spans="1:8">
      <c r="A1373" s="2959" t="s">
        <v>3063</v>
      </c>
      <c r="B1373" s="2959">
        <v>13</v>
      </c>
      <c r="C1373" s="2959">
        <v>1</v>
      </c>
      <c r="D1373" s="2959">
        <v>2603</v>
      </c>
      <c r="E1373" s="2959" t="s">
        <v>4962</v>
      </c>
      <c r="F1373" s="2960">
        <v>90.96</v>
      </c>
      <c r="G1373" s="2959"/>
      <c r="H1373" s="3348" t="s">
        <v>3591</v>
      </c>
    </row>
    <row r="1374" spans="1:8">
      <c r="A1374" s="2959" t="s">
        <v>3063</v>
      </c>
      <c r="B1374" s="2959">
        <v>13</v>
      </c>
      <c r="C1374" s="2959">
        <v>1</v>
      </c>
      <c r="D1374" s="2959">
        <v>2604</v>
      </c>
      <c r="E1374" s="2959" t="s">
        <v>4963</v>
      </c>
      <c r="F1374" s="2960">
        <v>93.04</v>
      </c>
      <c r="G1374" s="2959"/>
      <c r="H1374" s="3348" t="s">
        <v>3591</v>
      </c>
    </row>
    <row r="1375" spans="1:8">
      <c r="A1375" s="2959" t="s">
        <v>3063</v>
      </c>
      <c r="B1375" s="2959">
        <v>13</v>
      </c>
      <c r="C1375" s="2959">
        <v>1</v>
      </c>
      <c r="D1375" s="2959">
        <v>2701</v>
      </c>
      <c r="E1375" s="2959" t="s">
        <v>4964</v>
      </c>
      <c r="F1375" s="2960">
        <v>93.04</v>
      </c>
      <c r="G1375" s="2959"/>
      <c r="H1375" s="3348" t="s">
        <v>3591</v>
      </c>
    </row>
    <row r="1376" spans="1:8">
      <c r="A1376" s="2959" t="s">
        <v>3063</v>
      </c>
      <c r="B1376" s="2959">
        <v>13</v>
      </c>
      <c r="C1376" s="2959">
        <v>1</v>
      </c>
      <c r="D1376" s="2959">
        <v>2702</v>
      </c>
      <c r="E1376" s="2959" t="s">
        <v>4965</v>
      </c>
      <c r="F1376" s="2960">
        <v>90.96</v>
      </c>
      <c r="G1376" s="2959"/>
      <c r="H1376" s="3348" t="s">
        <v>3591</v>
      </c>
    </row>
    <row r="1377" spans="1:8">
      <c r="A1377" s="2959" t="s">
        <v>3063</v>
      </c>
      <c r="B1377" s="2959">
        <v>13</v>
      </c>
      <c r="C1377" s="2959">
        <v>1</v>
      </c>
      <c r="D1377" s="2959">
        <v>2703</v>
      </c>
      <c r="E1377" s="2959" t="s">
        <v>4966</v>
      </c>
      <c r="F1377" s="2960">
        <v>90.96</v>
      </c>
      <c r="G1377" s="2959"/>
      <c r="H1377" s="3348" t="s">
        <v>3591</v>
      </c>
    </row>
    <row r="1378" spans="1:8">
      <c r="A1378" s="2959" t="s">
        <v>3063</v>
      </c>
      <c r="B1378" s="2959">
        <v>13</v>
      </c>
      <c r="C1378" s="2959">
        <v>1</v>
      </c>
      <c r="D1378" s="2959">
        <v>2704</v>
      </c>
      <c r="E1378" s="2959" t="s">
        <v>4967</v>
      </c>
      <c r="F1378" s="2960">
        <v>93.04</v>
      </c>
      <c r="G1378" s="2959"/>
      <c r="H1378" s="3348" t="s">
        <v>3591</v>
      </c>
    </row>
    <row r="1379" spans="1:8">
      <c r="A1379" s="2959" t="s">
        <v>3063</v>
      </c>
      <c r="B1379" s="2959">
        <v>13</v>
      </c>
      <c r="C1379" s="2959">
        <v>1</v>
      </c>
      <c r="D1379" s="2959">
        <v>2801</v>
      </c>
      <c r="E1379" s="2959" t="s">
        <v>4968</v>
      </c>
      <c r="F1379" s="2960">
        <v>93.04</v>
      </c>
      <c r="G1379" s="2959"/>
      <c r="H1379" s="3348" t="s">
        <v>3591</v>
      </c>
    </row>
    <row r="1380" spans="1:8">
      <c r="A1380" s="2959" t="s">
        <v>3063</v>
      </c>
      <c r="B1380" s="2959">
        <v>13</v>
      </c>
      <c r="C1380" s="2959">
        <v>1</v>
      </c>
      <c r="D1380" s="2959">
        <v>2802</v>
      </c>
      <c r="E1380" s="2959" t="s">
        <v>4969</v>
      </c>
      <c r="F1380" s="2960">
        <v>90.96</v>
      </c>
      <c r="G1380" s="2959"/>
      <c r="H1380" s="3348" t="s">
        <v>3591</v>
      </c>
    </row>
    <row r="1381" spans="1:8">
      <c r="A1381" s="2959" t="s">
        <v>3063</v>
      </c>
      <c r="B1381" s="2959">
        <v>13</v>
      </c>
      <c r="C1381" s="2959">
        <v>1</v>
      </c>
      <c r="D1381" s="2959">
        <v>2803</v>
      </c>
      <c r="E1381" s="2959" t="s">
        <v>4970</v>
      </c>
      <c r="F1381" s="2960">
        <v>90.96</v>
      </c>
      <c r="G1381" s="2959"/>
      <c r="H1381" s="3348" t="s">
        <v>3591</v>
      </c>
    </row>
    <row r="1382" spans="1:8">
      <c r="A1382" s="2959" t="s">
        <v>3063</v>
      </c>
      <c r="B1382" s="2959">
        <v>13</v>
      </c>
      <c r="C1382" s="2959">
        <v>1</v>
      </c>
      <c r="D1382" s="2959">
        <v>2804</v>
      </c>
      <c r="E1382" s="2959" t="s">
        <v>4971</v>
      </c>
      <c r="F1382" s="2960">
        <v>93.04</v>
      </c>
      <c r="G1382" s="2959"/>
      <c r="H1382" s="3348" t="s">
        <v>3591</v>
      </c>
    </row>
    <row r="1383" spans="1:8">
      <c r="A1383" s="2959" t="s">
        <v>3063</v>
      </c>
      <c r="B1383" s="2959">
        <v>13</v>
      </c>
      <c r="C1383" s="2959">
        <v>1</v>
      </c>
      <c r="D1383" s="2959">
        <v>2901</v>
      </c>
      <c r="E1383" s="2959" t="s">
        <v>4972</v>
      </c>
      <c r="F1383" s="2960">
        <v>93.04</v>
      </c>
      <c r="G1383" s="2959"/>
      <c r="H1383" s="3348" t="s">
        <v>3591</v>
      </c>
    </row>
    <row r="1384" spans="1:8">
      <c r="A1384" s="2959" t="s">
        <v>3063</v>
      </c>
      <c r="B1384" s="2959">
        <v>13</v>
      </c>
      <c r="C1384" s="2959">
        <v>1</v>
      </c>
      <c r="D1384" s="2959">
        <v>2902</v>
      </c>
      <c r="E1384" s="2959" t="s">
        <v>4973</v>
      </c>
      <c r="F1384" s="2960">
        <v>90.96</v>
      </c>
      <c r="G1384" s="2959"/>
      <c r="H1384" s="3348" t="s">
        <v>3591</v>
      </c>
    </row>
    <row r="1385" spans="1:8">
      <c r="A1385" s="2959" t="s">
        <v>3063</v>
      </c>
      <c r="B1385" s="2959">
        <v>13</v>
      </c>
      <c r="C1385" s="2959">
        <v>1</v>
      </c>
      <c r="D1385" s="2959">
        <v>2903</v>
      </c>
      <c r="E1385" s="2959" t="s">
        <v>4974</v>
      </c>
      <c r="F1385" s="2960">
        <v>90.96</v>
      </c>
      <c r="G1385" s="2959"/>
      <c r="H1385" s="3348" t="s">
        <v>3591</v>
      </c>
    </row>
    <row r="1386" spans="1:8">
      <c r="A1386" s="2959" t="s">
        <v>3063</v>
      </c>
      <c r="B1386" s="2959">
        <v>13</v>
      </c>
      <c r="C1386" s="2959">
        <v>1</v>
      </c>
      <c r="D1386" s="2959">
        <v>2904</v>
      </c>
      <c r="E1386" s="2959" t="s">
        <v>4975</v>
      </c>
      <c r="F1386" s="2960">
        <v>93.04</v>
      </c>
      <c r="G1386" s="2959"/>
      <c r="H1386" s="3348" t="s">
        <v>3591</v>
      </c>
    </row>
    <row r="1387" spans="1:8">
      <c r="A1387" s="2959" t="s">
        <v>3063</v>
      </c>
      <c r="B1387" s="2959">
        <v>13</v>
      </c>
      <c r="C1387" s="2959">
        <v>1</v>
      </c>
      <c r="D1387" s="2959">
        <v>3001</v>
      </c>
      <c r="E1387" s="2959" t="s">
        <v>4976</v>
      </c>
      <c r="F1387" s="2960">
        <v>93.04</v>
      </c>
      <c r="G1387" s="2959"/>
      <c r="H1387" s="3348" t="s">
        <v>3591</v>
      </c>
    </row>
    <row r="1388" spans="1:8">
      <c r="A1388" s="2959" t="s">
        <v>3063</v>
      </c>
      <c r="B1388" s="2959">
        <v>13</v>
      </c>
      <c r="C1388" s="2959">
        <v>1</v>
      </c>
      <c r="D1388" s="2959">
        <v>3002</v>
      </c>
      <c r="E1388" s="2959" t="s">
        <v>4977</v>
      </c>
      <c r="F1388" s="2960">
        <v>90.96</v>
      </c>
      <c r="G1388" s="2959"/>
      <c r="H1388" s="3348" t="s">
        <v>3591</v>
      </c>
    </row>
    <row r="1389" spans="1:8">
      <c r="A1389" s="2959" t="s">
        <v>3063</v>
      </c>
      <c r="B1389" s="2959">
        <v>13</v>
      </c>
      <c r="C1389" s="2959">
        <v>1</v>
      </c>
      <c r="D1389" s="2959">
        <v>3003</v>
      </c>
      <c r="E1389" s="2959" t="s">
        <v>4978</v>
      </c>
      <c r="F1389" s="2960">
        <v>90.96</v>
      </c>
      <c r="G1389" s="2959"/>
      <c r="H1389" s="3348" t="s">
        <v>3591</v>
      </c>
    </row>
    <row r="1390" spans="1:8">
      <c r="A1390" s="2959" t="s">
        <v>3063</v>
      </c>
      <c r="B1390" s="2959">
        <v>13</v>
      </c>
      <c r="C1390" s="2959">
        <v>1</v>
      </c>
      <c r="D1390" s="2969">
        <v>3004</v>
      </c>
      <c r="E1390" s="2959" t="s">
        <v>4979</v>
      </c>
      <c r="F1390" s="2960">
        <v>93.04</v>
      </c>
      <c r="G1390" s="2959"/>
      <c r="H1390" s="3348" t="s">
        <v>3591</v>
      </c>
    </row>
    <row r="1391" spans="1:8">
      <c r="A1391" s="2959" t="s">
        <v>3063</v>
      </c>
      <c r="B1391" s="2959">
        <v>14</v>
      </c>
      <c r="C1391" s="2959">
        <v>1</v>
      </c>
      <c r="D1391" s="2959">
        <v>101</v>
      </c>
      <c r="E1391" s="2959" t="s">
        <v>4980</v>
      </c>
      <c r="F1391" s="2960">
        <v>122.31</v>
      </c>
      <c r="G1391" s="2959"/>
      <c r="H1391" s="3348" t="s">
        <v>3591</v>
      </c>
    </row>
    <row r="1392" spans="1:8">
      <c r="A1392" s="2959" t="s">
        <v>3063</v>
      </c>
      <c r="B1392" s="2959">
        <v>14</v>
      </c>
      <c r="C1392" s="2959">
        <v>1</v>
      </c>
      <c r="D1392" s="2959">
        <v>102</v>
      </c>
      <c r="E1392" s="2959" t="s">
        <v>4981</v>
      </c>
      <c r="F1392" s="2960">
        <v>88.66</v>
      </c>
      <c r="G1392" s="2959"/>
      <c r="H1392" s="3348" t="s">
        <v>3591</v>
      </c>
    </row>
    <row r="1393" spans="1:8">
      <c r="A1393" s="2959" t="s">
        <v>3063</v>
      </c>
      <c r="B1393" s="2959">
        <v>14</v>
      </c>
      <c r="C1393" s="2959">
        <v>1</v>
      </c>
      <c r="D1393" s="2959">
        <v>103</v>
      </c>
      <c r="E1393" s="2959" t="s">
        <v>4982</v>
      </c>
      <c r="F1393" s="2960">
        <v>139.25</v>
      </c>
      <c r="G1393" s="2959"/>
      <c r="H1393" s="3348" t="s">
        <v>3591</v>
      </c>
    </row>
    <row r="1394" spans="1:8">
      <c r="A1394" s="2959" t="s">
        <v>3063</v>
      </c>
      <c r="B1394" s="2959">
        <v>14</v>
      </c>
      <c r="C1394" s="2959">
        <v>1</v>
      </c>
      <c r="D1394" s="2959">
        <v>201</v>
      </c>
      <c r="E1394" s="2959" t="s">
        <v>4983</v>
      </c>
      <c r="F1394" s="2960">
        <v>122.31</v>
      </c>
      <c r="G1394" s="2959"/>
      <c r="H1394" s="3348" t="s">
        <v>3591</v>
      </c>
    </row>
    <row r="1395" spans="1:8">
      <c r="A1395" s="2959" t="s">
        <v>3063</v>
      </c>
      <c r="B1395" s="2959">
        <v>14</v>
      </c>
      <c r="C1395" s="2959">
        <v>1</v>
      </c>
      <c r="D1395" s="2959">
        <v>202</v>
      </c>
      <c r="E1395" s="2959" t="s">
        <v>4984</v>
      </c>
      <c r="F1395" s="2960">
        <v>88.66</v>
      </c>
      <c r="G1395" s="2959"/>
      <c r="H1395" s="3348" t="s">
        <v>3591</v>
      </c>
    </row>
    <row r="1396" spans="1:8">
      <c r="A1396" s="2959" t="s">
        <v>3063</v>
      </c>
      <c r="B1396" s="2959">
        <v>14</v>
      </c>
      <c r="C1396" s="2959">
        <v>1</v>
      </c>
      <c r="D1396" s="2959">
        <v>203</v>
      </c>
      <c r="E1396" s="2959" t="s">
        <v>4985</v>
      </c>
      <c r="F1396" s="2960">
        <v>139.25</v>
      </c>
      <c r="G1396" s="2959"/>
      <c r="H1396" s="3348" t="s">
        <v>3591</v>
      </c>
    </row>
    <row r="1397" spans="1:8">
      <c r="A1397" s="2959" t="s">
        <v>3063</v>
      </c>
      <c r="B1397" s="2959">
        <v>14</v>
      </c>
      <c r="C1397" s="2959">
        <v>1</v>
      </c>
      <c r="D1397" s="2959">
        <v>301</v>
      </c>
      <c r="E1397" s="2959" t="s">
        <v>4986</v>
      </c>
      <c r="F1397" s="2960">
        <v>122.31</v>
      </c>
      <c r="G1397" s="2959"/>
      <c r="H1397" s="3348" t="s">
        <v>3591</v>
      </c>
    </row>
    <row r="1398" spans="1:8">
      <c r="A1398" s="2959" t="s">
        <v>3063</v>
      </c>
      <c r="B1398" s="2959">
        <v>14</v>
      </c>
      <c r="C1398" s="2959">
        <v>1</v>
      </c>
      <c r="D1398" s="2959">
        <v>302</v>
      </c>
      <c r="E1398" s="2959" t="s">
        <v>4987</v>
      </c>
      <c r="F1398" s="2960">
        <v>88.66</v>
      </c>
      <c r="G1398" s="2959"/>
      <c r="H1398" s="3348" t="s">
        <v>3591</v>
      </c>
    </row>
    <row r="1399" spans="1:8">
      <c r="A1399" s="2959" t="s">
        <v>3063</v>
      </c>
      <c r="B1399" s="2959">
        <v>14</v>
      </c>
      <c r="C1399" s="2959">
        <v>1</v>
      </c>
      <c r="D1399" s="2959">
        <v>303</v>
      </c>
      <c r="E1399" s="2959" t="s">
        <v>4988</v>
      </c>
      <c r="F1399" s="2960">
        <v>139.25</v>
      </c>
      <c r="G1399" s="2959"/>
      <c r="H1399" s="3348" t="s">
        <v>3591</v>
      </c>
    </row>
    <row r="1400" spans="1:8">
      <c r="A1400" s="2959" t="s">
        <v>3063</v>
      </c>
      <c r="B1400" s="2959">
        <v>14</v>
      </c>
      <c r="C1400" s="2959">
        <v>1</v>
      </c>
      <c r="D1400" s="2959">
        <v>401</v>
      </c>
      <c r="E1400" s="2959" t="s">
        <v>4989</v>
      </c>
      <c r="F1400" s="2960">
        <v>122.31</v>
      </c>
      <c r="G1400" s="2959"/>
      <c r="H1400" s="3348" t="s">
        <v>3591</v>
      </c>
    </row>
    <row r="1401" spans="1:8">
      <c r="A1401" s="2959" t="s">
        <v>3063</v>
      </c>
      <c r="B1401" s="2959">
        <v>14</v>
      </c>
      <c r="C1401" s="2959">
        <v>1</v>
      </c>
      <c r="D1401" s="2959">
        <v>402</v>
      </c>
      <c r="E1401" s="2959" t="s">
        <v>4990</v>
      </c>
      <c r="F1401" s="2960">
        <v>88.66</v>
      </c>
      <c r="G1401" s="2959"/>
      <c r="H1401" s="3348" t="s">
        <v>3591</v>
      </c>
    </row>
    <row r="1402" spans="1:8">
      <c r="A1402" s="2959" t="s">
        <v>3063</v>
      </c>
      <c r="B1402" s="2959">
        <v>14</v>
      </c>
      <c r="C1402" s="2959">
        <v>1</v>
      </c>
      <c r="D1402" s="2959">
        <v>403</v>
      </c>
      <c r="E1402" s="2959" t="s">
        <v>4991</v>
      </c>
      <c r="F1402" s="2960">
        <v>139.25</v>
      </c>
      <c r="G1402" s="2959"/>
      <c r="H1402" s="3348" t="s">
        <v>3591</v>
      </c>
    </row>
    <row r="1403" spans="1:8">
      <c r="A1403" s="2959" t="s">
        <v>3063</v>
      </c>
      <c r="B1403" s="2959">
        <v>14</v>
      </c>
      <c r="C1403" s="2959">
        <v>1</v>
      </c>
      <c r="D1403" s="2959">
        <v>501</v>
      </c>
      <c r="E1403" s="2959" t="s">
        <v>4992</v>
      </c>
      <c r="F1403" s="2960">
        <v>122.31</v>
      </c>
      <c r="G1403" s="2959"/>
      <c r="H1403" s="3348" t="s">
        <v>3591</v>
      </c>
    </row>
    <row r="1404" spans="1:8">
      <c r="A1404" s="2959" t="s">
        <v>3063</v>
      </c>
      <c r="B1404" s="2959">
        <v>14</v>
      </c>
      <c r="C1404" s="2959">
        <v>1</v>
      </c>
      <c r="D1404" s="2959">
        <v>502</v>
      </c>
      <c r="E1404" s="2959" t="s">
        <v>4993</v>
      </c>
      <c r="F1404" s="2960">
        <v>88.66</v>
      </c>
      <c r="G1404" s="2959"/>
      <c r="H1404" s="3348" t="s">
        <v>3591</v>
      </c>
    </row>
    <row r="1405" spans="1:8">
      <c r="A1405" s="2959" t="s">
        <v>3063</v>
      </c>
      <c r="B1405" s="2959">
        <v>14</v>
      </c>
      <c r="C1405" s="2959">
        <v>1</v>
      </c>
      <c r="D1405" s="2959">
        <v>503</v>
      </c>
      <c r="E1405" s="2959" t="s">
        <v>4994</v>
      </c>
      <c r="F1405" s="2960">
        <v>139.25</v>
      </c>
      <c r="G1405" s="2959"/>
      <c r="H1405" s="3348" t="s">
        <v>3591</v>
      </c>
    </row>
    <row r="1406" spans="1:8">
      <c r="A1406" s="2959" t="s">
        <v>3063</v>
      </c>
      <c r="B1406" s="2959">
        <v>14</v>
      </c>
      <c r="C1406" s="2959">
        <v>1</v>
      </c>
      <c r="D1406" s="2959">
        <v>601</v>
      </c>
      <c r="E1406" s="2959" t="s">
        <v>4995</v>
      </c>
      <c r="F1406" s="2960">
        <v>122.31</v>
      </c>
      <c r="G1406" s="2959"/>
      <c r="H1406" s="3348" t="s">
        <v>3591</v>
      </c>
    </row>
    <row r="1407" spans="1:8">
      <c r="A1407" s="2959" t="s">
        <v>3063</v>
      </c>
      <c r="B1407" s="2959">
        <v>14</v>
      </c>
      <c r="C1407" s="2959">
        <v>1</v>
      </c>
      <c r="D1407" s="2959">
        <v>602</v>
      </c>
      <c r="E1407" s="2959" t="s">
        <v>4996</v>
      </c>
      <c r="F1407" s="2960">
        <v>88.66</v>
      </c>
      <c r="G1407" s="2959"/>
      <c r="H1407" s="3348" t="s">
        <v>3591</v>
      </c>
    </row>
    <row r="1408" spans="1:8">
      <c r="A1408" s="2959" t="s">
        <v>3063</v>
      </c>
      <c r="B1408" s="2959">
        <v>14</v>
      </c>
      <c r="C1408" s="2959">
        <v>1</v>
      </c>
      <c r="D1408" s="2959">
        <v>603</v>
      </c>
      <c r="E1408" s="2959" t="s">
        <v>4997</v>
      </c>
      <c r="F1408" s="2960">
        <v>139.25</v>
      </c>
      <c r="G1408" s="2959"/>
      <c r="H1408" s="3348" t="s">
        <v>3591</v>
      </c>
    </row>
    <row r="1409" spans="1:8">
      <c r="A1409" s="2959" t="s">
        <v>3063</v>
      </c>
      <c r="B1409" s="2959">
        <v>14</v>
      </c>
      <c r="C1409" s="2959">
        <v>1</v>
      </c>
      <c r="D1409" s="2959">
        <v>701</v>
      </c>
      <c r="E1409" s="2959" t="s">
        <v>4998</v>
      </c>
      <c r="F1409" s="2960">
        <v>122.31</v>
      </c>
      <c r="G1409" s="2959"/>
      <c r="H1409" s="3348" t="s">
        <v>3591</v>
      </c>
    </row>
    <row r="1410" spans="1:8">
      <c r="A1410" s="2959" t="s">
        <v>3063</v>
      </c>
      <c r="B1410" s="2959">
        <v>14</v>
      </c>
      <c r="C1410" s="2959">
        <v>1</v>
      </c>
      <c r="D1410" s="2959">
        <v>702</v>
      </c>
      <c r="E1410" s="2959" t="s">
        <v>4999</v>
      </c>
      <c r="F1410" s="2960">
        <v>88.66</v>
      </c>
      <c r="G1410" s="2959"/>
      <c r="H1410" s="3348" t="s">
        <v>3591</v>
      </c>
    </row>
    <row r="1411" spans="1:8">
      <c r="A1411" s="2959" t="s">
        <v>3063</v>
      </c>
      <c r="B1411" s="2959">
        <v>14</v>
      </c>
      <c r="C1411" s="2959">
        <v>1</v>
      </c>
      <c r="D1411" s="2959">
        <v>703</v>
      </c>
      <c r="E1411" s="2959" t="s">
        <v>5000</v>
      </c>
      <c r="F1411" s="2960">
        <v>139.25</v>
      </c>
      <c r="G1411" s="2959"/>
      <c r="H1411" s="3348" t="s">
        <v>3591</v>
      </c>
    </row>
    <row r="1412" spans="1:8">
      <c r="A1412" s="2959" t="s">
        <v>3063</v>
      </c>
      <c r="B1412" s="2959">
        <v>14</v>
      </c>
      <c r="C1412" s="2959">
        <v>1</v>
      </c>
      <c r="D1412" s="2959">
        <v>801</v>
      </c>
      <c r="E1412" s="2959" t="s">
        <v>5001</v>
      </c>
      <c r="F1412" s="2960">
        <v>122.31</v>
      </c>
      <c r="G1412" s="2959"/>
      <c r="H1412" s="3348" t="s">
        <v>3591</v>
      </c>
    </row>
    <row r="1413" spans="1:8">
      <c r="A1413" s="2959" t="s">
        <v>3063</v>
      </c>
      <c r="B1413" s="2959">
        <v>14</v>
      </c>
      <c r="C1413" s="2959">
        <v>1</v>
      </c>
      <c r="D1413" s="2959">
        <v>802</v>
      </c>
      <c r="E1413" s="2959" t="s">
        <v>5002</v>
      </c>
      <c r="F1413" s="2960">
        <v>88.66</v>
      </c>
      <c r="G1413" s="2959"/>
      <c r="H1413" s="3348" t="s">
        <v>3591</v>
      </c>
    </row>
    <row r="1414" spans="1:8">
      <c r="A1414" s="2959" t="s">
        <v>3063</v>
      </c>
      <c r="B1414" s="2959">
        <v>14</v>
      </c>
      <c r="C1414" s="2959">
        <v>1</v>
      </c>
      <c r="D1414" s="2959">
        <v>803</v>
      </c>
      <c r="E1414" s="2959" t="s">
        <v>5003</v>
      </c>
      <c r="F1414" s="2960">
        <v>139.25</v>
      </c>
      <c r="G1414" s="2959"/>
      <c r="H1414" s="3348" t="s">
        <v>3591</v>
      </c>
    </row>
    <row r="1415" spans="1:8">
      <c r="A1415" s="2959" t="s">
        <v>3063</v>
      </c>
      <c r="B1415" s="2959">
        <v>14</v>
      </c>
      <c r="C1415" s="2959">
        <v>1</v>
      </c>
      <c r="D1415" s="2959">
        <v>901</v>
      </c>
      <c r="E1415" s="2959" t="s">
        <v>5004</v>
      </c>
      <c r="F1415" s="2960">
        <v>122.31</v>
      </c>
      <c r="G1415" s="2959"/>
      <c r="H1415" s="3348" t="s">
        <v>3591</v>
      </c>
    </row>
    <row r="1416" spans="1:8">
      <c r="A1416" s="2959" t="s">
        <v>3063</v>
      </c>
      <c r="B1416" s="2959">
        <v>14</v>
      </c>
      <c r="C1416" s="2959">
        <v>1</v>
      </c>
      <c r="D1416" s="2959">
        <v>902</v>
      </c>
      <c r="E1416" s="2959" t="s">
        <v>5005</v>
      </c>
      <c r="F1416" s="2960">
        <v>88.66</v>
      </c>
      <c r="G1416" s="2959"/>
      <c r="H1416" s="3348" t="s">
        <v>3591</v>
      </c>
    </row>
    <row r="1417" spans="1:8">
      <c r="A1417" s="2959" t="s">
        <v>3063</v>
      </c>
      <c r="B1417" s="2959">
        <v>14</v>
      </c>
      <c r="C1417" s="2959">
        <v>1</v>
      </c>
      <c r="D1417" s="2959">
        <v>903</v>
      </c>
      <c r="E1417" s="2959" t="s">
        <v>5006</v>
      </c>
      <c r="F1417" s="2960">
        <v>139.25</v>
      </c>
      <c r="G1417" s="2959"/>
      <c r="H1417" s="3348" t="s">
        <v>3591</v>
      </c>
    </row>
    <row r="1418" spans="1:8">
      <c r="A1418" s="2959" t="s">
        <v>3063</v>
      </c>
      <c r="B1418" s="2959">
        <v>14</v>
      </c>
      <c r="C1418" s="2959">
        <v>1</v>
      </c>
      <c r="D1418" s="2959">
        <v>1001</v>
      </c>
      <c r="E1418" s="2959" t="s">
        <v>5007</v>
      </c>
      <c r="F1418" s="2960">
        <v>122.31</v>
      </c>
      <c r="G1418" s="2959"/>
      <c r="H1418" s="3348" t="s">
        <v>3591</v>
      </c>
    </row>
    <row r="1419" spans="1:8">
      <c r="A1419" s="2959" t="s">
        <v>3063</v>
      </c>
      <c r="B1419" s="2959">
        <v>14</v>
      </c>
      <c r="C1419" s="2959">
        <v>1</v>
      </c>
      <c r="D1419" s="2959">
        <v>1002</v>
      </c>
      <c r="E1419" s="2959" t="s">
        <v>5008</v>
      </c>
      <c r="F1419" s="2960">
        <v>88.66</v>
      </c>
      <c r="G1419" s="2959"/>
      <c r="H1419" s="3348" t="s">
        <v>3591</v>
      </c>
    </row>
    <row r="1420" spans="1:8">
      <c r="A1420" s="2959" t="s">
        <v>3063</v>
      </c>
      <c r="B1420" s="2959">
        <v>14</v>
      </c>
      <c r="C1420" s="2959">
        <v>1</v>
      </c>
      <c r="D1420" s="2959">
        <v>1003</v>
      </c>
      <c r="E1420" s="2959" t="s">
        <v>5009</v>
      </c>
      <c r="F1420" s="2960">
        <v>139.25</v>
      </c>
      <c r="G1420" s="2959"/>
      <c r="H1420" s="3348" t="s">
        <v>3591</v>
      </c>
    </row>
    <row r="1421" spans="1:8">
      <c r="A1421" s="2959" t="s">
        <v>3063</v>
      </c>
      <c r="B1421" s="2959">
        <v>14</v>
      </c>
      <c r="C1421" s="2959">
        <v>1</v>
      </c>
      <c r="D1421" s="2959">
        <v>1101</v>
      </c>
      <c r="E1421" s="2959" t="s">
        <v>5010</v>
      </c>
      <c r="F1421" s="2960">
        <v>122.31</v>
      </c>
      <c r="G1421" s="2959"/>
      <c r="H1421" s="3348" t="s">
        <v>3591</v>
      </c>
    </row>
    <row r="1422" spans="1:8">
      <c r="A1422" s="2959" t="s">
        <v>3063</v>
      </c>
      <c r="B1422" s="2959">
        <v>14</v>
      </c>
      <c r="C1422" s="2959">
        <v>1</v>
      </c>
      <c r="D1422" s="2959">
        <v>1102</v>
      </c>
      <c r="E1422" s="2959" t="s">
        <v>5011</v>
      </c>
      <c r="F1422" s="2960">
        <v>88.66</v>
      </c>
      <c r="G1422" s="2959"/>
      <c r="H1422" s="3348" t="s">
        <v>3591</v>
      </c>
    </row>
    <row r="1423" spans="1:8">
      <c r="A1423" s="2959" t="s">
        <v>3063</v>
      </c>
      <c r="B1423" s="2959">
        <v>14</v>
      </c>
      <c r="C1423" s="2959">
        <v>1</v>
      </c>
      <c r="D1423" s="2959">
        <v>1103</v>
      </c>
      <c r="E1423" s="2959" t="s">
        <v>5012</v>
      </c>
      <c r="F1423" s="2960">
        <v>139.25</v>
      </c>
      <c r="G1423" s="2959"/>
      <c r="H1423" s="3348" t="s">
        <v>3591</v>
      </c>
    </row>
    <row r="1424" spans="1:8">
      <c r="A1424" s="2959" t="s">
        <v>3063</v>
      </c>
      <c r="B1424" s="2959">
        <v>14</v>
      </c>
      <c r="C1424" s="2959">
        <v>1</v>
      </c>
      <c r="D1424" s="2959">
        <v>1201</v>
      </c>
      <c r="E1424" s="2959" t="s">
        <v>5013</v>
      </c>
      <c r="F1424" s="2960">
        <v>122.31</v>
      </c>
      <c r="G1424" s="2959"/>
      <c r="H1424" s="3348" t="s">
        <v>3591</v>
      </c>
    </row>
    <row r="1425" spans="1:8">
      <c r="A1425" s="2959" t="s">
        <v>3063</v>
      </c>
      <c r="B1425" s="2959">
        <v>14</v>
      </c>
      <c r="C1425" s="2959">
        <v>1</v>
      </c>
      <c r="D1425" s="2959">
        <v>1202</v>
      </c>
      <c r="E1425" s="2959" t="s">
        <v>5014</v>
      </c>
      <c r="F1425" s="2960">
        <v>88.66</v>
      </c>
      <c r="G1425" s="2959"/>
      <c r="H1425" s="3348" t="s">
        <v>3591</v>
      </c>
    </row>
    <row r="1426" spans="1:8">
      <c r="A1426" s="2959" t="s">
        <v>3063</v>
      </c>
      <c r="B1426" s="2959">
        <v>14</v>
      </c>
      <c r="C1426" s="2959">
        <v>1</v>
      </c>
      <c r="D1426" s="2959">
        <v>1203</v>
      </c>
      <c r="E1426" s="2959" t="s">
        <v>5015</v>
      </c>
      <c r="F1426" s="2960">
        <v>139.25</v>
      </c>
      <c r="G1426" s="2959"/>
      <c r="H1426" s="3348" t="s">
        <v>3591</v>
      </c>
    </row>
    <row r="1427" spans="1:8">
      <c r="A1427" s="2959" t="s">
        <v>3063</v>
      </c>
      <c r="B1427" s="2959">
        <v>14</v>
      </c>
      <c r="C1427" s="2959">
        <v>1</v>
      </c>
      <c r="D1427" s="2959">
        <v>1301</v>
      </c>
      <c r="E1427" s="2959" t="s">
        <v>5016</v>
      </c>
      <c r="F1427" s="2960">
        <v>122.31</v>
      </c>
      <c r="G1427" s="2959"/>
      <c r="H1427" s="3348" t="s">
        <v>3591</v>
      </c>
    </row>
    <row r="1428" spans="1:8">
      <c r="A1428" s="2959" t="s">
        <v>3063</v>
      </c>
      <c r="B1428" s="2959">
        <v>14</v>
      </c>
      <c r="C1428" s="2959">
        <v>1</v>
      </c>
      <c r="D1428" s="2959">
        <v>1302</v>
      </c>
      <c r="E1428" s="2959" t="s">
        <v>5017</v>
      </c>
      <c r="F1428" s="2960">
        <v>88.66</v>
      </c>
      <c r="G1428" s="2959"/>
      <c r="H1428" s="3348" t="s">
        <v>3591</v>
      </c>
    </row>
    <row r="1429" spans="1:8">
      <c r="A1429" s="2959" t="s">
        <v>3063</v>
      </c>
      <c r="B1429" s="2959">
        <v>14</v>
      </c>
      <c r="C1429" s="2959">
        <v>1</v>
      </c>
      <c r="D1429" s="2959">
        <v>1303</v>
      </c>
      <c r="E1429" s="2959" t="s">
        <v>5018</v>
      </c>
      <c r="F1429" s="2960">
        <v>139.25</v>
      </c>
      <c r="G1429" s="2959"/>
      <c r="H1429" s="3348" t="s">
        <v>3591</v>
      </c>
    </row>
    <row r="1430" spans="1:8">
      <c r="A1430" s="2959" t="s">
        <v>3063</v>
      </c>
      <c r="B1430" s="2959">
        <v>14</v>
      </c>
      <c r="C1430" s="2959">
        <v>1</v>
      </c>
      <c r="D1430" s="2959">
        <v>1401</v>
      </c>
      <c r="E1430" s="2959" t="s">
        <v>5019</v>
      </c>
      <c r="F1430" s="2960">
        <v>122.31</v>
      </c>
      <c r="G1430" s="2959"/>
      <c r="H1430" s="3348" t="s">
        <v>3591</v>
      </c>
    </row>
    <row r="1431" spans="1:8">
      <c r="A1431" s="2959" t="s">
        <v>3063</v>
      </c>
      <c r="B1431" s="2959">
        <v>14</v>
      </c>
      <c r="C1431" s="2959">
        <v>1</v>
      </c>
      <c r="D1431" s="2959">
        <v>1402</v>
      </c>
      <c r="E1431" s="2959" t="s">
        <v>5020</v>
      </c>
      <c r="F1431" s="2960">
        <v>88.66</v>
      </c>
      <c r="G1431" s="2959"/>
      <c r="H1431" s="3348" t="s">
        <v>3591</v>
      </c>
    </row>
    <row r="1432" spans="1:8">
      <c r="A1432" s="2959" t="s">
        <v>3063</v>
      </c>
      <c r="B1432" s="2959">
        <v>14</v>
      </c>
      <c r="C1432" s="2959">
        <v>1</v>
      </c>
      <c r="D1432" s="2959">
        <v>1403</v>
      </c>
      <c r="E1432" s="2959" t="s">
        <v>5021</v>
      </c>
      <c r="F1432" s="2960">
        <v>139.25</v>
      </c>
      <c r="G1432" s="2959"/>
      <c r="H1432" s="3348" t="s">
        <v>3591</v>
      </c>
    </row>
    <row r="1433" spans="1:8">
      <c r="A1433" s="2959" t="s">
        <v>3063</v>
      </c>
      <c r="B1433" s="2959">
        <v>14</v>
      </c>
      <c r="C1433" s="2959">
        <v>1</v>
      </c>
      <c r="D1433" s="2959">
        <v>1501</v>
      </c>
      <c r="E1433" s="2959" t="s">
        <v>5022</v>
      </c>
      <c r="F1433" s="2960">
        <v>122.31</v>
      </c>
      <c r="G1433" s="2959"/>
      <c r="H1433" s="3348" t="s">
        <v>3591</v>
      </c>
    </row>
    <row r="1434" spans="1:8">
      <c r="A1434" s="2959" t="s">
        <v>3063</v>
      </c>
      <c r="B1434" s="2959">
        <v>14</v>
      </c>
      <c r="C1434" s="2959">
        <v>1</v>
      </c>
      <c r="D1434" s="2959">
        <v>1502</v>
      </c>
      <c r="E1434" s="2959" t="s">
        <v>5023</v>
      </c>
      <c r="F1434" s="2960">
        <v>88.66</v>
      </c>
      <c r="G1434" s="2959"/>
      <c r="H1434" s="3348" t="s">
        <v>3591</v>
      </c>
    </row>
    <row r="1435" spans="1:8">
      <c r="A1435" s="2959" t="s">
        <v>3063</v>
      </c>
      <c r="B1435" s="2959">
        <v>14</v>
      </c>
      <c r="C1435" s="2959">
        <v>1</v>
      </c>
      <c r="D1435" s="2959">
        <v>1503</v>
      </c>
      <c r="E1435" s="2959" t="s">
        <v>5024</v>
      </c>
      <c r="F1435" s="2960">
        <v>139.25</v>
      </c>
      <c r="G1435" s="2959"/>
      <c r="H1435" s="3348" t="s">
        <v>3591</v>
      </c>
    </row>
    <row r="1436" spans="1:8">
      <c r="A1436" s="2959" t="s">
        <v>3063</v>
      </c>
      <c r="B1436" s="2959">
        <v>14</v>
      </c>
      <c r="C1436" s="2959">
        <v>1</v>
      </c>
      <c r="D1436" s="2959">
        <v>1601</v>
      </c>
      <c r="E1436" s="2959" t="s">
        <v>5025</v>
      </c>
      <c r="F1436" s="2960">
        <v>122.31</v>
      </c>
      <c r="G1436" s="2959"/>
      <c r="H1436" s="3348" t="s">
        <v>3591</v>
      </c>
    </row>
    <row r="1437" spans="1:8">
      <c r="A1437" s="2959" t="s">
        <v>3063</v>
      </c>
      <c r="B1437" s="2959">
        <v>14</v>
      </c>
      <c r="C1437" s="2959">
        <v>1</v>
      </c>
      <c r="D1437" s="2959">
        <v>1602</v>
      </c>
      <c r="E1437" s="2959" t="s">
        <v>5026</v>
      </c>
      <c r="F1437" s="2960">
        <v>88.66</v>
      </c>
      <c r="G1437" s="2959"/>
      <c r="H1437" s="3348" t="s">
        <v>3591</v>
      </c>
    </row>
    <row r="1438" spans="1:8">
      <c r="A1438" s="2959" t="s">
        <v>3063</v>
      </c>
      <c r="B1438" s="2959">
        <v>14</v>
      </c>
      <c r="C1438" s="2959">
        <v>1</v>
      </c>
      <c r="D1438" s="2959">
        <v>1603</v>
      </c>
      <c r="E1438" s="2959" t="s">
        <v>5027</v>
      </c>
      <c r="F1438" s="2960">
        <v>139.25</v>
      </c>
      <c r="G1438" s="2959"/>
      <c r="H1438" s="3348" t="s">
        <v>3591</v>
      </c>
    </row>
    <row r="1439" spans="1:8">
      <c r="A1439" s="2959" t="s">
        <v>3063</v>
      </c>
      <c r="B1439" s="2959">
        <v>14</v>
      </c>
      <c r="C1439" s="2959">
        <v>1</v>
      </c>
      <c r="D1439" s="2959">
        <v>1701</v>
      </c>
      <c r="E1439" s="2959" t="s">
        <v>5028</v>
      </c>
      <c r="F1439" s="2960">
        <v>122.31</v>
      </c>
      <c r="G1439" s="2959"/>
      <c r="H1439" s="3348" t="s">
        <v>3591</v>
      </c>
    </row>
    <row r="1440" spans="1:8">
      <c r="A1440" s="2959" t="s">
        <v>3063</v>
      </c>
      <c r="B1440" s="2959">
        <v>14</v>
      </c>
      <c r="C1440" s="2959">
        <v>1</v>
      </c>
      <c r="D1440" s="2959">
        <v>1702</v>
      </c>
      <c r="E1440" s="2959" t="s">
        <v>5029</v>
      </c>
      <c r="F1440" s="2960">
        <v>88.66</v>
      </c>
      <c r="G1440" s="2959"/>
      <c r="H1440" s="3348" t="s">
        <v>3591</v>
      </c>
    </row>
    <row r="1441" spans="1:8">
      <c r="A1441" s="2959" t="s">
        <v>3063</v>
      </c>
      <c r="B1441" s="2959">
        <v>14</v>
      </c>
      <c r="C1441" s="2959">
        <v>1</v>
      </c>
      <c r="D1441" s="2959">
        <v>1703</v>
      </c>
      <c r="E1441" s="2959" t="s">
        <v>5030</v>
      </c>
      <c r="F1441" s="2960">
        <v>139.25</v>
      </c>
      <c r="G1441" s="2959"/>
      <c r="H1441" s="3348" t="s">
        <v>3591</v>
      </c>
    </row>
    <row r="1442" spans="1:8">
      <c r="A1442" s="2959" t="s">
        <v>3063</v>
      </c>
      <c r="B1442" s="2959">
        <v>14</v>
      </c>
      <c r="C1442" s="2959">
        <v>1</v>
      </c>
      <c r="D1442" s="2959">
        <v>1801</v>
      </c>
      <c r="E1442" s="2959" t="s">
        <v>5031</v>
      </c>
      <c r="F1442" s="2960">
        <v>122.31</v>
      </c>
      <c r="G1442" s="2959"/>
      <c r="H1442" s="3348" t="s">
        <v>3591</v>
      </c>
    </row>
    <row r="1443" spans="1:8">
      <c r="A1443" s="2959" t="s">
        <v>3063</v>
      </c>
      <c r="B1443" s="2959">
        <v>14</v>
      </c>
      <c r="C1443" s="2959">
        <v>1</v>
      </c>
      <c r="D1443" s="2959">
        <v>1802</v>
      </c>
      <c r="E1443" s="2959" t="s">
        <v>5032</v>
      </c>
      <c r="F1443" s="2960">
        <v>88.66</v>
      </c>
      <c r="G1443" s="2959"/>
      <c r="H1443" s="3348" t="s">
        <v>3591</v>
      </c>
    </row>
    <row r="1444" spans="1:8">
      <c r="A1444" s="2959" t="s">
        <v>3063</v>
      </c>
      <c r="B1444" s="2959">
        <v>14</v>
      </c>
      <c r="C1444" s="2959">
        <v>1</v>
      </c>
      <c r="D1444" s="2969">
        <v>1803</v>
      </c>
      <c r="E1444" s="2959" t="s">
        <v>5033</v>
      </c>
      <c r="F1444" s="2983">
        <v>139.25</v>
      </c>
      <c r="G1444" s="2959"/>
      <c r="H1444" s="3348" t="s">
        <v>3591</v>
      </c>
    </row>
    <row r="1445" spans="1:8">
      <c r="A1445" s="2959" t="s">
        <v>3063</v>
      </c>
      <c r="B1445" s="2959">
        <v>15</v>
      </c>
      <c r="C1445" s="2959">
        <v>1</v>
      </c>
      <c r="D1445" s="2959">
        <v>101</v>
      </c>
      <c r="E1445" s="2959" t="s">
        <v>5034</v>
      </c>
      <c r="F1445" s="2960">
        <v>91.46</v>
      </c>
      <c r="G1445" s="2959"/>
      <c r="H1445" s="3348" t="s">
        <v>3591</v>
      </c>
    </row>
    <row r="1446" spans="1:8">
      <c r="A1446" s="2959" t="s">
        <v>3063</v>
      </c>
      <c r="B1446" s="2959">
        <v>15</v>
      </c>
      <c r="C1446" s="2959">
        <v>1</v>
      </c>
      <c r="D1446" s="2959">
        <v>102</v>
      </c>
      <c r="E1446" s="2959" t="s">
        <v>5035</v>
      </c>
      <c r="F1446" s="2960">
        <v>88.25</v>
      </c>
      <c r="G1446" s="2959"/>
      <c r="H1446" s="3348" t="s">
        <v>3591</v>
      </c>
    </row>
    <row r="1447" spans="1:8">
      <c r="A1447" s="2959" t="s">
        <v>3063</v>
      </c>
      <c r="B1447" s="2959">
        <v>15</v>
      </c>
      <c r="C1447" s="2959">
        <v>1</v>
      </c>
      <c r="D1447" s="2959">
        <v>103</v>
      </c>
      <c r="E1447" s="2959" t="s">
        <v>5036</v>
      </c>
      <c r="F1447" s="2960">
        <v>88.25</v>
      </c>
      <c r="G1447" s="2959"/>
      <c r="H1447" s="3348" t="s">
        <v>3591</v>
      </c>
    </row>
    <row r="1448" spans="1:8">
      <c r="A1448" s="2959" t="s">
        <v>3063</v>
      </c>
      <c r="B1448" s="2959">
        <v>15</v>
      </c>
      <c r="C1448" s="2959">
        <v>1</v>
      </c>
      <c r="D1448" s="2959">
        <v>104</v>
      </c>
      <c r="E1448" s="2959" t="s">
        <v>5037</v>
      </c>
      <c r="F1448" s="2960">
        <v>91.46</v>
      </c>
      <c r="G1448" s="2959"/>
      <c r="H1448" s="3348" t="s">
        <v>3591</v>
      </c>
    </row>
    <row r="1449" spans="1:8">
      <c r="A1449" s="2959" t="s">
        <v>3063</v>
      </c>
      <c r="B1449" s="2959">
        <v>15</v>
      </c>
      <c r="C1449" s="2959">
        <v>1</v>
      </c>
      <c r="D1449" s="2959">
        <v>201</v>
      </c>
      <c r="E1449" s="2959" t="s">
        <v>5038</v>
      </c>
      <c r="F1449" s="2960">
        <v>91.46</v>
      </c>
      <c r="G1449" s="2959"/>
      <c r="H1449" s="3348" t="s">
        <v>3591</v>
      </c>
    </row>
    <row r="1450" spans="1:8">
      <c r="A1450" s="2959" t="s">
        <v>3063</v>
      </c>
      <c r="B1450" s="2959">
        <v>15</v>
      </c>
      <c r="C1450" s="2959">
        <v>1</v>
      </c>
      <c r="D1450" s="2959">
        <v>202</v>
      </c>
      <c r="E1450" s="2959" t="s">
        <v>5039</v>
      </c>
      <c r="F1450" s="2960">
        <v>88.25</v>
      </c>
      <c r="G1450" s="2959"/>
      <c r="H1450" s="3348" t="s">
        <v>3591</v>
      </c>
    </row>
    <row r="1451" spans="1:8">
      <c r="A1451" s="2959" t="s">
        <v>3063</v>
      </c>
      <c r="B1451" s="2959">
        <v>15</v>
      </c>
      <c r="C1451" s="2959">
        <v>1</v>
      </c>
      <c r="D1451" s="2959">
        <v>203</v>
      </c>
      <c r="E1451" s="2959" t="s">
        <v>5040</v>
      </c>
      <c r="F1451" s="2960">
        <v>88.25</v>
      </c>
      <c r="G1451" s="2959"/>
      <c r="H1451" s="3348" t="s">
        <v>3591</v>
      </c>
    </row>
    <row r="1452" spans="1:8">
      <c r="A1452" s="2959" t="s">
        <v>3063</v>
      </c>
      <c r="B1452" s="2959">
        <v>15</v>
      </c>
      <c r="C1452" s="2959">
        <v>1</v>
      </c>
      <c r="D1452" s="2959">
        <v>204</v>
      </c>
      <c r="E1452" s="2959" t="s">
        <v>5041</v>
      </c>
      <c r="F1452" s="2960">
        <v>91.46</v>
      </c>
      <c r="G1452" s="2959"/>
      <c r="H1452" s="3348" t="s">
        <v>3591</v>
      </c>
    </row>
    <row r="1453" spans="1:8">
      <c r="A1453" s="2959" t="s">
        <v>3063</v>
      </c>
      <c r="B1453" s="2959">
        <v>15</v>
      </c>
      <c r="C1453" s="2959">
        <v>1</v>
      </c>
      <c r="D1453" s="2959">
        <v>301</v>
      </c>
      <c r="E1453" s="2959" t="s">
        <v>5042</v>
      </c>
      <c r="F1453" s="2960">
        <v>91.46</v>
      </c>
      <c r="G1453" s="2959"/>
      <c r="H1453" s="3348" t="s">
        <v>3591</v>
      </c>
    </row>
    <row r="1454" spans="1:8">
      <c r="A1454" s="2959" t="s">
        <v>3063</v>
      </c>
      <c r="B1454" s="2959">
        <v>15</v>
      </c>
      <c r="C1454" s="2959">
        <v>1</v>
      </c>
      <c r="D1454" s="2959">
        <v>302</v>
      </c>
      <c r="E1454" s="2959" t="s">
        <v>5043</v>
      </c>
      <c r="F1454" s="2960">
        <v>88.25</v>
      </c>
      <c r="G1454" s="2959"/>
      <c r="H1454" s="3348" t="s">
        <v>3591</v>
      </c>
    </row>
    <row r="1455" spans="1:8">
      <c r="A1455" s="2959" t="s">
        <v>3063</v>
      </c>
      <c r="B1455" s="2959">
        <v>15</v>
      </c>
      <c r="C1455" s="2959">
        <v>1</v>
      </c>
      <c r="D1455" s="2959">
        <v>303</v>
      </c>
      <c r="E1455" s="2959" t="s">
        <v>5044</v>
      </c>
      <c r="F1455" s="2960">
        <v>88.25</v>
      </c>
      <c r="G1455" s="2959"/>
      <c r="H1455" s="3348" t="s">
        <v>3591</v>
      </c>
    </row>
    <row r="1456" spans="1:8">
      <c r="A1456" s="2959" t="s">
        <v>3063</v>
      </c>
      <c r="B1456" s="2959">
        <v>15</v>
      </c>
      <c r="C1456" s="2959">
        <v>1</v>
      </c>
      <c r="D1456" s="2959">
        <v>304</v>
      </c>
      <c r="E1456" s="2959" t="s">
        <v>5045</v>
      </c>
      <c r="F1456" s="2960">
        <v>91.46</v>
      </c>
      <c r="G1456" s="2959"/>
      <c r="H1456" s="3348" t="s">
        <v>3591</v>
      </c>
    </row>
    <row r="1457" spans="1:8">
      <c r="A1457" s="2959" t="s">
        <v>3063</v>
      </c>
      <c r="B1457" s="2959">
        <v>15</v>
      </c>
      <c r="C1457" s="2959">
        <v>1</v>
      </c>
      <c r="D1457" s="2959">
        <v>401</v>
      </c>
      <c r="E1457" s="2959" t="s">
        <v>5046</v>
      </c>
      <c r="F1457" s="2960">
        <v>91.46</v>
      </c>
      <c r="G1457" s="2959"/>
      <c r="H1457" s="3348" t="s">
        <v>3591</v>
      </c>
    </row>
    <row r="1458" spans="1:8">
      <c r="A1458" s="2959" t="s">
        <v>3063</v>
      </c>
      <c r="B1458" s="2959">
        <v>15</v>
      </c>
      <c r="C1458" s="2959">
        <v>1</v>
      </c>
      <c r="D1458" s="2959">
        <v>402</v>
      </c>
      <c r="E1458" s="2959" t="s">
        <v>5047</v>
      </c>
      <c r="F1458" s="2960">
        <v>88.25</v>
      </c>
      <c r="G1458" s="2959"/>
      <c r="H1458" s="3348" t="s">
        <v>3591</v>
      </c>
    </row>
    <row r="1459" spans="1:8">
      <c r="A1459" s="2959" t="s">
        <v>3063</v>
      </c>
      <c r="B1459" s="2959">
        <v>15</v>
      </c>
      <c r="C1459" s="2959">
        <v>1</v>
      </c>
      <c r="D1459" s="2959">
        <v>403</v>
      </c>
      <c r="E1459" s="2959" t="s">
        <v>5048</v>
      </c>
      <c r="F1459" s="2960">
        <v>88.25</v>
      </c>
      <c r="G1459" s="2959"/>
      <c r="H1459" s="3348" t="s">
        <v>3591</v>
      </c>
    </row>
    <row r="1460" spans="1:8">
      <c r="A1460" s="2959" t="s">
        <v>3063</v>
      </c>
      <c r="B1460" s="2959">
        <v>15</v>
      </c>
      <c r="C1460" s="2959">
        <v>1</v>
      </c>
      <c r="D1460" s="2959">
        <v>404</v>
      </c>
      <c r="E1460" s="2959" t="s">
        <v>5049</v>
      </c>
      <c r="F1460" s="2960">
        <v>91.46</v>
      </c>
      <c r="G1460" s="2959"/>
      <c r="H1460" s="3348" t="s">
        <v>3591</v>
      </c>
    </row>
    <row r="1461" spans="1:8">
      <c r="A1461" s="2959" t="s">
        <v>3063</v>
      </c>
      <c r="B1461" s="2959">
        <v>15</v>
      </c>
      <c r="C1461" s="2959">
        <v>1</v>
      </c>
      <c r="D1461" s="2959">
        <v>501</v>
      </c>
      <c r="E1461" s="2959" t="s">
        <v>5050</v>
      </c>
      <c r="F1461" s="2960">
        <v>91.46</v>
      </c>
      <c r="G1461" s="2959"/>
      <c r="H1461" s="3348" t="s">
        <v>3591</v>
      </c>
    </row>
    <row r="1462" spans="1:8">
      <c r="A1462" s="2959" t="s">
        <v>3063</v>
      </c>
      <c r="B1462" s="2959">
        <v>15</v>
      </c>
      <c r="C1462" s="2959">
        <v>1</v>
      </c>
      <c r="D1462" s="2959">
        <v>502</v>
      </c>
      <c r="E1462" s="2959" t="s">
        <v>5051</v>
      </c>
      <c r="F1462" s="2960">
        <v>88.25</v>
      </c>
      <c r="G1462" s="2959"/>
      <c r="H1462" s="3348" t="s">
        <v>3591</v>
      </c>
    </row>
    <row r="1463" spans="1:8">
      <c r="A1463" s="2959" t="s">
        <v>3063</v>
      </c>
      <c r="B1463" s="2959">
        <v>15</v>
      </c>
      <c r="C1463" s="2959">
        <v>1</v>
      </c>
      <c r="D1463" s="2959">
        <v>503</v>
      </c>
      <c r="E1463" s="2959" t="s">
        <v>5052</v>
      </c>
      <c r="F1463" s="2960">
        <v>88.25</v>
      </c>
      <c r="G1463" s="2959"/>
      <c r="H1463" s="3348" t="s">
        <v>3591</v>
      </c>
    </row>
    <row r="1464" spans="1:8">
      <c r="A1464" s="2959" t="s">
        <v>3063</v>
      </c>
      <c r="B1464" s="2959">
        <v>15</v>
      </c>
      <c r="C1464" s="2959">
        <v>1</v>
      </c>
      <c r="D1464" s="2959">
        <v>504</v>
      </c>
      <c r="E1464" s="2959" t="s">
        <v>5053</v>
      </c>
      <c r="F1464" s="2960">
        <v>91.46</v>
      </c>
      <c r="G1464" s="2959"/>
      <c r="H1464" s="3348" t="s">
        <v>3591</v>
      </c>
    </row>
    <row r="1465" spans="1:8">
      <c r="A1465" s="2959" t="s">
        <v>3063</v>
      </c>
      <c r="B1465" s="2959">
        <v>15</v>
      </c>
      <c r="C1465" s="2959">
        <v>1</v>
      </c>
      <c r="D1465" s="2959">
        <v>601</v>
      </c>
      <c r="E1465" s="2959" t="s">
        <v>5054</v>
      </c>
      <c r="F1465" s="2960">
        <v>91.46</v>
      </c>
      <c r="G1465" s="2959"/>
      <c r="H1465" s="3348" t="s">
        <v>3591</v>
      </c>
    </row>
    <row r="1466" spans="1:8">
      <c r="A1466" s="2959" t="s">
        <v>3063</v>
      </c>
      <c r="B1466" s="2959">
        <v>15</v>
      </c>
      <c r="C1466" s="2959">
        <v>1</v>
      </c>
      <c r="D1466" s="2959">
        <v>602</v>
      </c>
      <c r="E1466" s="2959" t="s">
        <v>5055</v>
      </c>
      <c r="F1466" s="2960">
        <v>88.25</v>
      </c>
      <c r="G1466" s="2959"/>
      <c r="H1466" s="3348" t="s">
        <v>3591</v>
      </c>
    </row>
    <row r="1467" spans="1:8">
      <c r="A1467" s="2959" t="s">
        <v>3063</v>
      </c>
      <c r="B1467" s="2959">
        <v>15</v>
      </c>
      <c r="C1467" s="2959">
        <v>1</v>
      </c>
      <c r="D1467" s="2959">
        <v>603</v>
      </c>
      <c r="E1467" s="2959" t="s">
        <v>5056</v>
      </c>
      <c r="F1467" s="2960">
        <v>88.25</v>
      </c>
      <c r="G1467" s="2959"/>
      <c r="H1467" s="3348" t="s">
        <v>3591</v>
      </c>
    </row>
    <row r="1468" spans="1:8">
      <c r="A1468" s="2959" t="s">
        <v>3063</v>
      </c>
      <c r="B1468" s="2959">
        <v>15</v>
      </c>
      <c r="C1468" s="2959">
        <v>1</v>
      </c>
      <c r="D1468" s="2959">
        <v>604</v>
      </c>
      <c r="E1468" s="2959" t="s">
        <v>5057</v>
      </c>
      <c r="F1468" s="2960">
        <v>91.46</v>
      </c>
      <c r="G1468" s="2959"/>
      <c r="H1468" s="3348" t="s">
        <v>3591</v>
      </c>
    </row>
    <row r="1469" spans="1:8">
      <c r="A1469" s="2959" t="s">
        <v>3063</v>
      </c>
      <c r="B1469" s="2959">
        <v>15</v>
      </c>
      <c r="C1469" s="2959">
        <v>1</v>
      </c>
      <c r="D1469" s="2959">
        <v>701</v>
      </c>
      <c r="E1469" s="2959" t="s">
        <v>5058</v>
      </c>
      <c r="F1469" s="2960">
        <v>91.46</v>
      </c>
      <c r="G1469" s="2959"/>
      <c r="H1469" s="3348" t="s">
        <v>3591</v>
      </c>
    </row>
    <row r="1470" spans="1:8">
      <c r="A1470" s="2959" t="s">
        <v>3063</v>
      </c>
      <c r="B1470" s="2959">
        <v>15</v>
      </c>
      <c r="C1470" s="2959">
        <v>1</v>
      </c>
      <c r="D1470" s="2959">
        <v>702</v>
      </c>
      <c r="E1470" s="2959" t="s">
        <v>5059</v>
      </c>
      <c r="F1470" s="2960">
        <v>88.25</v>
      </c>
      <c r="G1470" s="2959"/>
      <c r="H1470" s="3348" t="s">
        <v>3591</v>
      </c>
    </row>
    <row r="1471" spans="1:8">
      <c r="A1471" s="2959" t="s">
        <v>3063</v>
      </c>
      <c r="B1471" s="2959">
        <v>15</v>
      </c>
      <c r="C1471" s="2959">
        <v>1</v>
      </c>
      <c r="D1471" s="2959">
        <v>703</v>
      </c>
      <c r="E1471" s="2959" t="s">
        <v>5060</v>
      </c>
      <c r="F1471" s="2960">
        <v>88.25</v>
      </c>
      <c r="G1471" s="2959"/>
      <c r="H1471" s="3348" t="s">
        <v>3591</v>
      </c>
    </row>
    <row r="1472" spans="1:8">
      <c r="A1472" s="2959" t="s">
        <v>3063</v>
      </c>
      <c r="B1472" s="2959">
        <v>15</v>
      </c>
      <c r="C1472" s="2959">
        <v>1</v>
      </c>
      <c r="D1472" s="2959">
        <v>704</v>
      </c>
      <c r="E1472" s="2959" t="s">
        <v>5061</v>
      </c>
      <c r="F1472" s="2960">
        <v>91.46</v>
      </c>
      <c r="G1472" s="2959"/>
      <c r="H1472" s="3348" t="s">
        <v>3591</v>
      </c>
    </row>
    <row r="1473" spans="1:8">
      <c r="A1473" s="2959" t="s">
        <v>3063</v>
      </c>
      <c r="B1473" s="2959">
        <v>15</v>
      </c>
      <c r="C1473" s="2959">
        <v>1</v>
      </c>
      <c r="D1473" s="2959">
        <v>801</v>
      </c>
      <c r="E1473" s="2959" t="s">
        <v>5062</v>
      </c>
      <c r="F1473" s="2960">
        <v>91.46</v>
      </c>
      <c r="G1473" s="2959"/>
      <c r="H1473" s="3348" t="s">
        <v>3591</v>
      </c>
    </row>
    <row r="1474" spans="1:8">
      <c r="A1474" s="2959" t="s">
        <v>3063</v>
      </c>
      <c r="B1474" s="2959">
        <v>15</v>
      </c>
      <c r="C1474" s="2959">
        <v>1</v>
      </c>
      <c r="D1474" s="2959">
        <v>802</v>
      </c>
      <c r="E1474" s="2959" t="s">
        <v>5063</v>
      </c>
      <c r="F1474" s="2960">
        <v>88.25</v>
      </c>
      <c r="G1474" s="2959"/>
      <c r="H1474" s="3348" t="s">
        <v>3591</v>
      </c>
    </row>
    <row r="1475" spans="1:8">
      <c r="A1475" s="2959" t="s">
        <v>3063</v>
      </c>
      <c r="B1475" s="2959">
        <v>15</v>
      </c>
      <c r="C1475" s="2959">
        <v>1</v>
      </c>
      <c r="D1475" s="2959">
        <v>803</v>
      </c>
      <c r="E1475" s="2959" t="s">
        <v>5064</v>
      </c>
      <c r="F1475" s="2960">
        <v>88.25</v>
      </c>
      <c r="G1475" s="2959"/>
      <c r="H1475" s="3348" t="s">
        <v>3591</v>
      </c>
    </row>
    <row r="1476" spans="1:8">
      <c r="A1476" s="2959" t="s">
        <v>3063</v>
      </c>
      <c r="B1476" s="2959">
        <v>15</v>
      </c>
      <c r="C1476" s="2959">
        <v>1</v>
      </c>
      <c r="D1476" s="2959">
        <v>804</v>
      </c>
      <c r="E1476" s="2959" t="s">
        <v>5065</v>
      </c>
      <c r="F1476" s="2960">
        <v>91.46</v>
      </c>
      <c r="G1476" s="2959"/>
      <c r="H1476" s="3348" t="s">
        <v>3591</v>
      </c>
    </row>
    <row r="1477" spans="1:8">
      <c r="A1477" s="2959" t="s">
        <v>3063</v>
      </c>
      <c r="B1477" s="2959">
        <v>15</v>
      </c>
      <c r="C1477" s="2959">
        <v>1</v>
      </c>
      <c r="D1477" s="2959">
        <v>901</v>
      </c>
      <c r="E1477" s="2959" t="s">
        <v>5066</v>
      </c>
      <c r="F1477" s="2960">
        <v>91.46</v>
      </c>
      <c r="G1477" s="2959"/>
      <c r="H1477" s="3348" t="s">
        <v>3591</v>
      </c>
    </row>
    <row r="1478" spans="1:8">
      <c r="A1478" s="2959" t="s">
        <v>3063</v>
      </c>
      <c r="B1478" s="2959">
        <v>15</v>
      </c>
      <c r="C1478" s="2959">
        <v>1</v>
      </c>
      <c r="D1478" s="2959">
        <v>902</v>
      </c>
      <c r="E1478" s="2959" t="s">
        <v>5067</v>
      </c>
      <c r="F1478" s="2960">
        <v>88.25</v>
      </c>
      <c r="G1478" s="2959"/>
      <c r="H1478" s="3348" t="s">
        <v>3591</v>
      </c>
    </row>
    <row r="1479" spans="1:8">
      <c r="A1479" s="2959" t="s">
        <v>3063</v>
      </c>
      <c r="B1479" s="2959">
        <v>15</v>
      </c>
      <c r="C1479" s="2959">
        <v>1</v>
      </c>
      <c r="D1479" s="2959">
        <v>903</v>
      </c>
      <c r="E1479" s="2959" t="s">
        <v>5068</v>
      </c>
      <c r="F1479" s="2960">
        <v>88.25</v>
      </c>
      <c r="G1479" s="2959"/>
      <c r="H1479" s="3348" t="s">
        <v>3591</v>
      </c>
    </row>
    <row r="1480" spans="1:8">
      <c r="A1480" s="2959" t="s">
        <v>3063</v>
      </c>
      <c r="B1480" s="2959">
        <v>15</v>
      </c>
      <c r="C1480" s="2959">
        <v>1</v>
      </c>
      <c r="D1480" s="2959">
        <v>904</v>
      </c>
      <c r="E1480" s="2959" t="s">
        <v>5069</v>
      </c>
      <c r="F1480" s="2960">
        <v>91.46</v>
      </c>
      <c r="G1480" s="2959"/>
      <c r="H1480" s="3348" t="s">
        <v>3591</v>
      </c>
    </row>
    <row r="1481" spans="1:8">
      <c r="A1481" s="2959" t="s">
        <v>3063</v>
      </c>
      <c r="B1481" s="2959">
        <v>15</v>
      </c>
      <c r="C1481" s="2959">
        <v>1</v>
      </c>
      <c r="D1481" s="2959">
        <v>1001</v>
      </c>
      <c r="E1481" s="2959" t="s">
        <v>5070</v>
      </c>
      <c r="F1481" s="2960">
        <v>91.46</v>
      </c>
      <c r="G1481" s="2959"/>
      <c r="H1481" s="3348" t="s">
        <v>3591</v>
      </c>
    </row>
    <row r="1482" spans="1:8">
      <c r="A1482" s="2959" t="s">
        <v>3063</v>
      </c>
      <c r="B1482" s="2959">
        <v>15</v>
      </c>
      <c r="C1482" s="2959">
        <v>1</v>
      </c>
      <c r="D1482" s="2959">
        <v>1002</v>
      </c>
      <c r="E1482" s="2959" t="s">
        <v>5071</v>
      </c>
      <c r="F1482" s="2960">
        <v>88.25</v>
      </c>
      <c r="G1482" s="2959"/>
      <c r="H1482" s="3348" t="s">
        <v>3591</v>
      </c>
    </row>
    <row r="1483" spans="1:8">
      <c r="A1483" s="2959" t="s">
        <v>3063</v>
      </c>
      <c r="B1483" s="2959">
        <v>15</v>
      </c>
      <c r="C1483" s="2959">
        <v>1</v>
      </c>
      <c r="D1483" s="2959">
        <v>1003</v>
      </c>
      <c r="E1483" s="2959" t="s">
        <v>5072</v>
      </c>
      <c r="F1483" s="2960">
        <v>88.25</v>
      </c>
      <c r="G1483" s="2959"/>
      <c r="H1483" s="3348" t="s">
        <v>3591</v>
      </c>
    </row>
    <row r="1484" spans="1:8">
      <c r="A1484" s="2959" t="s">
        <v>3063</v>
      </c>
      <c r="B1484" s="2959">
        <v>15</v>
      </c>
      <c r="C1484" s="2959">
        <v>1</v>
      </c>
      <c r="D1484" s="2959">
        <v>1004</v>
      </c>
      <c r="E1484" s="2959" t="s">
        <v>5073</v>
      </c>
      <c r="F1484" s="2960">
        <v>91.46</v>
      </c>
      <c r="G1484" s="2959"/>
      <c r="H1484" s="3348" t="s">
        <v>3591</v>
      </c>
    </row>
    <row r="1485" spans="1:8">
      <c r="A1485" s="2959" t="s">
        <v>3063</v>
      </c>
      <c r="B1485" s="2959">
        <v>15</v>
      </c>
      <c r="C1485" s="2959">
        <v>1</v>
      </c>
      <c r="D1485" s="2959">
        <v>1101</v>
      </c>
      <c r="E1485" s="2959" t="s">
        <v>5074</v>
      </c>
      <c r="F1485" s="2960">
        <v>91.46</v>
      </c>
      <c r="G1485" s="2959"/>
      <c r="H1485" s="3348" t="s">
        <v>3591</v>
      </c>
    </row>
    <row r="1486" spans="1:8">
      <c r="A1486" s="2959" t="s">
        <v>3063</v>
      </c>
      <c r="B1486" s="2959">
        <v>15</v>
      </c>
      <c r="C1486" s="2959">
        <v>1</v>
      </c>
      <c r="D1486" s="2959">
        <v>1102</v>
      </c>
      <c r="E1486" s="2959" t="s">
        <v>5075</v>
      </c>
      <c r="F1486" s="2960">
        <v>88.25</v>
      </c>
      <c r="G1486" s="2959"/>
      <c r="H1486" s="3348" t="s">
        <v>3591</v>
      </c>
    </row>
    <row r="1487" spans="1:8">
      <c r="A1487" s="2959" t="s">
        <v>3063</v>
      </c>
      <c r="B1487" s="2959">
        <v>15</v>
      </c>
      <c r="C1487" s="2959">
        <v>1</v>
      </c>
      <c r="D1487" s="2959">
        <v>1103</v>
      </c>
      <c r="E1487" s="2959" t="s">
        <v>5076</v>
      </c>
      <c r="F1487" s="2960">
        <v>88.25</v>
      </c>
      <c r="G1487" s="2959"/>
      <c r="H1487" s="3348" t="s">
        <v>3591</v>
      </c>
    </row>
    <row r="1488" spans="1:8">
      <c r="A1488" s="2959" t="s">
        <v>3063</v>
      </c>
      <c r="B1488" s="2959">
        <v>15</v>
      </c>
      <c r="C1488" s="2959">
        <v>1</v>
      </c>
      <c r="D1488" s="2959">
        <v>1104</v>
      </c>
      <c r="E1488" s="2959" t="s">
        <v>5077</v>
      </c>
      <c r="F1488" s="2960">
        <v>91.46</v>
      </c>
      <c r="G1488" s="2959"/>
      <c r="H1488" s="3348" t="s">
        <v>3591</v>
      </c>
    </row>
    <row r="1489" spans="1:8">
      <c r="A1489" s="2959" t="s">
        <v>3063</v>
      </c>
      <c r="B1489" s="2959">
        <v>15</v>
      </c>
      <c r="C1489" s="2959">
        <v>1</v>
      </c>
      <c r="D1489" s="2959">
        <v>1201</v>
      </c>
      <c r="E1489" s="2959" t="s">
        <v>5078</v>
      </c>
      <c r="F1489" s="2960">
        <v>91.46</v>
      </c>
      <c r="G1489" s="2959"/>
      <c r="H1489" s="3348" t="s">
        <v>3591</v>
      </c>
    </row>
    <row r="1490" spans="1:8">
      <c r="A1490" s="2959" t="s">
        <v>3063</v>
      </c>
      <c r="B1490" s="2959">
        <v>15</v>
      </c>
      <c r="C1490" s="2959">
        <v>1</v>
      </c>
      <c r="D1490" s="2959">
        <v>1202</v>
      </c>
      <c r="E1490" s="2959" t="s">
        <v>5079</v>
      </c>
      <c r="F1490" s="2960">
        <v>88.25</v>
      </c>
      <c r="G1490" s="2959"/>
      <c r="H1490" s="3348" t="s">
        <v>3591</v>
      </c>
    </row>
    <row r="1491" spans="1:8">
      <c r="A1491" s="2959" t="s">
        <v>3063</v>
      </c>
      <c r="B1491" s="2959">
        <v>15</v>
      </c>
      <c r="C1491" s="2959">
        <v>1</v>
      </c>
      <c r="D1491" s="2959">
        <v>1203</v>
      </c>
      <c r="E1491" s="2959" t="s">
        <v>5080</v>
      </c>
      <c r="F1491" s="2960">
        <v>88.25</v>
      </c>
      <c r="G1491" s="2959"/>
      <c r="H1491" s="3348" t="s">
        <v>3591</v>
      </c>
    </row>
    <row r="1492" spans="1:8">
      <c r="A1492" s="2959" t="s">
        <v>3063</v>
      </c>
      <c r="B1492" s="2959">
        <v>15</v>
      </c>
      <c r="C1492" s="2959">
        <v>1</v>
      </c>
      <c r="D1492" s="2959">
        <v>1204</v>
      </c>
      <c r="E1492" s="2959" t="s">
        <v>5081</v>
      </c>
      <c r="F1492" s="2960">
        <v>91.46</v>
      </c>
      <c r="G1492" s="2959"/>
      <c r="H1492" s="3348" t="s">
        <v>3591</v>
      </c>
    </row>
    <row r="1493" spans="1:8">
      <c r="A1493" s="2959" t="s">
        <v>3063</v>
      </c>
      <c r="B1493" s="2959">
        <v>15</v>
      </c>
      <c r="C1493" s="2959">
        <v>1</v>
      </c>
      <c r="D1493" s="2959">
        <v>1301</v>
      </c>
      <c r="E1493" s="2959" t="s">
        <v>5082</v>
      </c>
      <c r="F1493" s="2960">
        <v>91.46</v>
      </c>
      <c r="G1493" s="2959"/>
      <c r="H1493" s="3348" t="s">
        <v>3591</v>
      </c>
    </row>
    <row r="1494" spans="1:8">
      <c r="A1494" s="2959" t="s">
        <v>3063</v>
      </c>
      <c r="B1494" s="2959">
        <v>15</v>
      </c>
      <c r="C1494" s="2959">
        <v>1</v>
      </c>
      <c r="D1494" s="2959">
        <v>1302</v>
      </c>
      <c r="E1494" s="2959" t="s">
        <v>5083</v>
      </c>
      <c r="F1494" s="2960">
        <v>88.25</v>
      </c>
      <c r="G1494" s="2959"/>
      <c r="H1494" s="3348" t="s">
        <v>3591</v>
      </c>
    </row>
    <row r="1495" spans="1:8">
      <c r="A1495" s="2959" t="s">
        <v>3063</v>
      </c>
      <c r="B1495" s="2959">
        <v>15</v>
      </c>
      <c r="C1495" s="2959">
        <v>1</v>
      </c>
      <c r="D1495" s="2959">
        <v>1303</v>
      </c>
      <c r="E1495" s="2959" t="s">
        <v>5084</v>
      </c>
      <c r="F1495" s="2960">
        <v>88.25</v>
      </c>
      <c r="G1495" s="2959"/>
      <c r="H1495" s="3348" t="s">
        <v>3591</v>
      </c>
    </row>
    <row r="1496" spans="1:8">
      <c r="A1496" s="2959" t="s">
        <v>3063</v>
      </c>
      <c r="B1496" s="2959">
        <v>15</v>
      </c>
      <c r="C1496" s="2959">
        <v>1</v>
      </c>
      <c r="D1496" s="2959">
        <v>1304</v>
      </c>
      <c r="E1496" s="2959" t="s">
        <v>5085</v>
      </c>
      <c r="F1496" s="2960">
        <v>91.46</v>
      </c>
      <c r="G1496" s="2959"/>
      <c r="H1496" s="3348" t="s">
        <v>3591</v>
      </c>
    </row>
    <row r="1497" spans="1:8">
      <c r="A1497" s="2959" t="s">
        <v>3063</v>
      </c>
      <c r="B1497" s="2959">
        <v>15</v>
      </c>
      <c r="C1497" s="2959">
        <v>1</v>
      </c>
      <c r="D1497" s="2959">
        <v>1401</v>
      </c>
      <c r="E1497" s="2959" t="s">
        <v>5086</v>
      </c>
      <c r="F1497" s="2960">
        <v>91.46</v>
      </c>
      <c r="G1497" s="2959"/>
      <c r="H1497" s="3348" t="s">
        <v>3591</v>
      </c>
    </row>
    <row r="1498" spans="1:8">
      <c r="A1498" s="2959" t="s">
        <v>3063</v>
      </c>
      <c r="B1498" s="2959">
        <v>15</v>
      </c>
      <c r="C1498" s="2959">
        <v>1</v>
      </c>
      <c r="D1498" s="2959">
        <v>1402</v>
      </c>
      <c r="E1498" s="2959" t="s">
        <v>5087</v>
      </c>
      <c r="F1498" s="2960">
        <v>88.25</v>
      </c>
      <c r="G1498" s="2959"/>
      <c r="H1498" s="3348" t="s">
        <v>3591</v>
      </c>
    </row>
    <row r="1499" spans="1:8">
      <c r="A1499" s="2959" t="s">
        <v>3063</v>
      </c>
      <c r="B1499" s="2959">
        <v>15</v>
      </c>
      <c r="C1499" s="2959">
        <v>1</v>
      </c>
      <c r="D1499" s="2959">
        <v>1403</v>
      </c>
      <c r="E1499" s="2959" t="s">
        <v>5088</v>
      </c>
      <c r="F1499" s="2960">
        <v>88.25</v>
      </c>
      <c r="G1499" s="2959"/>
      <c r="H1499" s="3348" t="s">
        <v>3591</v>
      </c>
    </row>
    <row r="1500" spans="1:8">
      <c r="A1500" s="2959" t="s">
        <v>3063</v>
      </c>
      <c r="B1500" s="2959">
        <v>15</v>
      </c>
      <c r="C1500" s="2959">
        <v>1</v>
      </c>
      <c r="D1500" s="2959">
        <v>1404</v>
      </c>
      <c r="E1500" s="2959" t="s">
        <v>5089</v>
      </c>
      <c r="F1500" s="2960">
        <v>91.46</v>
      </c>
      <c r="G1500" s="2959"/>
      <c r="H1500" s="3348" t="s">
        <v>3591</v>
      </c>
    </row>
    <row r="1501" spans="1:8">
      <c r="A1501" s="2959" t="s">
        <v>3063</v>
      </c>
      <c r="B1501" s="2959">
        <v>15</v>
      </c>
      <c r="C1501" s="2959">
        <v>1</v>
      </c>
      <c r="D1501" s="2959">
        <v>1501</v>
      </c>
      <c r="E1501" s="2959" t="s">
        <v>5090</v>
      </c>
      <c r="F1501" s="2960">
        <v>91.46</v>
      </c>
      <c r="G1501" s="2959"/>
      <c r="H1501" s="3348" t="s">
        <v>3591</v>
      </c>
    </row>
    <row r="1502" spans="1:8">
      <c r="A1502" s="2959" t="s">
        <v>3063</v>
      </c>
      <c r="B1502" s="2959">
        <v>15</v>
      </c>
      <c r="C1502" s="2959">
        <v>1</v>
      </c>
      <c r="D1502" s="2959">
        <v>1502</v>
      </c>
      <c r="E1502" s="2959" t="s">
        <v>5091</v>
      </c>
      <c r="F1502" s="2960">
        <v>88.25</v>
      </c>
      <c r="G1502" s="2959"/>
      <c r="H1502" s="3348" t="s">
        <v>3591</v>
      </c>
    </row>
    <row r="1503" spans="1:8">
      <c r="A1503" s="2959" t="s">
        <v>3063</v>
      </c>
      <c r="B1503" s="2959">
        <v>15</v>
      </c>
      <c r="C1503" s="2959">
        <v>1</v>
      </c>
      <c r="D1503" s="2959">
        <v>1503</v>
      </c>
      <c r="E1503" s="2959" t="s">
        <v>5092</v>
      </c>
      <c r="F1503" s="2960">
        <v>88.25</v>
      </c>
      <c r="G1503" s="2959"/>
      <c r="H1503" s="3348" t="s">
        <v>3591</v>
      </c>
    </row>
    <row r="1504" spans="1:8">
      <c r="A1504" s="2959" t="s">
        <v>3063</v>
      </c>
      <c r="B1504" s="2959">
        <v>15</v>
      </c>
      <c r="C1504" s="2959">
        <v>1</v>
      </c>
      <c r="D1504" s="2959">
        <v>1504</v>
      </c>
      <c r="E1504" s="2959" t="s">
        <v>5093</v>
      </c>
      <c r="F1504" s="2960">
        <v>91.46</v>
      </c>
      <c r="G1504" s="2959"/>
      <c r="H1504" s="3348" t="s">
        <v>3591</v>
      </c>
    </row>
    <row r="1505" spans="1:8">
      <c r="A1505" s="2959" t="s">
        <v>3063</v>
      </c>
      <c r="B1505" s="2959">
        <v>15</v>
      </c>
      <c r="C1505" s="2959">
        <v>1</v>
      </c>
      <c r="D1505" s="2959">
        <v>1601</v>
      </c>
      <c r="E1505" s="2959" t="s">
        <v>5094</v>
      </c>
      <c r="F1505" s="2960">
        <v>91.46</v>
      </c>
      <c r="G1505" s="2959"/>
      <c r="H1505" s="3348" t="s">
        <v>3591</v>
      </c>
    </row>
    <row r="1506" spans="1:8">
      <c r="A1506" s="2959" t="s">
        <v>3063</v>
      </c>
      <c r="B1506" s="2959">
        <v>15</v>
      </c>
      <c r="C1506" s="2959">
        <v>1</v>
      </c>
      <c r="D1506" s="2959">
        <v>1602</v>
      </c>
      <c r="E1506" s="2959" t="s">
        <v>5095</v>
      </c>
      <c r="F1506" s="2960">
        <v>88.25</v>
      </c>
      <c r="G1506" s="2959"/>
      <c r="H1506" s="3348" t="s">
        <v>3591</v>
      </c>
    </row>
    <row r="1507" spans="1:8">
      <c r="A1507" s="2959" t="s">
        <v>3063</v>
      </c>
      <c r="B1507" s="2959">
        <v>15</v>
      </c>
      <c r="C1507" s="2959">
        <v>1</v>
      </c>
      <c r="D1507" s="2959">
        <v>1603</v>
      </c>
      <c r="E1507" s="2959" t="s">
        <v>5096</v>
      </c>
      <c r="F1507" s="2960">
        <v>88.25</v>
      </c>
      <c r="G1507" s="2959"/>
      <c r="H1507" s="3348" t="s">
        <v>3591</v>
      </c>
    </row>
    <row r="1508" spans="1:8">
      <c r="A1508" s="2959" t="s">
        <v>3063</v>
      </c>
      <c r="B1508" s="2959">
        <v>15</v>
      </c>
      <c r="C1508" s="2959">
        <v>1</v>
      </c>
      <c r="D1508" s="2959">
        <v>1604</v>
      </c>
      <c r="E1508" s="2959" t="s">
        <v>5097</v>
      </c>
      <c r="F1508" s="2960">
        <v>91.46</v>
      </c>
      <c r="G1508" s="2959"/>
      <c r="H1508" s="3348" t="s">
        <v>3591</v>
      </c>
    </row>
    <row r="1509" spans="1:8">
      <c r="A1509" s="2959" t="s">
        <v>3063</v>
      </c>
      <c r="B1509" s="2959">
        <v>15</v>
      </c>
      <c r="C1509" s="2959">
        <v>1</v>
      </c>
      <c r="D1509" s="2959">
        <v>1701</v>
      </c>
      <c r="E1509" s="2959" t="s">
        <v>5098</v>
      </c>
      <c r="F1509" s="2960">
        <v>91.46</v>
      </c>
      <c r="G1509" s="2959"/>
      <c r="H1509" s="3348" t="s">
        <v>3591</v>
      </c>
    </row>
    <row r="1510" spans="1:8">
      <c r="A1510" s="2959" t="s">
        <v>3063</v>
      </c>
      <c r="B1510" s="2959">
        <v>15</v>
      </c>
      <c r="C1510" s="2959">
        <v>1</v>
      </c>
      <c r="D1510" s="2959">
        <v>1702</v>
      </c>
      <c r="E1510" s="2959" t="s">
        <v>5099</v>
      </c>
      <c r="F1510" s="2960">
        <v>88.25</v>
      </c>
      <c r="G1510" s="2959"/>
      <c r="H1510" s="3348" t="s">
        <v>3591</v>
      </c>
    </row>
    <row r="1511" spans="1:8">
      <c r="A1511" s="2959" t="s">
        <v>3063</v>
      </c>
      <c r="B1511" s="2959">
        <v>15</v>
      </c>
      <c r="C1511" s="2959">
        <v>1</v>
      </c>
      <c r="D1511" s="2959">
        <v>1703</v>
      </c>
      <c r="E1511" s="2959" t="s">
        <v>5100</v>
      </c>
      <c r="F1511" s="2960">
        <v>88.25</v>
      </c>
      <c r="G1511" s="2959"/>
      <c r="H1511" s="3348" t="s">
        <v>3591</v>
      </c>
    </row>
    <row r="1512" spans="1:8">
      <c r="A1512" s="2959" t="s">
        <v>3063</v>
      </c>
      <c r="B1512" s="2959">
        <v>15</v>
      </c>
      <c r="C1512" s="2959">
        <v>1</v>
      </c>
      <c r="D1512" s="2959">
        <v>1704</v>
      </c>
      <c r="E1512" s="2959" t="s">
        <v>5101</v>
      </c>
      <c r="F1512" s="2960">
        <v>91.46</v>
      </c>
      <c r="G1512" s="2959"/>
      <c r="H1512" s="3348" t="s">
        <v>3591</v>
      </c>
    </row>
    <row r="1513" spans="1:8">
      <c r="A1513" s="2959" t="s">
        <v>3063</v>
      </c>
      <c r="B1513" s="2959">
        <v>15</v>
      </c>
      <c r="C1513" s="2959">
        <v>1</v>
      </c>
      <c r="D1513" s="2959">
        <v>1801</v>
      </c>
      <c r="E1513" s="2959" t="s">
        <v>5102</v>
      </c>
      <c r="F1513" s="2960">
        <v>91.46</v>
      </c>
      <c r="G1513" s="2959"/>
      <c r="H1513" s="3348" t="s">
        <v>3591</v>
      </c>
    </row>
    <row r="1514" spans="1:8">
      <c r="A1514" s="2959" t="s">
        <v>3063</v>
      </c>
      <c r="B1514" s="2959">
        <v>15</v>
      </c>
      <c r="C1514" s="2959">
        <v>1</v>
      </c>
      <c r="D1514" s="2959">
        <v>1802</v>
      </c>
      <c r="E1514" s="2959" t="s">
        <v>5103</v>
      </c>
      <c r="F1514" s="2960">
        <v>88.25</v>
      </c>
      <c r="G1514" s="2959"/>
      <c r="H1514" s="3348" t="s">
        <v>3591</v>
      </c>
    </row>
    <row r="1515" spans="1:8">
      <c r="A1515" s="2959" t="s">
        <v>3063</v>
      </c>
      <c r="B1515" s="2959">
        <v>15</v>
      </c>
      <c r="C1515" s="2959">
        <v>1</v>
      </c>
      <c r="D1515" s="2959">
        <v>1803</v>
      </c>
      <c r="E1515" s="2959" t="s">
        <v>5104</v>
      </c>
      <c r="F1515" s="2960">
        <v>88.25</v>
      </c>
      <c r="G1515" s="2959"/>
      <c r="H1515" s="3348" t="s">
        <v>3591</v>
      </c>
    </row>
    <row r="1516" spans="1:8">
      <c r="A1516" s="2959" t="s">
        <v>3063</v>
      </c>
      <c r="B1516" s="2959">
        <v>15</v>
      </c>
      <c r="C1516" s="2959">
        <v>1</v>
      </c>
      <c r="D1516" s="2969">
        <v>1804</v>
      </c>
      <c r="E1516" s="2959" t="s">
        <v>5105</v>
      </c>
      <c r="F1516" s="2983">
        <v>91.46</v>
      </c>
      <c r="G1516" s="2959"/>
      <c r="H1516" s="3348" t="s">
        <v>3591</v>
      </c>
    </row>
    <row r="1517" spans="1:8">
      <c r="A1517" s="2959" t="s">
        <v>3063</v>
      </c>
      <c r="B1517" s="2959">
        <v>16</v>
      </c>
      <c r="C1517" s="2959">
        <v>1</v>
      </c>
      <c r="D1517" s="2959">
        <v>101</v>
      </c>
      <c r="E1517" s="2959" t="s">
        <v>5106</v>
      </c>
      <c r="F1517" s="2960">
        <v>147.09</v>
      </c>
      <c r="G1517" s="2959"/>
      <c r="H1517" s="3348" t="s">
        <v>3591</v>
      </c>
    </row>
    <row r="1518" spans="1:8">
      <c r="A1518" s="2959" t="s">
        <v>3063</v>
      </c>
      <c r="B1518" s="2959">
        <v>16</v>
      </c>
      <c r="C1518" s="2959">
        <v>1</v>
      </c>
      <c r="D1518" s="2959">
        <v>102</v>
      </c>
      <c r="E1518" s="2959" t="s">
        <v>5107</v>
      </c>
      <c r="F1518" s="2960">
        <v>161.5</v>
      </c>
      <c r="G1518" s="2959"/>
      <c r="H1518" s="3348" t="s">
        <v>3591</v>
      </c>
    </row>
    <row r="1519" spans="1:8">
      <c r="A1519" s="2959" t="s">
        <v>3063</v>
      </c>
      <c r="B1519" s="2959">
        <v>16</v>
      </c>
      <c r="C1519" s="2959">
        <v>1</v>
      </c>
      <c r="D1519" s="2959">
        <v>201</v>
      </c>
      <c r="E1519" s="2959" t="s">
        <v>5108</v>
      </c>
      <c r="F1519" s="2960">
        <v>163.72999999999999</v>
      </c>
      <c r="G1519" s="2959"/>
      <c r="H1519" s="3348" t="s">
        <v>3591</v>
      </c>
    </row>
    <row r="1520" spans="1:8">
      <c r="A1520" s="2959" t="s">
        <v>3063</v>
      </c>
      <c r="B1520" s="2959">
        <v>16</v>
      </c>
      <c r="C1520" s="2959">
        <v>1</v>
      </c>
      <c r="D1520" s="2959">
        <v>202</v>
      </c>
      <c r="E1520" s="2959" t="s">
        <v>5109</v>
      </c>
      <c r="F1520" s="2960">
        <v>161.5</v>
      </c>
      <c r="G1520" s="2959"/>
      <c r="H1520" s="3348" t="s">
        <v>3591</v>
      </c>
    </row>
    <row r="1521" spans="1:8">
      <c r="A1521" s="2959" t="s">
        <v>3063</v>
      </c>
      <c r="B1521" s="2959">
        <v>16</v>
      </c>
      <c r="C1521" s="2959">
        <v>1</v>
      </c>
      <c r="D1521" s="2959">
        <v>301</v>
      </c>
      <c r="E1521" s="2959" t="s">
        <v>5110</v>
      </c>
      <c r="F1521" s="2960">
        <v>163.72999999999999</v>
      </c>
      <c r="G1521" s="2959"/>
      <c r="H1521" s="3348" t="s">
        <v>3591</v>
      </c>
    </row>
    <row r="1522" spans="1:8">
      <c r="A1522" s="2959" t="s">
        <v>3063</v>
      </c>
      <c r="B1522" s="2959">
        <v>16</v>
      </c>
      <c r="C1522" s="2959">
        <v>1</v>
      </c>
      <c r="D1522" s="2959">
        <v>302</v>
      </c>
      <c r="E1522" s="2959" t="s">
        <v>5111</v>
      </c>
      <c r="F1522" s="2960">
        <v>161.5</v>
      </c>
      <c r="G1522" s="2959"/>
      <c r="H1522" s="3348" t="s">
        <v>3591</v>
      </c>
    </row>
    <row r="1523" spans="1:8">
      <c r="A1523" s="2959" t="s">
        <v>3063</v>
      </c>
      <c r="B1523" s="2959">
        <v>16</v>
      </c>
      <c r="C1523" s="2959">
        <v>1</v>
      </c>
      <c r="D1523" s="2959">
        <v>401</v>
      </c>
      <c r="E1523" s="2959" t="s">
        <v>5112</v>
      </c>
      <c r="F1523" s="2960">
        <v>163.72999999999999</v>
      </c>
      <c r="G1523" s="2959"/>
      <c r="H1523" s="3348" t="s">
        <v>3591</v>
      </c>
    </row>
    <row r="1524" spans="1:8">
      <c r="A1524" s="2959" t="s">
        <v>3063</v>
      </c>
      <c r="B1524" s="2959">
        <v>16</v>
      </c>
      <c r="C1524" s="2959">
        <v>1</v>
      </c>
      <c r="D1524" s="2959">
        <v>402</v>
      </c>
      <c r="E1524" s="2959" t="s">
        <v>5113</v>
      </c>
      <c r="F1524" s="2960">
        <v>161.5</v>
      </c>
      <c r="G1524" s="2959"/>
      <c r="H1524" s="3348" t="s">
        <v>3591</v>
      </c>
    </row>
    <row r="1525" spans="1:8">
      <c r="A1525" s="2959" t="s">
        <v>3063</v>
      </c>
      <c r="B1525" s="2959">
        <v>16</v>
      </c>
      <c r="C1525" s="2959">
        <v>1</v>
      </c>
      <c r="D1525" s="2959">
        <v>501</v>
      </c>
      <c r="E1525" s="2959" t="s">
        <v>5114</v>
      </c>
      <c r="F1525" s="2960">
        <v>163.72999999999999</v>
      </c>
      <c r="G1525" s="2959"/>
      <c r="H1525" s="3348" t="s">
        <v>3591</v>
      </c>
    </row>
    <row r="1526" spans="1:8">
      <c r="A1526" s="2959" t="s">
        <v>3063</v>
      </c>
      <c r="B1526" s="2959">
        <v>16</v>
      </c>
      <c r="C1526" s="2959">
        <v>1</v>
      </c>
      <c r="D1526" s="2959">
        <v>502</v>
      </c>
      <c r="E1526" s="2959" t="s">
        <v>5115</v>
      </c>
      <c r="F1526" s="2960">
        <v>161.5</v>
      </c>
      <c r="G1526" s="2959"/>
      <c r="H1526" s="3348" t="s">
        <v>3591</v>
      </c>
    </row>
    <row r="1527" spans="1:8">
      <c r="A1527" s="2959" t="s">
        <v>3063</v>
      </c>
      <c r="B1527" s="2959">
        <v>16</v>
      </c>
      <c r="C1527" s="2959">
        <v>1</v>
      </c>
      <c r="D1527" s="2959">
        <v>601</v>
      </c>
      <c r="E1527" s="2959" t="s">
        <v>5116</v>
      </c>
      <c r="F1527" s="2960">
        <v>160.51</v>
      </c>
      <c r="G1527" s="2959"/>
      <c r="H1527" s="3348" t="s">
        <v>3591</v>
      </c>
    </row>
    <row r="1528" spans="1:8">
      <c r="A1528" s="2959" t="s">
        <v>3063</v>
      </c>
      <c r="B1528" s="2959">
        <v>16</v>
      </c>
      <c r="C1528" s="2959">
        <v>1</v>
      </c>
      <c r="D1528" s="2959">
        <v>602</v>
      </c>
      <c r="E1528" s="2959" t="s">
        <v>5117</v>
      </c>
      <c r="F1528" s="2960">
        <v>158.27000000000001</v>
      </c>
      <c r="G1528" s="2959"/>
      <c r="H1528" s="3348" t="s">
        <v>3591</v>
      </c>
    </row>
    <row r="1529" spans="1:8">
      <c r="A1529" s="2959" t="s">
        <v>3063</v>
      </c>
      <c r="B1529" s="2959">
        <v>16</v>
      </c>
      <c r="C1529" s="2959">
        <v>2</v>
      </c>
      <c r="D1529" s="2959">
        <v>101</v>
      </c>
      <c r="E1529" s="2959" t="s">
        <v>5118</v>
      </c>
      <c r="F1529" s="2960">
        <v>147.09</v>
      </c>
      <c r="G1529" s="2959"/>
      <c r="H1529" s="3348" t="s">
        <v>3591</v>
      </c>
    </row>
    <row r="1530" spans="1:8">
      <c r="A1530" s="2959" t="s">
        <v>3063</v>
      </c>
      <c r="B1530" s="2959">
        <v>16</v>
      </c>
      <c r="C1530" s="2959">
        <v>2</v>
      </c>
      <c r="D1530" s="2959">
        <v>102</v>
      </c>
      <c r="E1530" s="2959" t="s">
        <v>5119</v>
      </c>
      <c r="F1530" s="2960">
        <v>161.5</v>
      </c>
      <c r="G1530" s="2959"/>
      <c r="H1530" s="3348" t="s">
        <v>3591</v>
      </c>
    </row>
    <row r="1531" spans="1:8">
      <c r="A1531" s="2959" t="s">
        <v>3063</v>
      </c>
      <c r="B1531" s="2959">
        <v>16</v>
      </c>
      <c r="C1531" s="2959">
        <v>2</v>
      </c>
      <c r="D1531" s="2959">
        <v>201</v>
      </c>
      <c r="E1531" s="2959" t="s">
        <v>5120</v>
      </c>
      <c r="F1531" s="2960">
        <v>163.72999999999999</v>
      </c>
      <c r="G1531" s="2959"/>
      <c r="H1531" s="3348" t="s">
        <v>3591</v>
      </c>
    </row>
    <row r="1532" spans="1:8">
      <c r="A1532" s="2959" t="s">
        <v>3063</v>
      </c>
      <c r="B1532" s="2959">
        <v>16</v>
      </c>
      <c r="C1532" s="2959">
        <v>2</v>
      </c>
      <c r="D1532" s="2959">
        <v>202</v>
      </c>
      <c r="E1532" s="2959" t="s">
        <v>5121</v>
      </c>
      <c r="F1532" s="2960">
        <v>161.5</v>
      </c>
      <c r="G1532" s="2959"/>
      <c r="H1532" s="3348" t="s">
        <v>3591</v>
      </c>
    </row>
    <row r="1533" spans="1:8">
      <c r="A1533" s="2959" t="s">
        <v>3063</v>
      </c>
      <c r="B1533" s="2959">
        <v>16</v>
      </c>
      <c r="C1533" s="2959">
        <v>2</v>
      </c>
      <c r="D1533" s="2959">
        <v>301</v>
      </c>
      <c r="E1533" s="2959" t="s">
        <v>5122</v>
      </c>
      <c r="F1533" s="2960">
        <v>163.72999999999999</v>
      </c>
      <c r="G1533" s="2959"/>
      <c r="H1533" s="3348" t="s">
        <v>3591</v>
      </c>
    </row>
    <row r="1534" spans="1:8">
      <c r="A1534" s="2959" t="s">
        <v>3063</v>
      </c>
      <c r="B1534" s="2959">
        <v>16</v>
      </c>
      <c r="C1534" s="2959">
        <v>2</v>
      </c>
      <c r="D1534" s="2959">
        <v>302</v>
      </c>
      <c r="E1534" s="2959" t="s">
        <v>5123</v>
      </c>
      <c r="F1534" s="2960">
        <v>161.5</v>
      </c>
      <c r="G1534" s="2959"/>
      <c r="H1534" s="3348" t="s">
        <v>3591</v>
      </c>
    </row>
    <row r="1535" spans="1:8">
      <c r="A1535" s="2959" t="s">
        <v>3063</v>
      </c>
      <c r="B1535" s="2959">
        <v>16</v>
      </c>
      <c r="C1535" s="2959">
        <v>2</v>
      </c>
      <c r="D1535" s="2959">
        <v>401</v>
      </c>
      <c r="E1535" s="2959" t="s">
        <v>5124</v>
      </c>
      <c r="F1535" s="2960">
        <v>163.72999999999999</v>
      </c>
      <c r="G1535" s="2959"/>
      <c r="H1535" s="3348" t="s">
        <v>3591</v>
      </c>
    </row>
    <row r="1536" spans="1:8">
      <c r="A1536" s="2959" t="s">
        <v>3063</v>
      </c>
      <c r="B1536" s="2959">
        <v>16</v>
      </c>
      <c r="C1536" s="2959">
        <v>2</v>
      </c>
      <c r="D1536" s="2959">
        <v>402</v>
      </c>
      <c r="E1536" s="2959" t="s">
        <v>5125</v>
      </c>
      <c r="F1536" s="2960">
        <v>161.5</v>
      </c>
      <c r="G1536" s="2959"/>
      <c r="H1536" s="3348" t="s">
        <v>3591</v>
      </c>
    </row>
    <row r="1537" spans="1:8">
      <c r="A1537" s="2959" t="s">
        <v>3063</v>
      </c>
      <c r="B1537" s="2959">
        <v>16</v>
      </c>
      <c r="C1537" s="2959">
        <v>2</v>
      </c>
      <c r="D1537" s="2959">
        <v>501</v>
      </c>
      <c r="E1537" s="2959" t="s">
        <v>5126</v>
      </c>
      <c r="F1537" s="2960">
        <v>163.72999999999999</v>
      </c>
      <c r="G1537" s="2959"/>
      <c r="H1537" s="3348" t="s">
        <v>3591</v>
      </c>
    </row>
    <row r="1538" spans="1:8">
      <c r="A1538" s="2959" t="s">
        <v>3063</v>
      </c>
      <c r="B1538" s="2959">
        <v>16</v>
      </c>
      <c r="C1538" s="2959">
        <v>2</v>
      </c>
      <c r="D1538" s="2959">
        <v>502</v>
      </c>
      <c r="E1538" s="2959" t="s">
        <v>5127</v>
      </c>
      <c r="F1538" s="2960">
        <v>161.5</v>
      </c>
      <c r="G1538" s="2959"/>
      <c r="H1538" s="3348" t="s">
        <v>3591</v>
      </c>
    </row>
    <row r="1539" spans="1:8">
      <c r="A1539" s="2959" t="s">
        <v>3063</v>
      </c>
      <c r="B1539" s="2959">
        <v>16</v>
      </c>
      <c r="C1539" s="2959">
        <v>2</v>
      </c>
      <c r="D1539" s="2959">
        <v>601</v>
      </c>
      <c r="E1539" s="2959" t="s">
        <v>5128</v>
      </c>
      <c r="F1539" s="2960">
        <v>160.51</v>
      </c>
      <c r="G1539" s="2959"/>
      <c r="H1539" s="3348" t="s">
        <v>3591</v>
      </c>
    </row>
    <row r="1540" spans="1:8">
      <c r="A1540" s="2959" t="s">
        <v>3063</v>
      </c>
      <c r="B1540" s="2959">
        <v>16</v>
      </c>
      <c r="C1540" s="2959">
        <v>2</v>
      </c>
      <c r="D1540" s="2959">
        <v>602</v>
      </c>
      <c r="E1540" s="2959" t="s">
        <v>5129</v>
      </c>
      <c r="F1540" s="2960">
        <v>158.27000000000001</v>
      </c>
      <c r="G1540" s="2959"/>
      <c r="H1540" s="3348" t="s">
        <v>3591</v>
      </c>
    </row>
    <row r="1541" spans="1:8">
      <c r="A1541" s="2959" t="s">
        <v>3063</v>
      </c>
      <c r="B1541" s="2959">
        <v>16</v>
      </c>
      <c r="C1541" s="2959">
        <v>3</v>
      </c>
      <c r="D1541" s="2959">
        <v>101</v>
      </c>
      <c r="E1541" s="2959" t="s">
        <v>5130</v>
      </c>
      <c r="F1541" s="2960">
        <v>147.09</v>
      </c>
      <c r="G1541" s="2959"/>
      <c r="H1541" s="3348" t="s">
        <v>3591</v>
      </c>
    </row>
    <row r="1542" spans="1:8">
      <c r="A1542" s="2959" t="s">
        <v>3063</v>
      </c>
      <c r="B1542" s="2959">
        <v>16</v>
      </c>
      <c r="C1542" s="2959">
        <v>3</v>
      </c>
      <c r="D1542" s="2959">
        <v>102</v>
      </c>
      <c r="E1542" s="2959" t="s">
        <v>5131</v>
      </c>
      <c r="F1542" s="2960">
        <v>161.5</v>
      </c>
      <c r="G1542" s="2959"/>
      <c r="H1542" s="3348" t="s">
        <v>3591</v>
      </c>
    </row>
    <row r="1543" spans="1:8">
      <c r="A1543" s="2959" t="s">
        <v>3063</v>
      </c>
      <c r="B1543" s="2959">
        <v>16</v>
      </c>
      <c r="C1543" s="2959">
        <v>3</v>
      </c>
      <c r="D1543" s="2959">
        <v>201</v>
      </c>
      <c r="E1543" s="2959" t="s">
        <v>5132</v>
      </c>
      <c r="F1543" s="2960">
        <v>163.72999999999999</v>
      </c>
      <c r="G1543" s="2959"/>
      <c r="H1543" s="3348" t="s">
        <v>3591</v>
      </c>
    </row>
    <row r="1544" spans="1:8">
      <c r="A1544" s="2959" t="s">
        <v>3063</v>
      </c>
      <c r="B1544" s="2959">
        <v>16</v>
      </c>
      <c r="C1544" s="2959">
        <v>3</v>
      </c>
      <c r="D1544" s="2959">
        <v>202</v>
      </c>
      <c r="E1544" s="2959" t="s">
        <v>5133</v>
      </c>
      <c r="F1544" s="2960">
        <v>161.5</v>
      </c>
      <c r="G1544" s="2959"/>
      <c r="H1544" s="3348" t="s">
        <v>3591</v>
      </c>
    </row>
    <row r="1545" spans="1:8">
      <c r="A1545" s="2959" t="s">
        <v>3063</v>
      </c>
      <c r="B1545" s="2959">
        <v>16</v>
      </c>
      <c r="C1545" s="2959">
        <v>3</v>
      </c>
      <c r="D1545" s="2959">
        <v>301</v>
      </c>
      <c r="E1545" s="2959" t="s">
        <v>5134</v>
      </c>
      <c r="F1545" s="2960">
        <v>163.72999999999999</v>
      </c>
      <c r="G1545" s="2959"/>
      <c r="H1545" s="3348" t="s">
        <v>3591</v>
      </c>
    </row>
    <row r="1546" spans="1:8">
      <c r="A1546" s="2959" t="s">
        <v>3063</v>
      </c>
      <c r="B1546" s="2959">
        <v>16</v>
      </c>
      <c r="C1546" s="2959">
        <v>3</v>
      </c>
      <c r="D1546" s="2959">
        <v>302</v>
      </c>
      <c r="E1546" s="2959" t="s">
        <v>5135</v>
      </c>
      <c r="F1546" s="2960">
        <v>161.5</v>
      </c>
      <c r="G1546" s="2959"/>
      <c r="H1546" s="3348" t="s">
        <v>3591</v>
      </c>
    </row>
    <row r="1547" spans="1:8">
      <c r="A1547" s="2959" t="s">
        <v>3063</v>
      </c>
      <c r="B1547" s="2959">
        <v>16</v>
      </c>
      <c r="C1547" s="2959">
        <v>3</v>
      </c>
      <c r="D1547" s="2959">
        <v>401</v>
      </c>
      <c r="E1547" s="2959" t="s">
        <v>5136</v>
      </c>
      <c r="F1547" s="2960">
        <v>163.72999999999999</v>
      </c>
      <c r="G1547" s="2959"/>
      <c r="H1547" s="3348" t="s">
        <v>3591</v>
      </c>
    </row>
    <row r="1548" spans="1:8">
      <c r="A1548" s="2959" t="s">
        <v>3063</v>
      </c>
      <c r="B1548" s="2959">
        <v>16</v>
      </c>
      <c r="C1548" s="2959">
        <v>3</v>
      </c>
      <c r="D1548" s="2959">
        <v>402</v>
      </c>
      <c r="E1548" s="2959" t="s">
        <v>5137</v>
      </c>
      <c r="F1548" s="2960">
        <v>161.5</v>
      </c>
      <c r="G1548" s="2959"/>
      <c r="H1548" s="3348" t="s">
        <v>3591</v>
      </c>
    </row>
    <row r="1549" spans="1:8">
      <c r="A1549" s="2959" t="s">
        <v>3063</v>
      </c>
      <c r="B1549" s="2959">
        <v>16</v>
      </c>
      <c r="C1549" s="2959">
        <v>3</v>
      </c>
      <c r="D1549" s="2959">
        <v>501</v>
      </c>
      <c r="E1549" s="2959" t="s">
        <v>5138</v>
      </c>
      <c r="F1549" s="2960">
        <v>163.72999999999999</v>
      </c>
      <c r="G1549" s="2959"/>
      <c r="H1549" s="3348" t="s">
        <v>3591</v>
      </c>
    </row>
    <row r="1550" spans="1:8">
      <c r="A1550" s="2959" t="s">
        <v>3063</v>
      </c>
      <c r="B1550" s="2959">
        <v>16</v>
      </c>
      <c r="C1550" s="2959">
        <v>3</v>
      </c>
      <c r="D1550" s="2959">
        <v>502</v>
      </c>
      <c r="E1550" s="2959" t="s">
        <v>5139</v>
      </c>
      <c r="F1550" s="2960">
        <v>161.5</v>
      </c>
      <c r="G1550" s="2959"/>
      <c r="H1550" s="3348" t="s">
        <v>3591</v>
      </c>
    </row>
    <row r="1551" spans="1:8">
      <c r="A1551" s="2959" t="s">
        <v>3063</v>
      </c>
      <c r="B1551" s="2959">
        <v>16</v>
      </c>
      <c r="C1551" s="2959">
        <v>3</v>
      </c>
      <c r="D1551" s="2959">
        <v>601</v>
      </c>
      <c r="E1551" s="2959" t="s">
        <v>5140</v>
      </c>
      <c r="F1551" s="2960">
        <v>160.51</v>
      </c>
      <c r="G1551" s="2959"/>
      <c r="H1551" s="3348" t="s">
        <v>3591</v>
      </c>
    </row>
    <row r="1552" spans="1:8">
      <c r="A1552" s="2959" t="s">
        <v>3063</v>
      </c>
      <c r="B1552" s="2959">
        <v>16</v>
      </c>
      <c r="C1552" s="2969">
        <v>3</v>
      </c>
      <c r="D1552" s="2969">
        <v>602</v>
      </c>
      <c r="E1552" s="2959" t="s">
        <v>5141</v>
      </c>
      <c r="F1552" s="2983">
        <v>158.27000000000001</v>
      </c>
      <c r="G1552" s="2959"/>
      <c r="H1552" s="3348" t="s">
        <v>3591</v>
      </c>
    </row>
    <row r="1553" spans="1:8">
      <c r="A1553" s="2959" t="s">
        <v>3063</v>
      </c>
      <c r="B1553" s="2959">
        <v>17</v>
      </c>
      <c r="C1553" s="2959">
        <v>1</v>
      </c>
      <c r="D1553" s="2959">
        <v>101</v>
      </c>
      <c r="E1553" s="2959" t="s">
        <v>5142</v>
      </c>
      <c r="F1553" s="2960">
        <v>260.3</v>
      </c>
      <c r="G1553" s="2959" t="s">
        <v>3586</v>
      </c>
      <c r="H1553" s="3348" t="s">
        <v>3591</v>
      </c>
    </row>
    <row r="1554" spans="1:8">
      <c r="A1554" s="2959" t="s">
        <v>3063</v>
      </c>
      <c r="B1554" s="2959">
        <v>17</v>
      </c>
      <c r="C1554" s="2959">
        <v>1</v>
      </c>
      <c r="D1554" s="2959">
        <v>102</v>
      </c>
      <c r="E1554" s="2959" t="s">
        <v>5143</v>
      </c>
      <c r="F1554" s="2960">
        <v>243.73</v>
      </c>
      <c r="G1554" s="2959" t="s">
        <v>3586</v>
      </c>
      <c r="H1554" s="3348" t="s">
        <v>3591</v>
      </c>
    </row>
    <row r="1555" spans="1:8">
      <c r="A1555" s="2959" t="s">
        <v>3063</v>
      </c>
      <c r="B1555" s="2959">
        <v>17</v>
      </c>
      <c r="C1555" s="2959">
        <v>1</v>
      </c>
      <c r="D1555" s="2959">
        <v>301</v>
      </c>
      <c r="E1555" s="2959" t="s">
        <v>5144</v>
      </c>
      <c r="F1555" s="2960">
        <v>260.3</v>
      </c>
      <c r="G1555" s="2959" t="s">
        <v>3586</v>
      </c>
      <c r="H1555" s="3348" t="s">
        <v>3591</v>
      </c>
    </row>
    <row r="1556" spans="1:8">
      <c r="A1556" s="2959" t="s">
        <v>3063</v>
      </c>
      <c r="B1556" s="2959">
        <v>17</v>
      </c>
      <c r="C1556" s="2959">
        <v>1</v>
      </c>
      <c r="D1556" s="2959">
        <v>302</v>
      </c>
      <c r="E1556" s="2959" t="s">
        <v>5145</v>
      </c>
      <c r="F1556" s="2960">
        <v>243.73</v>
      </c>
      <c r="G1556" s="2959" t="s">
        <v>3586</v>
      </c>
      <c r="H1556" s="3348" t="s">
        <v>3591</v>
      </c>
    </row>
    <row r="1557" spans="1:8">
      <c r="A1557" s="2959" t="s">
        <v>3063</v>
      </c>
      <c r="B1557" s="2959">
        <v>17</v>
      </c>
      <c r="C1557" s="2959">
        <v>1</v>
      </c>
      <c r="D1557" s="2959">
        <v>501</v>
      </c>
      <c r="E1557" s="2959" t="s">
        <v>5146</v>
      </c>
      <c r="F1557" s="2960">
        <v>253.71</v>
      </c>
      <c r="G1557" s="2959" t="s">
        <v>3586</v>
      </c>
      <c r="H1557" s="3348" t="s">
        <v>3591</v>
      </c>
    </row>
    <row r="1558" spans="1:8">
      <c r="A1558" s="2959" t="s">
        <v>3063</v>
      </c>
      <c r="B1558" s="2959">
        <v>17</v>
      </c>
      <c r="C1558" s="2959">
        <v>1</v>
      </c>
      <c r="D1558" s="2959">
        <v>502</v>
      </c>
      <c r="E1558" s="2959" t="s">
        <v>5147</v>
      </c>
      <c r="F1558" s="2960">
        <v>237.1</v>
      </c>
      <c r="G1558" s="2959" t="s">
        <v>3586</v>
      </c>
      <c r="H1558" s="3348" t="s">
        <v>3591</v>
      </c>
    </row>
    <row r="1559" spans="1:8">
      <c r="A1559" s="2959" t="s">
        <v>3063</v>
      </c>
      <c r="B1559" s="2959">
        <v>17</v>
      </c>
      <c r="C1559" s="2959">
        <v>2</v>
      </c>
      <c r="D1559" s="2959">
        <v>101</v>
      </c>
      <c r="E1559" s="2959" t="s">
        <v>5148</v>
      </c>
      <c r="F1559" s="2960">
        <v>243.73</v>
      </c>
      <c r="G1559" s="2959" t="s">
        <v>3586</v>
      </c>
      <c r="H1559" s="3348" t="s">
        <v>3591</v>
      </c>
    </row>
    <row r="1560" spans="1:8">
      <c r="A1560" s="2959" t="s">
        <v>3063</v>
      </c>
      <c r="B1560" s="2959">
        <v>17</v>
      </c>
      <c r="C1560" s="2959">
        <v>2</v>
      </c>
      <c r="D1560" s="2959">
        <v>102</v>
      </c>
      <c r="E1560" s="2959" t="s">
        <v>5149</v>
      </c>
      <c r="F1560" s="2960">
        <v>260.3</v>
      </c>
      <c r="G1560" s="2959" t="s">
        <v>3586</v>
      </c>
      <c r="H1560" s="3348" t="s">
        <v>3591</v>
      </c>
    </row>
    <row r="1561" spans="1:8">
      <c r="A1561" s="2959" t="s">
        <v>3063</v>
      </c>
      <c r="B1561" s="2959">
        <v>17</v>
      </c>
      <c r="C1561" s="2959">
        <v>2</v>
      </c>
      <c r="D1561" s="2959">
        <v>301</v>
      </c>
      <c r="E1561" s="2959" t="s">
        <v>5150</v>
      </c>
      <c r="F1561" s="2960">
        <v>243.73</v>
      </c>
      <c r="G1561" s="2959" t="s">
        <v>3586</v>
      </c>
      <c r="H1561" s="3348" t="s">
        <v>3591</v>
      </c>
    </row>
    <row r="1562" spans="1:8">
      <c r="A1562" s="2959" t="s">
        <v>3063</v>
      </c>
      <c r="B1562" s="2959">
        <v>17</v>
      </c>
      <c r="C1562" s="2959">
        <v>2</v>
      </c>
      <c r="D1562" s="2959">
        <v>302</v>
      </c>
      <c r="E1562" s="2959" t="s">
        <v>5151</v>
      </c>
      <c r="F1562" s="2960">
        <v>260.3</v>
      </c>
      <c r="G1562" s="2959" t="s">
        <v>3586</v>
      </c>
      <c r="H1562" s="3348" t="s">
        <v>3591</v>
      </c>
    </row>
    <row r="1563" spans="1:8">
      <c r="A1563" s="2959" t="s">
        <v>3063</v>
      </c>
      <c r="B1563" s="2959">
        <v>17</v>
      </c>
      <c r="C1563" s="2959">
        <v>2</v>
      </c>
      <c r="D1563" s="2959">
        <v>501</v>
      </c>
      <c r="E1563" s="2959" t="s">
        <v>5152</v>
      </c>
      <c r="F1563" s="2960">
        <v>237.1</v>
      </c>
      <c r="G1563" s="2959" t="s">
        <v>3586</v>
      </c>
      <c r="H1563" s="3348" t="s">
        <v>3591</v>
      </c>
    </row>
    <row r="1564" spans="1:8">
      <c r="A1564" s="2959" t="s">
        <v>3063</v>
      </c>
      <c r="B1564" s="2969">
        <v>17</v>
      </c>
      <c r="C1564" s="2969">
        <v>2</v>
      </c>
      <c r="D1564" s="2969">
        <v>502</v>
      </c>
      <c r="E1564" s="2959" t="s">
        <v>5153</v>
      </c>
      <c r="F1564" s="2983">
        <v>253.71</v>
      </c>
      <c r="G1564" s="2959" t="s">
        <v>3586</v>
      </c>
      <c r="H1564" s="3348" t="s">
        <v>3591</v>
      </c>
    </row>
    <row r="1565" spans="1:8">
      <c r="A1565" s="2959" t="s">
        <v>3063</v>
      </c>
      <c r="B1565" s="2959">
        <v>18</v>
      </c>
      <c r="C1565" s="2959">
        <v>1</v>
      </c>
      <c r="D1565" s="2959">
        <v>101</v>
      </c>
      <c r="E1565" s="2959" t="s">
        <v>5154</v>
      </c>
      <c r="F1565" s="2960">
        <v>119.48</v>
      </c>
      <c r="G1565" s="2959"/>
      <c r="H1565" s="3348" t="s">
        <v>3591</v>
      </c>
    </row>
    <row r="1566" spans="1:8">
      <c r="A1566" s="2959" t="s">
        <v>3063</v>
      </c>
      <c r="B1566" s="2959">
        <v>18</v>
      </c>
      <c r="C1566" s="2959">
        <v>1</v>
      </c>
      <c r="D1566" s="2959">
        <v>102</v>
      </c>
      <c r="E1566" s="2959" t="s">
        <v>5155</v>
      </c>
      <c r="F1566" s="2960">
        <v>120.46</v>
      </c>
      <c r="G1566" s="2959"/>
      <c r="H1566" s="3348" t="s">
        <v>3591</v>
      </c>
    </row>
    <row r="1567" spans="1:8">
      <c r="A1567" s="2959" t="s">
        <v>3063</v>
      </c>
      <c r="B1567" s="2959">
        <v>18</v>
      </c>
      <c r="C1567" s="2959">
        <v>1</v>
      </c>
      <c r="D1567" s="2959">
        <v>201</v>
      </c>
      <c r="E1567" s="2959" t="s">
        <v>5156</v>
      </c>
      <c r="F1567" s="2960">
        <v>119.48</v>
      </c>
      <c r="G1567" s="2959"/>
      <c r="H1567" s="3348" t="s">
        <v>3591</v>
      </c>
    </row>
    <row r="1568" spans="1:8">
      <c r="A1568" s="2959" t="s">
        <v>3063</v>
      </c>
      <c r="B1568" s="2959">
        <v>18</v>
      </c>
      <c r="C1568" s="2959">
        <v>1</v>
      </c>
      <c r="D1568" s="2959">
        <v>202</v>
      </c>
      <c r="E1568" s="2959" t="s">
        <v>5157</v>
      </c>
      <c r="F1568" s="2960">
        <v>120.46</v>
      </c>
      <c r="G1568" s="2959"/>
      <c r="H1568" s="3348" t="s">
        <v>3591</v>
      </c>
    </row>
    <row r="1569" spans="1:8">
      <c r="A1569" s="2959" t="s">
        <v>3063</v>
      </c>
      <c r="B1569" s="2959">
        <v>18</v>
      </c>
      <c r="C1569" s="2959">
        <v>1</v>
      </c>
      <c r="D1569" s="2959">
        <v>301</v>
      </c>
      <c r="E1569" s="2959" t="s">
        <v>5158</v>
      </c>
      <c r="F1569" s="2960">
        <v>119.48</v>
      </c>
      <c r="G1569" s="2959"/>
      <c r="H1569" s="3348" t="s">
        <v>3591</v>
      </c>
    </row>
    <row r="1570" spans="1:8">
      <c r="A1570" s="2959" t="s">
        <v>3063</v>
      </c>
      <c r="B1570" s="2959">
        <v>18</v>
      </c>
      <c r="C1570" s="2959">
        <v>1</v>
      </c>
      <c r="D1570" s="2959">
        <v>302</v>
      </c>
      <c r="E1570" s="2959" t="s">
        <v>5159</v>
      </c>
      <c r="F1570" s="2960">
        <v>120.46</v>
      </c>
      <c r="G1570" s="2959"/>
      <c r="H1570" s="3348" t="s">
        <v>3591</v>
      </c>
    </row>
    <row r="1571" spans="1:8">
      <c r="A1571" s="2959" t="s">
        <v>3063</v>
      </c>
      <c r="B1571" s="2959">
        <v>18</v>
      </c>
      <c r="C1571" s="2959">
        <v>1</v>
      </c>
      <c r="D1571" s="2959">
        <v>401</v>
      </c>
      <c r="E1571" s="2959" t="s">
        <v>5160</v>
      </c>
      <c r="F1571" s="2960">
        <v>119.48</v>
      </c>
      <c r="G1571" s="2959"/>
      <c r="H1571" s="3348" t="s">
        <v>3591</v>
      </c>
    </row>
    <row r="1572" spans="1:8">
      <c r="A1572" s="2959" t="s">
        <v>3063</v>
      </c>
      <c r="B1572" s="2959">
        <v>18</v>
      </c>
      <c r="C1572" s="2959">
        <v>1</v>
      </c>
      <c r="D1572" s="2959">
        <v>402</v>
      </c>
      <c r="E1572" s="2959" t="s">
        <v>5161</v>
      </c>
      <c r="F1572" s="2960">
        <v>120.46</v>
      </c>
      <c r="G1572" s="2959"/>
      <c r="H1572" s="3348" t="s">
        <v>3591</v>
      </c>
    </row>
    <row r="1573" spans="1:8">
      <c r="A1573" s="2959" t="s">
        <v>3063</v>
      </c>
      <c r="B1573" s="2959">
        <v>18</v>
      </c>
      <c r="C1573" s="2959">
        <v>1</v>
      </c>
      <c r="D1573" s="2959">
        <v>501</v>
      </c>
      <c r="E1573" s="2959" t="s">
        <v>5162</v>
      </c>
      <c r="F1573" s="2960">
        <v>119.48</v>
      </c>
      <c r="G1573" s="2959"/>
      <c r="H1573" s="3348" t="s">
        <v>3591</v>
      </c>
    </row>
    <row r="1574" spans="1:8">
      <c r="A1574" s="2959" t="s">
        <v>3063</v>
      </c>
      <c r="B1574" s="2959">
        <v>18</v>
      </c>
      <c r="C1574" s="2959">
        <v>1</v>
      </c>
      <c r="D1574" s="2959">
        <v>502</v>
      </c>
      <c r="E1574" s="2959" t="s">
        <v>5163</v>
      </c>
      <c r="F1574" s="2960">
        <v>120.46</v>
      </c>
      <c r="G1574" s="2959"/>
      <c r="H1574" s="3348" t="s">
        <v>3591</v>
      </c>
    </row>
    <row r="1575" spans="1:8">
      <c r="A1575" s="2959" t="s">
        <v>3063</v>
      </c>
      <c r="B1575" s="2959">
        <v>18</v>
      </c>
      <c r="C1575" s="2959">
        <v>1</v>
      </c>
      <c r="D1575" s="2959">
        <v>601</v>
      </c>
      <c r="E1575" s="2959" t="s">
        <v>5164</v>
      </c>
      <c r="F1575" s="2960">
        <v>119.48</v>
      </c>
      <c r="G1575" s="2959"/>
      <c r="H1575" s="3348" t="s">
        <v>3591</v>
      </c>
    </row>
    <row r="1576" spans="1:8">
      <c r="A1576" s="2959" t="s">
        <v>3063</v>
      </c>
      <c r="B1576" s="2959">
        <v>18</v>
      </c>
      <c r="C1576" s="2959">
        <v>1</v>
      </c>
      <c r="D1576" s="2959">
        <v>602</v>
      </c>
      <c r="E1576" s="2959" t="s">
        <v>5165</v>
      </c>
      <c r="F1576" s="2960">
        <v>120.46</v>
      </c>
      <c r="G1576" s="2959"/>
      <c r="H1576" s="3348" t="s">
        <v>3591</v>
      </c>
    </row>
    <row r="1577" spans="1:8">
      <c r="A1577" s="2959" t="s">
        <v>3063</v>
      </c>
      <c r="B1577" s="2959">
        <v>18</v>
      </c>
      <c r="C1577" s="2959">
        <v>2</v>
      </c>
      <c r="D1577" s="2959">
        <v>101</v>
      </c>
      <c r="E1577" s="2959" t="s">
        <v>5166</v>
      </c>
      <c r="F1577" s="2960">
        <v>120.46</v>
      </c>
      <c r="G1577" s="2959"/>
      <c r="H1577" s="3348" t="s">
        <v>3591</v>
      </c>
    </row>
    <row r="1578" spans="1:8">
      <c r="A1578" s="2959" t="s">
        <v>3063</v>
      </c>
      <c r="B1578" s="2959">
        <v>18</v>
      </c>
      <c r="C1578" s="2959">
        <v>2</v>
      </c>
      <c r="D1578" s="2959">
        <v>102</v>
      </c>
      <c r="E1578" s="2959" t="s">
        <v>5167</v>
      </c>
      <c r="F1578" s="2960">
        <v>119.48</v>
      </c>
      <c r="G1578" s="2959"/>
      <c r="H1578" s="3348" t="s">
        <v>3591</v>
      </c>
    </row>
    <row r="1579" spans="1:8">
      <c r="A1579" s="2959" t="s">
        <v>3063</v>
      </c>
      <c r="B1579" s="2959">
        <v>18</v>
      </c>
      <c r="C1579" s="2959">
        <v>2</v>
      </c>
      <c r="D1579" s="2959">
        <v>201</v>
      </c>
      <c r="E1579" s="2959" t="s">
        <v>5168</v>
      </c>
      <c r="F1579" s="2960">
        <v>120.46</v>
      </c>
      <c r="G1579" s="2959"/>
      <c r="H1579" s="3348" t="s">
        <v>3591</v>
      </c>
    </row>
    <row r="1580" spans="1:8">
      <c r="A1580" s="2959" t="s">
        <v>3063</v>
      </c>
      <c r="B1580" s="2959">
        <v>18</v>
      </c>
      <c r="C1580" s="2959">
        <v>2</v>
      </c>
      <c r="D1580" s="2959">
        <v>202</v>
      </c>
      <c r="E1580" s="2959" t="s">
        <v>5169</v>
      </c>
      <c r="F1580" s="2960">
        <v>119.48</v>
      </c>
      <c r="G1580" s="2959"/>
      <c r="H1580" s="3348" t="s">
        <v>3591</v>
      </c>
    </row>
    <row r="1581" spans="1:8">
      <c r="A1581" s="2959" t="s">
        <v>3063</v>
      </c>
      <c r="B1581" s="2959">
        <v>18</v>
      </c>
      <c r="C1581" s="2959">
        <v>2</v>
      </c>
      <c r="D1581" s="2959">
        <v>301</v>
      </c>
      <c r="E1581" s="2959" t="s">
        <v>5170</v>
      </c>
      <c r="F1581" s="2960">
        <v>120.46</v>
      </c>
      <c r="G1581" s="2959"/>
      <c r="H1581" s="3348" t="s">
        <v>3591</v>
      </c>
    </row>
    <row r="1582" spans="1:8">
      <c r="A1582" s="2959" t="s">
        <v>3063</v>
      </c>
      <c r="B1582" s="2959">
        <v>18</v>
      </c>
      <c r="C1582" s="2959">
        <v>2</v>
      </c>
      <c r="D1582" s="2959">
        <v>302</v>
      </c>
      <c r="E1582" s="2959" t="s">
        <v>5171</v>
      </c>
      <c r="F1582" s="2960">
        <v>119.48</v>
      </c>
      <c r="G1582" s="2959"/>
      <c r="H1582" s="3348" t="s">
        <v>3591</v>
      </c>
    </row>
    <row r="1583" spans="1:8">
      <c r="A1583" s="2959" t="s">
        <v>3063</v>
      </c>
      <c r="B1583" s="2959">
        <v>18</v>
      </c>
      <c r="C1583" s="2959">
        <v>2</v>
      </c>
      <c r="D1583" s="2959">
        <v>401</v>
      </c>
      <c r="E1583" s="2959" t="s">
        <v>5172</v>
      </c>
      <c r="F1583" s="2960">
        <v>120.46</v>
      </c>
      <c r="G1583" s="2959"/>
      <c r="H1583" s="3348" t="s">
        <v>3591</v>
      </c>
    </row>
    <row r="1584" spans="1:8">
      <c r="A1584" s="2959" t="s">
        <v>3063</v>
      </c>
      <c r="B1584" s="2959">
        <v>18</v>
      </c>
      <c r="C1584" s="2959">
        <v>2</v>
      </c>
      <c r="D1584" s="2959">
        <v>402</v>
      </c>
      <c r="E1584" s="2959" t="s">
        <v>5173</v>
      </c>
      <c r="F1584" s="2960">
        <v>119.48</v>
      </c>
      <c r="G1584" s="2959"/>
      <c r="H1584" s="3348" t="s">
        <v>3591</v>
      </c>
    </row>
    <row r="1585" spans="1:8">
      <c r="A1585" s="2959" t="s">
        <v>3063</v>
      </c>
      <c r="B1585" s="2959">
        <v>18</v>
      </c>
      <c r="C1585" s="2959">
        <v>2</v>
      </c>
      <c r="D1585" s="2959">
        <v>501</v>
      </c>
      <c r="E1585" s="2959" t="s">
        <v>5174</v>
      </c>
      <c r="F1585" s="2960">
        <v>120.46</v>
      </c>
      <c r="G1585" s="2959"/>
      <c r="H1585" s="3348" t="s">
        <v>3591</v>
      </c>
    </row>
    <row r="1586" spans="1:8">
      <c r="A1586" s="2959" t="s">
        <v>3063</v>
      </c>
      <c r="B1586" s="2959">
        <v>18</v>
      </c>
      <c r="C1586" s="2959">
        <v>2</v>
      </c>
      <c r="D1586" s="2959">
        <v>502</v>
      </c>
      <c r="E1586" s="2959" t="s">
        <v>5175</v>
      </c>
      <c r="F1586" s="2960">
        <v>119.48</v>
      </c>
      <c r="G1586" s="2959"/>
      <c r="H1586" s="3348" t="s">
        <v>3591</v>
      </c>
    </row>
    <row r="1587" spans="1:8">
      <c r="A1587" s="2959" t="s">
        <v>3063</v>
      </c>
      <c r="B1587" s="2959">
        <v>18</v>
      </c>
      <c r="C1587" s="2959">
        <v>2</v>
      </c>
      <c r="D1587" s="2959">
        <v>601</v>
      </c>
      <c r="E1587" s="2959" t="s">
        <v>5176</v>
      </c>
      <c r="F1587" s="2960">
        <v>120.46</v>
      </c>
      <c r="G1587" s="2959"/>
      <c r="H1587" s="3348" t="s">
        <v>3591</v>
      </c>
    </row>
    <row r="1588" spans="1:8">
      <c r="A1588" s="2959" t="s">
        <v>3063</v>
      </c>
      <c r="B1588" s="2969">
        <v>18</v>
      </c>
      <c r="C1588" s="2969">
        <v>2</v>
      </c>
      <c r="D1588" s="2969">
        <v>602</v>
      </c>
      <c r="E1588" s="2959" t="s">
        <v>5177</v>
      </c>
      <c r="F1588" s="2983">
        <v>119.48</v>
      </c>
      <c r="G1588" s="2969"/>
      <c r="H1588" s="3351" t="s">
        <v>3591</v>
      </c>
    </row>
    <row r="1589" spans="1:8">
      <c r="A1589" s="2959" t="s">
        <v>3063</v>
      </c>
      <c r="B1589" s="2959">
        <v>19</v>
      </c>
      <c r="C1589" s="2959">
        <v>1</v>
      </c>
      <c r="D1589" s="2959">
        <v>101</v>
      </c>
      <c r="E1589" s="2959" t="s">
        <v>5178</v>
      </c>
      <c r="F1589" s="2960">
        <v>122.31</v>
      </c>
      <c r="G1589" s="2959"/>
      <c r="H1589" s="3348" t="s">
        <v>3591</v>
      </c>
    </row>
    <row r="1590" spans="1:8">
      <c r="A1590" s="2959" t="s">
        <v>3063</v>
      </c>
      <c r="B1590" s="2959">
        <v>19</v>
      </c>
      <c r="C1590" s="2959">
        <v>1</v>
      </c>
      <c r="D1590" s="2959">
        <v>102</v>
      </c>
      <c r="E1590" s="2959" t="s">
        <v>5179</v>
      </c>
      <c r="F1590" s="2960">
        <v>88.66</v>
      </c>
      <c r="G1590" s="2959"/>
      <c r="H1590" s="3348" t="s">
        <v>3591</v>
      </c>
    </row>
    <row r="1591" spans="1:8">
      <c r="A1591" s="2959" t="s">
        <v>3063</v>
      </c>
      <c r="B1591" s="2959">
        <v>19</v>
      </c>
      <c r="C1591" s="2959">
        <v>1</v>
      </c>
      <c r="D1591" s="2959">
        <v>103</v>
      </c>
      <c r="E1591" s="2959" t="s">
        <v>5180</v>
      </c>
      <c r="F1591" s="2960">
        <v>139.25</v>
      </c>
      <c r="G1591" s="2959"/>
      <c r="H1591" s="3348" t="s">
        <v>3591</v>
      </c>
    </row>
    <row r="1592" spans="1:8">
      <c r="A1592" s="2959" t="s">
        <v>3063</v>
      </c>
      <c r="B1592" s="2959">
        <v>19</v>
      </c>
      <c r="C1592" s="2959">
        <v>1</v>
      </c>
      <c r="D1592" s="2959">
        <v>201</v>
      </c>
      <c r="E1592" s="2959" t="s">
        <v>5181</v>
      </c>
      <c r="F1592" s="2960">
        <v>122.31</v>
      </c>
      <c r="G1592" s="2959"/>
      <c r="H1592" s="3348" t="s">
        <v>3591</v>
      </c>
    </row>
    <row r="1593" spans="1:8">
      <c r="A1593" s="2959" t="s">
        <v>3063</v>
      </c>
      <c r="B1593" s="2959">
        <v>19</v>
      </c>
      <c r="C1593" s="2959">
        <v>1</v>
      </c>
      <c r="D1593" s="2959">
        <v>202</v>
      </c>
      <c r="E1593" s="2959" t="s">
        <v>5182</v>
      </c>
      <c r="F1593" s="2960">
        <v>88.66</v>
      </c>
      <c r="G1593" s="2959"/>
      <c r="H1593" s="3348" t="s">
        <v>3591</v>
      </c>
    </row>
    <row r="1594" spans="1:8">
      <c r="A1594" s="2959" t="s">
        <v>3063</v>
      </c>
      <c r="B1594" s="2959">
        <v>19</v>
      </c>
      <c r="C1594" s="2959">
        <v>1</v>
      </c>
      <c r="D1594" s="2959">
        <v>203</v>
      </c>
      <c r="E1594" s="2959" t="s">
        <v>5183</v>
      </c>
      <c r="F1594" s="2960">
        <v>139.25</v>
      </c>
      <c r="G1594" s="2959"/>
      <c r="H1594" s="3348" t="s">
        <v>3591</v>
      </c>
    </row>
    <row r="1595" spans="1:8">
      <c r="A1595" s="2959" t="s">
        <v>3063</v>
      </c>
      <c r="B1595" s="2959">
        <v>19</v>
      </c>
      <c r="C1595" s="2959">
        <v>1</v>
      </c>
      <c r="D1595" s="2959">
        <v>301</v>
      </c>
      <c r="E1595" s="2959" t="s">
        <v>5184</v>
      </c>
      <c r="F1595" s="2960">
        <v>122.31</v>
      </c>
      <c r="G1595" s="2959"/>
      <c r="H1595" s="3348" t="s">
        <v>3591</v>
      </c>
    </row>
    <row r="1596" spans="1:8">
      <c r="A1596" s="2959" t="s">
        <v>3063</v>
      </c>
      <c r="B1596" s="2959">
        <v>19</v>
      </c>
      <c r="C1596" s="2959">
        <v>1</v>
      </c>
      <c r="D1596" s="2959">
        <v>302</v>
      </c>
      <c r="E1596" s="2959" t="s">
        <v>5185</v>
      </c>
      <c r="F1596" s="2960">
        <v>88.66</v>
      </c>
      <c r="G1596" s="2959"/>
      <c r="H1596" s="3348" t="s">
        <v>3591</v>
      </c>
    </row>
    <row r="1597" spans="1:8">
      <c r="A1597" s="2959" t="s">
        <v>3063</v>
      </c>
      <c r="B1597" s="2959">
        <v>19</v>
      </c>
      <c r="C1597" s="2959">
        <v>1</v>
      </c>
      <c r="D1597" s="2959">
        <v>303</v>
      </c>
      <c r="E1597" s="2959" t="s">
        <v>5186</v>
      </c>
      <c r="F1597" s="2960">
        <v>139.25</v>
      </c>
      <c r="G1597" s="2959"/>
      <c r="H1597" s="3348" t="s">
        <v>3591</v>
      </c>
    </row>
    <row r="1598" spans="1:8">
      <c r="A1598" s="2959" t="s">
        <v>3063</v>
      </c>
      <c r="B1598" s="2959">
        <v>19</v>
      </c>
      <c r="C1598" s="2959">
        <v>1</v>
      </c>
      <c r="D1598" s="2959">
        <v>401</v>
      </c>
      <c r="E1598" s="2959" t="s">
        <v>5187</v>
      </c>
      <c r="F1598" s="2960">
        <v>122.31</v>
      </c>
      <c r="G1598" s="2959"/>
      <c r="H1598" s="3348" t="s">
        <v>3591</v>
      </c>
    </row>
    <row r="1599" spans="1:8">
      <c r="A1599" s="2959" t="s">
        <v>3063</v>
      </c>
      <c r="B1599" s="2959">
        <v>19</v>
      </c>
      <c r="C1599" s="2959">
        <v>1</v>
      </c>
      <c r="D1599" s="2959">
        <v>402</v>
      </c>
      <c r="E1599" s="2959" t="s">
        <v>5188</v>
      </c>
      <c r="F1599" s="2960">
        <v>88.66</v>
      </c>
      <c r="G1599" s="2959"/>
      <c r="H1599" s="3348" t="s">
        <v>3591</v>
      </c>
    </row>
    <row r="1600" spans="1:8">
      <c r="A1600" s="2959" t="s">
        <v>3063</v>
      </c>
      <c r="B1600" s="2959">
        <v>19</v>
      </c>
      <c r="C1600" s="2959">
        <v>1</v>
      </c>
      <c r="D1600" s="2959">
        <v>403</v>
      </c>
      <c r="E1600" s="2959" t="s">
        <v>5189</v>
      </c>
      <c r="F1600" s="2960">
        <v>139.25</v>
      </c>
      <c r="G1600" s="2959"/>
      <c r="H1600" s="3348" t="s">
        <v>3591</v>
      </c>
    </row>
    <row r="1601" spans="1:8">
      <c r="A1601" s="2959" t="s">
        <v>3063</v>
      </c>
      <c r="B1601" s="2959">
        <v>19</v>
      </c>
      <c r="C1601" s="2959">
        <v>1</v>
      </c>
      <c r="D1601" s="2959">
        <v>501</v>
      </c>
      <c r="E1601" s="2959" t="s">
        <v>5190</v>
      </c>
      <c r="F1601" s="2960">
        <v>122.31</v>
      </c>
      <c r="G1601" s="2959"/>
      <c r="H1601" s="3348" t="s">
        <v>3591</v>
      </c>
    </row>
    <row r="1602" spans="1:8">
      <c r="A1602" s="2959" t="s">
        <v>3063</v>
      </c>
      <c r="B1602" s="2959">
        <v>19</v>
      </c>
      <c r="C1602" s="2959">
        <v>1</v>
      </c>
      <c r="D1602" s="2959">
        <v>502</v>
      </c>
      <c r="E1602" s="2959" t="s">
        <v>5191</v>
      </c>
      <c r="F1602" s="2960">
        <v>88.66</v>
      </c>
      <c r="G1602" s="2959"/>
      <c r="H1602" s="3348" t="s">
        <v>3591</v>
      </c>
    </row>
    <row r="1603" spans="1:8">
      <c r="A1603" s="2959" t="s">
        <v>3063</v>
      </c>
      <c r="B1603" s="2959">
        <v>19</v>
      </c>
      <c r="C1603" s="2959">
        <v>1</v>
      </c>
      <c r="D1603" s="2959">
        <v>503</v>
      </c>
      <c r="E1603" s="2959" t="s">
        <v>5192</v>
      </c>
      <c r="F1603" s="2960">
        <v>139.25</v>
      </c>
      <c r="G1603" s="2959"/>
      <c r="H1603" s="3348" t="s">
        <v>3591</v>
      </c>
    </row>
    <row r="1604" spans="1:8">
      <c r="A1604" s="2959" t="s">
        <v>3063</v>
      </c>
      <c r="B1604" s="2959">
        <v>19</v>
      </c>
      <c r="C1604" s="2959">
        <v>1</v>
      </c>
      <c r="D1604" s="2959">
        <v>601</v>
      </c>
      <c r="E1604" s="2959" t="s">
        <v>5193</v>
      </c>
      <c r="F1604" s="2960">
        <v>122.31</v>
      </c>
      <c r="G1604" s="2959"/>
      <c r="H1604" s="3348" t="s">
        <v>3591</v>
      </c>
    </row>
    <row r="1605" spans="1:8">
      <c r="A1605" s="2959" t="s">
        <v>3063</v>
      </c>
      <c r="B1605" s="2959">
        <v>19</v>
      </c>
      <c r="C1605" s="2959">
        <v>1</v>
      </c>
      <c r="D1605" s="2959">
        <v>602</v>
      </c>
      <c r="E1605" s="2959" t="s">
        <v>5194</v>
      </c>
      <c r="F1605" s="2960">
        <v>88.66</v>
      </c>
      <c r="G1605" s="2959"/>
      <c r="H1605" s="3348" t="s">
        <v>3591</v>
      </c>
    </row>
    <row r="1606" spans="1:8">
      <c r="A1606" s="2959" t="s">
        <v>3063</v>
      </c>
      <c r="B1606" s="2959">
        <v>19</v>
      </c>
      <c r="C1606" s="2959">
        <v>1</v>
      </c>
      <c r="D1606" s="2959">
        <v>603</v>
      </c>
      <c r="E1606" s="2959" t="s">
        <v>5195</v>
      </c>
      <c r="F1606" s="2960">
        <v>139.25</v>
      </c>
      <c r="G1606" s="2959"/>
      <c r="H1606" s="3348" t="s">
        <v>3591</v>
      </c>
    </row>
    <row r="1607" spans="1:8">
      <c r="A1607" s="2959" t="s">
        <v>3063</v>
      </c>
      <c r="B1607" s="2959">
        <v>19</v>
      </c>
      <c r="C1607" s="2959">
        <v>1</v>
      </c>
      <c r="D1607" s="2959">
        <v>701</v>
      </c>
      <c r="E1607" s="2959" t="s">
        <v>5196</v>
      </c>
      <c r="F1607" s="2960">
        <v>122.31</v>
      </c>
      <c r="G1607" s="2959"/>
      <c r="H1607" s="3348" t="s">
        <v>3591</v>
      </c>
    </row>
    <row r="1608" spans="1:8">
      <c r="A1608" s="2959" t="s">
        <v>3063</v>
      </c>
      <c r="B1608" s="2959">
        <v>19</v>
      </c>
      <c r="C1608" s="2959">
        <v>1</v>
      </c>
      <c r="D1608" s="2959">
        <v>702</v>
      </c>
      <c r="E1608" s="2959" t="s">
        <v>5197</v>
      </c>
      <c r="F1608" s="2960">
        <v>88.66</v>
      </c>
      <c r="G1608" s="2959"/>
      <c r="H1608" s="3348" t="s">
        <v>3591</v>
      </c>
    </row>
    <row r="1609" spans="1:8">
      <c r="A1609" s="2959" t="s">
        <v>3063</v>
      </c>
      <c r="B1609" s="2959">
        <v>19</v>
      </c>
      <c r="C1609" s="2959">
        <v>1</v>
      </c>
      <c r="D1609" s="2959">
        <v>703</v>
      </c>
      <c r="E1609" s="2959" t="s">
        <v>5198</v>
      </c>
      <c r="F1609" s="2960">
        <v>139.25</v>
      </c>
      <c r="G1609" s="2959"/>
      <c r="H1609" s="3348" t="s">
        <v>3591</v>
      </c>
    </row>
    <row r="1610" spans="1:8">
      <c r="A1610" s="2959" t="s">
        <v>3063</v>
      </c>
      <c r="B1610" s="2959">
        <v>19</v>
      </c>
      <c r="C1610" s="2959">
        <v>1</v>
      </c>
      <c r="D1610" s="2959">
        <v>801</v>
      </c>
      <c r="E1610" s="2959" t="s">
        <v>5199</v>
      </c>
      <c r="F1610" s="2960">
        <v>122.31</v>
      </c>
      <c r="G1610" s="2959"/>
      <c r="H1610" s="3348" t="s">
        <v>3591</v>
      </c>
    </row>
    <row r="1611" spans="1:8">
      <c r="A1611" s="2959" t="s">
        <v>3063</v>
      </c>
      <c r="B1611" s="2959">
        <v>19</v>
      </c>
      <c r="C1611" s="2959">
        <v>1</v>
      </c>
      <c r="D1611" s="2959">
        <v>802</v>
      </c>
      <c r="E1611" s="2959" t="s">
        <v>5200</v>
      </c>
      <c r="F1611" s="2960">
        <v>88.66</v>
      </c>
      <c r="G1611" s="2959"/>
      <c r="H1611" s="3348" t="s">
        <v>3591</v>
      </c>
    </row>
    <row r="1612" spans="1:8">
      <c r="A1612" s="2959" t="s">
        <v>3063</v>
      </c>
      <c r="B1612" s="2959">
        <v>19</v>
      </c>
      <c r="C1612" s="2959">
        <v>1</v>
      </c>
      <c r="D1612" s="2959">
        <v>803</v>
      </c>
      <c r="E1612" s="2959" t="s">
        <v>5201</v>
      </c>
      <c r="F1612" s="2960">
        <v>139.25</v>
      </c>
      <c r="G1612" s="2959"/>
      <c r="H1612" s="3348" t="s">
        <v>3591</v>
      </c>
    </row>
    <row r="1613" spans="1:8">
      <c r="A1613" s="2959" t="s">
        <v>3063</v>
      </c>
      <c r="B1613" s="2959">
        <v>19</v>
      </c>
      <c r="C1613" s="2959">
        <v>1</v>
      </c>
      <c r="D1613" s="2959">
        <v>901</v>
      </c>
      <c r="E1613" s="2959" t="s">
        <v>5202</v>
      </c>
      <c r="F1613" s="2960">
        <v>122.31</v>
      </c>
      <c r="G1613" s="2959"/>
      <c r="H1613" s="3348" t="s">
        <v>3591</v>
      </c>
    </row>
    <row r="1614" spans="1:8">
      <c r="A1614" s="2959" t="s">
        <v>3063</v>
      </c>
      <c r="B1614" s="2959">
        <v>19</v>
      </c>
      <c r="C1614" s="2959">
        <v>1</v>
      </c>
      <c r="D1614" s="2959">
        <v>902</v>
      </c>
      <c r="E1614" s="2959" t="s">
        <v>5203</v>
      </c>
      <c r="F1614" s="2960">
        <v>88.66</v>
      </c>
      <c r="G1614" s="2959"/>
      <c r="H1614" s="3348" t="s">
        <v>3591</v>
      </c>
    </row>
    <row r="1615" spans="1:8">
      <c r="A1615" s="2959" t="s">
        <v>3063</v>
      </c>
      <c r="B1615" s="2959">
        <v>19</v>
      </c>
      <c r="C1615" s="2959">
        <v>1</v>
      </c>
      <c r="D1615" s="2959">
        <v>903</v>
      </c>
      <c r="E1615" s="2959" t="s">
        <v>5204</v>
      </c>
      <c r="F1615" s="2960">
        <v>139.25</v>
      </c>
      <c r="G1615" s="2959"/>
      <c r="H1615" s="3348" t="s">
        <v>3591</v>
      </c>
    </row>
    <row r="1616" spans="1:8">
      <c r="A1616" s="2959" t="s">
        <v>3063</v>
      </c>
      <c r="B1616" s="2959">
        <v>19</v>
      </c>
      <c r="C1616" s="2959">
        <v>1</v>
      </c>
      <c r="D1616" s="2959">
        <v>1001</v>
      </c>
      <c r="E1616" s="2959" t="s">
        <v>5205</v>
      </c>
      <c r="F1616" s="2960">
        <v>122.31</v>
      </c>
      <c r="G1616" s="2959"/>
      <c r="H1616" s="3348" t="s">
        <v>3591</v>
      </c>
    </row>
    <row r="1617" spans="1:8">
      <c r="A1617" s="2959" t="s">
        <v>3063</v>
      </c>
      <c r="B1617" s="2959">
        <v>19</v>
      </c>
      <c r="C1617" s="2959">
        <v>1</v>
      </c>
      <c r="D1617" s="2959">
        <v>1002</v>
      </c>
      <c r="E1617" s="2959" t="s">
        <v>5206</v>
      </c>
      <c r="F1617" s="2960">
        <v>88.66</v>
      </c>
      <c r="G1617" s="2959"/>
      <c r="H1617" s="3348" t="s">
        <v>3591</v>
      </c>
    </row>
    <row r="1618" spans="1:8">
      <c r="A1618" s="2959" t="s">
        <v>3063</v>
      </c>
      <c r="B1618" s="2959">
        <v>19</v>
      </c>
      <c r="C1618" s="2959">
        <v>1</v>
      </c>
      <c r="D1618" s="2959">
        <v>1003</v>
      </c>
      <c r="E1618" s="2959" t="s">
        <v>5207</v>
      </c>
      <c r="F1618" s="2960">
        <v>139.25</v>
      </c>
      <c r="G1618" s="2959"/>
      <c r="H1618" s="3348" t="s">
        <v>3591</v>
      </c>
    </row>
    <row r="1619" spans="1:8">
      <c r="A1619" s="2959" t="s">
        <v>3063</v>
      </c>
      <c r="B1619" s="2959">
        <v>19</v>
      </c>
      <c r="C1619" s="2959">
        <v>1</v>
      </c>
      <c r="D1619" s="2959">
        <v>1101</v>
      </c>
      <c r="E1619" s="2959" t="s">
        <v>5208</v>
      </c>
      <c r="F1619" s="2960">
        <v>122.31</v>
      </c>
      <c r="G1619" s="2959"/>
      <c r="H1619" s="3348" t="s">
        <v>3591</v>
      </c>
    </row>
    <row r="1620" spans="1:8">
      <c r="A1620" s="2959" t="s">
        <v>3063</v>
      </c>
      <c r="B1620" s="2959">
        <v>19</v>
      </c>
      <c r="C1620" s="2959">
        <v>1</v>
      </c>
      <c r="D1620" s="2959">
        <v>1102</v>
      </c>
      <c r="E1620" s="2959" t="s">
        <v>5209</v>
      </c>
      <c r="F1620" s="2960">
        <v>88.66</v>
      </c>
      <c r="G1620" s="2959"/>
      <c r="H1620" s="3348" t="s">
        <v>3591</v>
      </c>
    </row>
    <row r="1621" spans="1:8">
      <c r="A1621" s="2959" t="s">
        <v>3063</v>
      </c>
      <c r="B1621" s="2959">
        <v>19</v>
      </c>
      <c r="C1621" s="2959">
        <v>1</v>
      </c>
      <c r="D1621" s="2959">
        <v>1103</v>
      </c>
      <c r="E1621" s="2959" t="s">
        <v>5210</v>
      </c>
      <c r="F1621" s="2960">
        <v>139.25</v>
      </c>
      <c r="G1621" s="2959"/>
      <c r="H1621" s="3348" t="s">
        <v>3591</v>
      </c>
    </row>
    <row r="1622" spans="1:8">
      <c r="A1622" s="2959" t="s">
        <v>3063</v>
      </c>
      <c r="B1622" s="2959">
        <v>19</v>
      </c>
      <c r="C1622" s="2959">
        <v>1</v>
      </c>
      <c r="D1622" s="2959">
        <v>1201</v>
      </c>
      <c r="E1622" s="2959" t="s">
        <v>5211</v>
      </c>
      <c r="F1622" s="2960">
        <v>122.31</v>
      </c>
      <c r="G1622" s="2959"/>
      <c r="H1622" s="3348" t="s">
        <v>3591</v>
      </c>
    </row>
    <row r="1623" spans="1:8">
      <c r="A1623" s="2959" t="s">
        <v>3063</v>
      </c>
      <c r="B1623" s="2959">
        <v>19</v>
      </c>
      <c r="C1623" s="2959">
        <v>1</v>
      </c>
      <c r="D1623" s="2959">
        <v>1202</v>
      </c>
      <c r="E1623" s="2959" t="s">
        <v>5212</v>
      </c>
      <c r="F1623" s="2960">
        <v>88.66</v>
      </c>
      <c r="G1623" s="2959"/>
      <c r="H1623" s="3348" t="s">
        <v>3591</v>
      </c>
    </row>
    <row r="1624" spans="1:8">
      <c r="A1624" s="2959" t="s">
        <v>3063</v>
      </c>
      <c r="B1624" s="2959">
        <v>19</v>
      </c>
      <c r="C1624" s="2959">
        <v>1</v>
      </c>
      <c r="D1624" s="2959">
        <v>1203</v>
      </c>
      <c r="E1624" s="2959" t="s">
        <v>5213</v>
      </c>
      <c r="F1624" s="2960">
        <v>139.25</v>
      </c>
      <c r="G1624" s="2959"/>
      <c r="H1624" s="3348" t="s">
        <v>3591</v>
      </c>
    </row>
    <row r="1625" spans="1:8">
      <c r="A1625" s="2959" t="s">
        <v>3063</v>
      </c>
      <c r="B1625" s="2959">
        <v>19</v>
      </c>
      <c r="C1625" s="2959">
        <v>1</v>
      </c>
      <c r="D1625" s="2959">
        <v>1301</v>
      </c>
      <c r="E1625" s="2959" t="s">
        <v>5214</v>
      </c>
      <c r="F1625" s="2960">
        <v>122.31</v>
      </c>
      <c r="G1625" s="2959"/>
      <c r="H1625" s="3348" t="s">
        <v>3591</v>
      </c>
    </row>
    <row r="1626" spans="1:8">
      <c r="A1626" s="2959" t="s">
        <v>3063</v>
      </c>
      <c r="B1626" s="2959">
        <v>19</v>
      </c>
      <c r="C1626" s="2959">
        <v>1</v>
      </c>
      <c r="D1626" s="2959">
        <v>1302</v>
      </c>
      <c r="E1626" s="2959" t="s">
        <v>5215</v>
      </c>
      <c r="F1626" s="2960">
        <v>88.66</v>
      </c>
      <c r="G1626" s="2959"/>
      <c r="H1626" s="3348" t="s">
        <v>3591</v>
      </c>
    </row>
    <row r="1627" spans="1:8">
      <c r="A1627" s="2959" t="s">
        <v>3063</v>
      </c>
      <c r="B1627" s="2959">
        <v>19</v>
      </c>
      <c r="C1627" s="2959">
        <v>1</v>
      </c>
      <c r="D1627" s="2959">
        <v>1303</v>
      </c>
      <c r="E1627" s="2959" t="s">
        <v>5216</v>
      </c>
      <c r="F1627" s="2960">
        <v>139.25</v>
      </c>
      <c r="G1627" s="2959"/>
      <c r="H1627" s="3348" t="s">
        <v>3591</v>
      </c>
    </row>
    <row r="1628" spans="1:8">
      <c r="A1628" s="2959" t="s">
        <v>3063</v>
      </c>
      <c r="B1628" s="2959">
        <v>19</v>
      </c>
      <c r="C1628" s="2959">
        <v>1</v>
      </c>
      <c r="D1628" s="2959">
        <v>1401</v>
      </c>
      <c r="E1628" s="2959" t="s">
        <v>5217</v>
      </c>
      <c r="F1628" s="2960">
        <v>122.31</v>
      </c>
      <c r="G1628" s="2959"/>
      <c r="H1628" s="3348" t="s">
        <v>3591</v>
      </c>
    </row>
    <row r="1629" spans="1:8">
      <c r="A1629" s="2959" t="s">
        <v>3063</v>
      </c>
      <c r="B1629" s="2959">
        <v>19</v>
      </c>
      <c r="C1629" s="2959">
        <v>1</v>
      </c>
      <c r="D1629" s="2959">
        <v>1402</v>
      </c>
      <c r="E1629" s="2959" t="s">
        <v>5218</v>
      </c>
      <c r="F1629" s="2960">
        <v>88.66</v>
      </c>
      <c r="G1629" s="2959"/>
      <c r="H1629" s="3348" t="s">
        <v>3591</v>
      </c>
    </row>
    <row r="1630" spans="1:8">
      <c r="A1630" s="2959" t="s">
        <v>3063</v>
      </c>
      <c r="B1630" s="2959">
        <v>19</v>
      </c>
      <c r="C1630" s="2959">
        <v>1</v>
      </c>
      <c r="D1630" s="2959">
        <v>1403</v>
      </c>
      <c r="E1630" s="2959" t="s">
        <v>5219</v>
      </c>
      <c r="F1630" s="2960">
        <v>139.25</v>
      </c>
      <c r="G1630" s="2959"/>
      <c r="H1630" s="3348" t="s">
        <v>3591</v>
      </c>
    </row>
    <row r="1631" spans="1:8">
      <c r="A1631" s="2959" t="s">
        <v>3063</v>
      </c>
      <c r="B1631" s="2959">
        <v>19</v>
      </c>
      <c r="C1631" s="2959">
        <v>1</v>
      </c>
      <c r="D1631" s="2959">
        <v>1501</v>
      </c>
      <c r="E1631" s="2959" t="s">
        <v>5220</v>
      </c>
      <c r="F1631" s="2960">
        <v>122.31</v>
      </c>
      <c r="G1631" s="2959"/>
      <c r="H1631" s="3348" t="s">
        <v>3591</v>
      </c>
    </row>
    <row r="1632" spans="1:8">
      <c r="A1632" s="2959" t="s">
        <v>3063</v>
      </c>
      <c r="B1632" s="2959">
        <v>19</v>
      </c>
      <c r="C1632" s="2959">
        <v>1</v>
      </c>
      <c r="D1632" s="2959">
        <v>1502</v>
      </c>
      <c r="E1632" s="2959" t="s">
        <v>5221</v>
      </c>
      <c r="F1632" s="2960">
        <v>88.66</v>
      </c>
      <c r="G1632" s="2959"/>
      <c r="H1632" s="3348" t="s">
        <v>3591</v>
      </c>
    </row>
    <row r="1633" spans="1:8">
      <c r="A1633" s="2959" t="s">
        <v>3063</v>
      </c>
      <c r="B1633" s="2959">
        <v>19</v>
      </c>
      <c r="C1633" s="2959">
        <v>1</v>
      </c>
      <c r="D1633" s="2959">
        <v>1503</v>
      </c>
      <c r="E1633" s="2959" t="s">
        <v>5222</v>
      </c>
      <c r="F1633" s="2960">
        <v>139.25</v>
      </c>
      <c r="G1633" s="2959"/>
      <c r="H1633" s="3348" t="s">
        <v>3591</v>
      </c>
    </row>
    <row r="1634" spans="1:8">
      <c r="A1634" s="2959" t="s">
        <v>3063</v>
      </c>
      <c r="B1634" s="2959">
        <v>19</v>
      </c>
      <c r="C1634" s="2959">
        <v>1</v>
      </c>
      <c r="D1634" s="2959">
        <v>1601</v>
      </c>
      <c r="E1634" s="2959" t="s">
        <v>5223</v>
      </c>
      <c r="F1634" s="2960">
        <v>122.31</v>
      </c>
      <c r="G1634" s="2959"/>
      <c r="H1634" s="3348" t="s">
        <v>3591</v>
      </c>
    </row>
    <row r="1635" spans="1:8">
      <c r="A1635" s="2959" t="s">
        <v>3063</v>
      </c>
      <c r="B1635" s="2959">
        <v>19</v>
      </c>
      <c r="C1635" s="2959">
        <v>1</v>
      </c>
      <c r="D1635" s="2959">
        <v>1602</v>
      </c>
      <c r="E1635" s="2959" t="s">
        <v>5224</v>
      </c>
      <c r="F1635" s="2960">
        <v>88.66</v>
      </c>
      <c r="G1635" s="2959"/>
      <c r="H1635" s="3348" t="s">
        <v>3591</v>
      </c>
    </row>
    <row r="1636" spans="1:8">
      <c r="A1636" s="2959" t="s">
        <v>3063</v>
      </c>
      <c r="B1636" s="2959">
        <v>19</v>
      </c>
      <c r="C1636" s="2959">
        <v>1</v>
      </c>
      <c r="D1636" s="2959">
        <v>1603</v>
      </c>
      <c r="E1636" s="2959" t="s">
        <v>5225</v>
      </c>
      <c r="F1636" s="2960">
        <v>139.25</v>
      </c>
      <c r="G1636" s="2959"/>
      <c r="H1636" s="3348" t="s">
        <v>3591</v>
      </c>
    </row>
    <row r="1637" spans="1:8">
      <c r="A1637" s="2959" t="s">
        <v>3063</v>
      </c>
      <c r="B1637" s="2959">
        <v>19</v>
      </c>
      <c r="C1637" s="2959">
        <v>1</v>
      </c>
      <c r="D1637" s="2959">
        <v>1701</v>
      </c>
      <c r="E1637" s="2959" t="s">
        <v>5226</v>
      </c>
      <c r="F1637" s="2960">
        <v>122.31</v>
      </c>
      <c r="G1637" s="2959"/>
      <c r="H1637" s="3348" t="s">
        <v>3591</v>
      </c>
    </row>
    <row r="1638" spans="1:8">
      <c r="A1638" s="2959" t="s">
        <v>3063</v>
      </c>
      <c r="B1638" s="2959">
        <v>19</v>
      </c>
      <c r="C1638" s="2959">
        <v>1</v>
      </c>
      <c r="D1638" s="2959">
        <v>1702</v>
      </c>
      <c r="E1638" s="2959" t="s">
        <v>5227</v>
      </c>
      <c r="F1638" s="2960">
        <v>88.66</v>
      </c>
      <c r="G1638" s="2959"/>
      <c r="H1638" s="3348" t="s">
        <v>3591</v>
      </c>
    </row>
    <row r="1639" spans="1:8">
      <c r="A1639" s="2959" t="s">
        <v>3063</v>
      </c>
      <c r="B1639" s="2959">
        <v>19</v>
      </c>
      <c r="C1639" s="2959">
        <v>1</v>
      </c>
      <c r="D1639" s="2959">
        <v>1703</v>
      </c>
      <c r="E1639" s="2959" t="s">
        <v>5228</v>
      </c>
      <c r="F1639" s="2960">
        <v>139.25</v>
      </c>
      <c r="G1639" s="2959"/>
      <c r="H1639" s="3348" t="s">
        <v>3591</v>
      </c>
    </row>
    <row r="1640" spans="1:8">
      <c r="A1640" s="2959" t="s">
        <v>3063</v>
      </c>
      <c r="B1640" s="2959">
        <v>19</v>
      </c>
      <c r="C1640" s="2959">
        <v>1</v>
      </c>
      <c r="D1640" s="2959">
        <v>1801</v>
      </c>
      <c r="E1640" s="2959" t="s">
        <v>5229</v>
      </c>
      <c r="F1640" s="2960">
        <v>122.31</v>
      </c>
      <c r="G1640" s="2959"/>
      <c r="H1640" s="3348" t="s">
        <v>3591</v>
      </c>
    </row>
    <row r="1641" spans="1:8">
      <c r="A1641" s="2959" t="s">
        <v>3063</v>
      </c>
      <c r="B1641" s="2959">
        <v>19</v>
      </c>
      <c r="C1641" s="2959">
        <v>1</v>
      </c>
      <c r="D1641" s="2959">
        <v>1802</v>
      </c>
      <c r="E1641" s="2959" t="s">
        <v>5230</v>
      </c>
      <c r="F1641" s="2960">
        <v>88.66</v>
      </c>
      <c r="G1641" s="2959"/>
      <c r="H1641" s="3348" t="s">
        <v>3591</v>
      </c>
    </row>
    <row r="1642" spans="1:8">
      <c r="A1642" s="2959" t="s">
        <v>3063</v>
      </c>
      <c r="B1642" s="2959">
        <v>19</v>
      </c>
      <c r="C1642" s="2959">
        <v>1</v>
      </c>
      <c r="D1642" s="2969">
        <v>1803</v>
      </c>
      <c r="E1642" s="2959" t="s">
        <v>5231</v>
      </c>
      <c r="F1642" s="2983">
        <v>139.25</v>
      </c>
      <c r="G1642" s="2959"/>
      <c r="H1642" s="3348" t="s">
        <v>3591</v>
      </c>
    </row>
    <row r="1643" spans="1:8">
      <c r="A1643" s="2959" t="s">
        <v>3063</v>
      </c>
      <c r="B1643" s="2959">
        <v>20</v>
      </c>
      <c r="C1643" s="2959">
        <v>1</v>
      </c>
      <c r="D1643" s="2959">
        <v>101</v>
      </c>
      <c r="E1643" s="2959" t="s">
        <v>5232</v>
      </c>
      <c r="F1643" s="2960">
        <v>93.13</v>
      </c>
      <c r="G1643" s="2959"/>
      <c r="H1643" s="3348" t="s">
        <v>3591</v>
      </c>
    </row>
    <row r="1644" spans="1:8">
      <c r="A1644" s="2959" t="s">
        <v>3063</v>
      </c>
      <c r="B1644" s="2959">
        <v>20</v>
      </c>
      <c r="C1644" s="2959">
        <v>1</v>
      </c>
      <c r="D1644" s="2959">
        <v>102</v>
      </c>
      <c r="E1644" s="2959" t="s">
        <v>5233</v>
      </c>
      <c r="F1644" s="2960">
        <v>91.04</v>
      </c>
      <c r="G1644" s="2959"/>
      <c r="H1644" s="3348" t="s">
        <v>3591</v>
      </c>
    </row>
    <row r="1645" spans="1:8">
      <c r="A1645" s="2959" t="s">
        <v>3063</v>
      </c>
      <c r="B1645" s="2959">
        <v>20</v>
      </c>
      <c r="C1645" s="2959">
        <v>1</v>
      </c>
      <c r="D1645" s="2959">
        <v>103</v>
      </c>
      <c r="E1645" s="2959" t="s">
        <v>5234</v>
      </c>
      <c r="F1645" s="2960">
        <v>91.04</v>
      </c>
      <c r="G1645" s="2959"/>
      <c r="H1645" s="3348" t="s">
        <v>3591</v>
      </c>
    </row>
    <row r="1646" spans="1:8">
      <c r="A1646" s="2959" t="s">
        <v>3063</v>
      </c>
      <c r="B1646" s="2959">
        <v>20</v>
      </c>
      <c r="C1646" s="2959">
        <v>1</v>
      </c>
      <c r="D1646" s="2959">
        <v>104</v>
      </c>
      <c r="E1646" s="2959" t="s">
        <v>5235</v>
      </c>
      <c r="F1646" s="2960">
        <v>93.13</v>
      </c>
      <c r="G1646" s="2959"/>
      <c r="H1646" s="3348" t="s">
        <v>3591</v>
      </c>
    </row>
    <row r="1647" spans="1:8">
      <c r="A1647" s="2959" t="s">
        <v>3063</v>
      </c>
      <c r="B1647" s="2959">
        <v>20</v>
      </c>
      <c r="C1647" s="2959">
        <v>1</v>
      </c>
      <c r="D1647" s="2959">
        <v>201</v>
      </c>
      <c r="E1647" s="2959" t="s">
        <v>5236</v>
      </c>
      <c r="F1647" s="2960">
        <v>93.13</v>
      </c>
      <c r="G1647" s="2959"/>
      <c r="H1647" s="3348" t="s">
        <v>3591</v>
      </c>
    </row>
    <row r="1648" spans="1:8">
      <c r="A1648" s="2959" t="s">
        <v>3063</v>
      </c>
      <c r="B1648" s="2959">
        <v>20</v>
      </c>
      <c r="C1648" s="2959">
        <v>1</v>
      </c>
      <c r="D1648" s="2959">
        <v>202</v>
      </c>
      <c r="E1648" s="2959" t="s">
        <v>5237</v>
      </c>
      <c r="F1648" s="2960">
        <v>91.04</v>
      </c>
      <c r="G1648" s="2959"/>
      <c r="H1648" s="3348" t="s">
        <v>3591</v>
      </c>
    </row>
    <row r="1649" spans="1:8">
      <c r="A1649" s="2959" t="s">
        <v>3063</v>
      </c>
      <c r="B1649" s="2959">
        <v>20</v>
      </c>
      <c r="C1649" s="2959">
        <v>1</v>
      </c>
      <c r="D1649" s="2959">
        <v>203</v>
      </c>
      <c r="E1649" s="2959" t="s">
        <v>5238</v>
      </c>
      <c r="F1649" s="2960">
        <v>91.04</v>
      </c>
      <c r="G1649" s="2959"/>
      <c r="H1649" s="3348" t="s">
        <v>3591</v>
      </c>
    </row>
    <row r="1650" spans="1:8">
      <c r="A1650" s="2959" t="s">
        <v>3063</v>
      </c>
      <c r="B1650" s="2959">
        <v>20</v>
      </c>
      <c r="C1650" s="2959">
        <v>1</v>
      </c>
      <c r="D1650" s="2959">
        <v>204</v>
      </c>
      <c r="E1650" s="2959" t="s">
        <v>5239</v>
      </c>
      <c r="F1650" s="2960">
        <v>93.13</v>
      </c>
      <c r="G1650" s="2959"/>
      <c r="H1650" s="3348" t="s">
        <v>3591</v>
      </c>
    </row>
    <row r="1651" spans="1:8">
      <c r="A1651" s="2959" t="s">
        <v>3063</v>
      </c>
      <c r="B1651" s="2959">
        <v>20</v>
      </c>
      <c r="C1651" s="2959">
        <v>1</v>
      </c>
      <c r="D1651" s="2959">
        <v>301</v>
      </c>
      <c r="E1651" s="2959" t="s">
        <v>5240</v>
      </c>
      <c r="F1651" s="2960">
        <v>93.13</v>
      </c>
      <c r="G1651" s="2959"/>
      <c r="H1651" s="3348" t="s">
        <v>3591</v>
      </c>
    </row>
    <row r="1652" spans="1:8">
      <c r="A1652" s="2959" t="s">
        <v>3063</v>
      </c>
      <c r="B1652" s="2959">
        <v>20</v>
      </c>
      <c r="C1652" s="2959">
        <v>1</v>
      </c>
      <c r="D1652" s="2959">
        <v>302</v>
      </c>
      <c r="E1652" s="2959" t="s">
        <v>5241</v>
      </c>
      <c r="F1652" s="2960">
        <v>91.04</v>
      </c>
      <c r="G1652" s="2959"/>
      <c r="H1652" s="3348" t="s">
        <v>3591</v>
      </c>
    </row>
    <row r="1653" spans="1:8">
      <c r="A1653" s="2959" t="s">
        <v>3063</v>
      </c>
      <c r="B1653" s="2959">
        <v>20</v>
      </c>
      <c r="C1653" s="2959">
        <v>1</v>
      </c>
      <c r="D1653" s="2959">
        <v>303</v>
      </c>
      <c r="E1653" s="2959" t="s">
        <v>5242</v>
      </c>
      <c r="F1653" s="2960">
        <v>91.04</v>
      </c>
      <c r="G1653" s="2959"/>
      <c r="H1653" s="3348" t="s">
        <v>3591</v>
      </c>
    </row>
    <row r="1654" spans="1:8">
      <c r="A1654" s="2959" t="s">
        <v>3063</v>
      </c>
      <c r="B1654" s="2959">
        <v>20</v>
      </c>
      <c r="C1654" s="2959">
        <v>1</v>
      </c>
      <c r="D1654" s="2959">
        <v>304</v>
      </c>
      <c r="E1654" s="2959" t="s">
        <v>5243</v>
      </c>
      <c r="F1654" s="2960">
        <v>93.13</v>
      </c>
      <c r="G1654" s="2959"/>
      <c r="H1654" s="3348" t="s">
        <v>3591</v>
      </c>
    </row>
    <row r="1655" spans="1:8">
      <c r="A1655" s="2959" t="s">
        <v>3063</v>
      </c>
      <c r="B1655" s="2959">
        <v>20</v>
      </c>
      <c r="C1655" s="2959">
        <v>1</v>
      </c>
      <c r="D1655" s="2959">
        <v>401</v>
      </c>
      <c r="E1655" s="2959" t="s">
        <v>5244</v>
      </c>
      <c r="F1655" s="2960">
        <v>93.13</v>
      </c>
      <c r="G1655" s="2959"/>
      <c r="H1655" s="3348" t="s">
        <v>3591</v>
      </c>
    </row>
    <row r="1656" spans="1:8">
      <c r="A1656" s="2959" t="s">
        <v>3063</v>
      </c>
      <c r="B1656" s="2959">
        <v>20</v>
      </c>
      <c r="C1656" s="2959">
        <v>1</v>
      </c>
      <c r="D1656" s="2959">
        <v>402</v>
      </c>
      <c r="E1656" s="2959" t="s">
        <v>5245</v>
      </c>
      <c r="F1656" s="2960">
        <v>91.04</v>
      </c>
      <c r="G1656" s="2959"/>
      <c r="H1656" s="3348" t="s">
        <v>3591</v>
      </c>
    </row>
    <row r="1657" spans="1:8">
      <c r="A1657" s="2959" t="s">
        <v>3063</v>
      </c>
      <c r="B1657" s="2959">
        <v>20</v>
      </c>
      <c r="C1657" s="2959">
        <v>1</v>
      </c>
      <c r="D1657" s="2959">
        <v>403</v>
      </c>
      <c r="E1657" s="2959" t="s">
        <v>5246</v>
      </c>
      <c r="F1657" s="2960">
        <v>91.04</v>
      </c>
      <c r="G1657" s="2959"/>
      <c r="H1657" s="3348" t="s">
        <v>3591</v>
      </c>
    </row>
    <row r="1658" spans="1:8">
      <c r="A1658" s="2959" t="s">
        <v>3063</v>
      </c>
      <c r="B1658" s="2959">
        <v>20</v>
      </c>
      <c r="C1658" s="2959">
        <v>1</v>
      </c>
      <c r="D1658" s="2959">
        <v>404</v>
      </c>
      <c r="E1658" s="2959" t="s">
        <v>5247</v>
      </c>
      <c r="F1658" s="2960">
        <v>93.13</v>
      </c>
      <c r="G1658" s="2959"/>
      <c r="H1658" s="3348" t="s">
        <v>3591</v>
      </c>
    </row>
    <row r="1659" spans="1:8">
      <c r="A1659" s="2959" t="s">
        <v>3063</v>
      </c>
      <c r="B1659" s="2959">
        <v>20</v>
      </c>
      <c r="C1659" s="2959">
        <v>1</v>
      </c>
      <c r="D1659" s="2959">
        <v>501</v>
      </c>
      <c r="E1659" s="2959" t="s">
        <v>5248</v>
      </c>
      <c r="F1659" s="2960">
        <v>93.13</v>
      </c>
      <c r="G1659" s="2959"/>
      <c r="H1659" s="3348" t="s">
        <v>3591</v>
      </c>
    </row>
    <row r="1660" spans="1:8">
      <c r="A1660" s="2959" t="s">
        <v>3063</v>
      </c>
      <c r="B1660" s="2959">
        <v>20</v>
      </c>
      <c r="C1660" s="2959">
        <v>1</v>
      </c>
      <c r="D1660" s="2959">
        <v>502</v>
      </c>
      <c r="E1660" s="2959" t="s">
        <v>5249</v>
      </c>
      <c r="F1660" s="2960">
        <v>91.04</v>
      </c>
      <c r="G1660" s="2959"/>
      <c r="H1660" s="3348" t="s">
        <v>3591</v>
      </c>
    </row>
    <row r="1661" spans="1:8">
      <c r="A1661" s="2959" t="s">
        <v>3063</v>
      </c>
      <c r="B1661" s="2959">
        <v>20</v>
      </c>
      <c r="C1661" s="2959">
        <v>1</v>
      </c>
      <c r="D1661" s="2959">
        <v>503</v>
      </c>
      <c r="E1661" s="2959" t="s">
        <v>5250</v>
      </c>
      <c r="F1661" s="2960">
        <v>91.04</v>
      </c>
      <c r="G1661" s="2959"/>
      <c r="H1661" s="3348" t="s">
        <v>3591</v>
      </c>
    </row>
    <row r="1662" spans="1:8">
      <c r="A1662" s="2959" t="s">
        <v>3063</v>
      </c>
      <c r="B1662" s="2959">
        <v>20</v>
      </c>
      <c r="C1662" s="2959">
        <v>1</v>
      </c>
      <c r="D1662" s="2959">
        <v>504</v>
      </c>
      <c r="E1662" s="2959" t="s">
        <v>5251</v>
      </c>
      <c r="F1662" s="2960">
        <v>93.13</v>
      </c>
      <c r="G1662" s="2959"/>
      <c r="H1662" s="3348" t="s">
        <v>3591</v>
      </c>
    </row>
    <row r="1663" spans="1:8">
      <c r="A1663" s="2959" t="s">
        <v>3063</v>
      </c>
      <c r="B1663" s="2959">
        <v>20</v>
      </c>
      <c r="C1663" s="2959">
        <v>1</v>
      </c>
      <c r="D1663" s="2959">
        <v>601</v>
      </c>
      <c r="E1663" s="2959" t="s">
        <v>5252</v>
      </c>
      <c r="F1663" s="2960">
        <v>93.13</v>
      </c>
      <c r="G1663" s="2959"/>
      <c r="H1663" s="3348" t="s">
        <v>3591</v>
      </c>
    </row>
    <row r="1664" spans="1:8">
      <c r="A1664" s="2959" t="s">
        <v>3063</v>
      </c>
      <c r="B1664" s="2959">
        <v>20</v>
      </c>
      <c r="C1664" s="2959">
        <v>1</v>
      </c>
      <c r="D1664" s="2959">
        <v>602</v>
      </c>
      <c r="E1664" s="2959" t="s">
        <v>5253</v>
      </c>
      <c r="F1664" s="2960">
        <v>91.04</v>
      </c>
      <c r="G1664" s="2959"/>
      <c r="H1664" s="3348" t="s">
        <v>3591</v>
      </c>
    </row>
    <row r="1665" spans="1:8">
      <c r="A1665" s="2959" t="s">
        <v>3063</v>
      </c>
      <c r="B1665" s="2959">
        <v>20</v>
      </c>
      <c r="C1665" s="2959">
        <v>1</v>
      </c>
      <c r="D1665" s="2959">
        <v>603</v>
      </c>
      <c r="E1665" s="2959" t="s">
        <v>5254</v>
      </c>
      <c r="F1665" s="2960">
        <v>91.04</v>
      </c>
      <c r="G1665" s="2959"/>
      <c r="H1665" s="3348" t="s">
        <v>3591</v>
      </c>
    </row>
    <row r="1666" spans="1:8">
      <c r="A1666" s="2959" t="s">
        <v>3063</v>
      </c>
      <c r="B1666" s="2959">
        <v>20</v>
      </c>
      <c r="C1666" s="2959">
        <v>1</v>
      </c>
      <c r="D1666" s="2959">
        <v>604</v>
      </c>
      <c r="E1666" s="2959" t="s">
        <v>5255</v>
      </c>
      <c r="F1666" s="2960">
        <v>93.13</v>
      </c>
      <c r="G1666" s="2959"/>
      <c r="H1666" s="3348" t="s">
        <v>3591</v>
      </c>
    </row>
    <row r="1667" spans="1:8">
      <c r="A1667" s="2959" t="s">
        <v>3063</v>
      </c>
      <c r="B1667" s="2959">
        <v>20</v>
      </c>
      <c r="C1667" s="2959">
        <v>1</v>
      </c>
      <c r="D1667" s="2959">
        <v>701</v>
      </c>
      <c r="E1667" s="2959" t="s">
        <v>5256</v>
      </c>
      <c r="F1667" s="2960">
        <v>93.13</v>
      </c>
      <c r="G1667" s="2959"/>
      <c r="H1667" s="3348" t="s">
        <v>3591</v>
      </c>
    </row>
    <row r="1668" spans="1:8">
      <c r="A1668" s="2959" t="s">
        <v>3063</v>
      </c>
      <c r="B1668" s="2959">
        <v>20</v>
      </c>
      <c r="C1668" s="2959">
        <v>1</v>
      </c>
      <c r="D1668" s="2959">
        <v>702</v>
      </c>
      <c r="E1668" s="2959" t="s">
        <v>5257</v>
      </c>
      <c r="F1668" s="2960">
        <v>91.04</v>
      </c>
      <c r="G1668" s="2959"/>
      <c r="H1668" s="3348" t="s">
        <v>3591</v>
      </c>
    </row>
    <row r="1669" spans="1:8">
      <c r="A1669" s="2959" t="s">
        <v>3063</v>
      </c>
      <c r="B1669" s="2959">
        <v>20</v>
      </c>
      <c r="C1669" s="2959">
        <v>1</v>
      </c>
      <c r="D1669" s="2959">
        <v>703</v>
      </c>
      <c r="E1669" s="2959" t="s">
        <v>5258</v>
      </c>
      <c r="F1669" s="2960">
        <v>91.04</v>
      </c>
      <c r="G1669" s="2959"/>
      <c r="H1669" s="3348" t="s">
        <v>3591</v>
      </c>
    </row>
    <row r="1670" spans="1:8">
      <c r="A1670" s="2959" t="s">
        <v>3063</v>
      </c>
      <c r="B1670" s="2959">
        <v>20</v>
      </c>
      <c r="C1670" s="2959">
        <v>1</v>
      </c>
      <c r="D1670" s="2959">
        <v>704</v>
      </c>
      <c r="E1670" s="2959" t="s">
        <v>5259</v>
      </c>
      <c r="F1670" s="2960">
        <v>93.13</v>
      </c>
      <c r="G1670" s="2959"/>
      <c r="H1670" s="3348" t="s">
        <v>3591</v>
      </c>
    </row>
    <row r="1671" spans="1:8">
      <c r="A1671" s="2959" t="s">
        <v>3063</v>
      </c>
      <c r="B1671" s="2959">
        <v>20</v>
      </c>
      <c r="C1671" s="2959">
        <v>1</v>
      </c>
      <c r="D1671" s="2959">
        <v>801</v>
      </c>
      <c r="E1671" s="2959" t="s">
        <v>5260</v>
      </c>
      <c r="F1671" s="2960">
        <v>93.13</v>
      </c>
      <c r="G1671" s="2959"/>
      <c r="H1671" s="3348" t="s">
        <v>3591</v>
      </c>
    </row>
    <row r="1672" spans="1:8">
      <c r="A1672" s="2959" t="s">
        <v>3063</v>
      </c>
      <c r="B1672" s="2959">
        <v>20</v>
      </c>
      <c r="C1672" s="2959">
        <v>1</v>
      </c>
      <c r="D1672" s="2959">
        <v>802</v>
      </c>
      <c r="E1672" s="2959" t="s">
        <v>5261</v>
      </c>
      <c r="F1672" s="2960">
        <v>91.04</v>
      </c>
      <c r="G1672" s="2959"/>
      <c r="H1672" s="3348" t="s">
        <v>3591</v>
      </c>
    </row>
    <row r="1673" spans="1:8">
      <c r="A1673" s="2959" t="s">
        <v>3063</v>
      </c>
      <c r="B1673" s="2959">
        <v>20</v>
      </c>
      <c r="C1673" s="2959">
        <v>1</v>
      </c>
      <c r="D1673" s="2959">
        <v>803</v>
      </c>
      <c r="E1673" s="2959" t="s">
        <v>5262</v>
      </c>
      <c r="F1673" s="2960">
        <v>91.04</v>
      </c>
      <c r="G1673" s="2959"/>
      <c r="H1673" s="3348" t="s">
        <v>3591</v>
      </c>
    </row>
    <row r="1674" spans="1:8">
      <c r="A1674" s="2959" t="s">
        <v>3063</v>
      </c>
      <c r="B1674" s="2959">
        <v>20</v>
      </c>
      <c r="C1674" s="2959">
        <v>1</v>
      </c>
      <c r="D1674" s="2959">
        <v>804</v>
      </c>
      <c r="E1674" s="2959" t="s">
        <v>5263</v>
      </c>
      <c r="F1674" s="2960">
        <v>93.13</v>
      </c>
      <c r="G1674" s="2959"/>
      <c r="H1674" s="3348" t="s">
        <v>3591</v>
      </c>
    </row>
    <row r="1675" spans="1:8">
      <c r="A1675" s="2959" t="s">
        <v>3063</v>
      </c>
      <c r="B1675" s="2959">
        <v>20</v>
      </c>
      <c r="C1675" s="2959">
        <v>1</v>
      </c>
      <c r="D1675" s="2959">
        <v>901</v>
      </c>
      <c r="E1675" s="2959" t="s">
        <v>5264</v>
      </c>
      <c r="F1675" s="2960">
        <v>93.13</v>
      </c>
      <c r="G1675" s="2959"/>
      <c r="H1675" s="3348" t="s">
        <v>3591</v>
      </c>
    </row>
    <row r="1676" spans="1:8">
      <c r="A1676" s="2959" t="s">
        <v>3063</v>
      </c>
      <c r="B1676" s="2959">
        <v>20</v>
      </c>
      <c r="C1676" s="2959">
        <v>1</v>
      </c>
      <c r="D1676" s="2959">
        <v>902</v>
      </c>
      <c r="E1676" s="2959" t="s">
        <v>5265</v>
      </c>
      <c r="F1676" s="2960">
        <v>91.04</v>
      </c>
      <c r="G1676" s="2959"/>
      <c r="H1676" s="3348" t="s">
        <v>3591</v>
      </c>
    </row>
    <row r="1677" spans="1:8">
      <c r="A1677" s="2959" t="s">
        <v>3063</v>
      </c>
      <c r="B1677" s="2959">
        <v>20</v>
      </c>
      <c r="C1677" s="2959">
        <v>1</v>
      </c>
      <c r="D1677" s="2959">
        <v>903</v>
      </c>
      <c r="E1677" s="2959" t="s">
        <v>5266</v>
      </c>
      <c r="F1677" s="2960">
        <v>91.04</v>
      </c>
      <c r="G1677" s="2959"/>
      <c r="H1677" s="3348" t="s">
        <v>3591</v>
      </c>
    </row>
    <row r="1678" spans="1:8">
      <c r="A1678" s="2959" t="s">
        <v>3063</v>
      </c>
      <c r="B1678" s="2959">
        <v>20</v>
      </c>
      <c r="C1678" s="2959">
        <v>1</v>
      </c>
      <c r="D1678" s="2959">
        <v>904</v>
      </c>
      <c r="E1678" s="2959" t="s">
        <v>5267</v>
      </c>
      <c r="F1678" s="2960">
        <v>93.13</v>
      </c>
      <c r="G1678" s="2959"/>
      <c r="H1678" s="3348" t="s">
        <v>3591</v>
      </c>
    </row>
    <row r="1679" spans="1:8">
      <c r="A1679" s="2959" t="s">
        <v>3063</v>
      </c>
      <c r="B1679" s="2959">
        <v>20</v>
      </c>
      <c r="C1679" s="2959">
        <v>1</v>
      </c>
      <c r="D1679" s="2959">
        <v>1001</v>
      </c>
      <c r="E1679" s="2959" t="s">
        <v>5268</v>
      </c>
      <c r="F1679" s="2960">
        <v>93.13</v>
      </c>
      <c r="G1679" s="2959"/>
      <c r="H1679" s="3348" t="s">
        <v>3591</v>
      </c>
    </row>
    <row r="1680" spans="1:8">
      <c r="A1680" s="2959" t="s">
        <v>3063</v>
      </c>
      <c r="B1680" s="2959">
        <v>20</v>
      </c>
      <c r="C1680" s="2959">
        <v>1</v>
      </c>
      <c r="D1680" s="2959">
        <v>1002</v>
      </c>
      <c r="E1680" s="2959" t="s">
        <v>5269</v>
      </c>
      <c r="F1680" s="2960">
        <v>91.04</v>
      </c>
      <c r="G1680" s="2959"/>
      <c r="H1680" s="3348" t="s">
        <v>3591</v>
      </c>
    </row>
    <row r="1681" spans="1:8">
      <c r="A1681" s="2959" t="s">
        <v>3063</v>
      </c>
      <c r="B1681" s="2959">
        <v>20</v>
      </c>
      <c r="C1681" s="2959">
        <v>1</v>
      </c>
      <c r="D1681" s="2959">
        <v>1003</v>
      </c>
      <c r="E1681" s="2959" t="s">
        <v>5270</v>
      </c>
      <c r="F1681" s="2960">
        <v>91.04</v>
      </c>
      <c r="G1681" s="2959"/>
      <c r="H1681" s="3348" t="s">
        <v>3591</v>
      </c>
    </row>
    <row r="1682" spans="1:8">
      <c r="A1682" s="2959" t="s">
        <v>3063</v>
      </c>
      <c r="B1682" s="2959">
        <v>20</v>
      </c>
      <c r="C1682" s="2959">
        <v>1</v>
      </c>
      <c r="D1682" s="2959">
        <v>1004</v>
      </c>
      <c r="E1682" s="2959" t="s">
        <v>5271</v>
      </c>
      <c r="F1682" s="2960">
        <v>93.13</v>
      </c>
      <c r="G1682" s="2959"/>
      <c r="H1682" s="3348" t="s">
        <v>3591</v>
      </c>
    </row>
    <row r="1683" spans="1:8">
      <c r="A1683" s="2959" t="s">
        <v>3063</v>
      </c>
      <c r="B1683" s="2959">
        <v>20</v>
      </c>
      <c r="C1683" s="2959">
        <v>1</v>
      </c>
      <c r="D1683" s="2959">
        <v>1101</v>
      </c>
      <c r="E1683" s="2959" t="s">
        <v>5272</v>
      </c>
      <c r="F1683" s="2960">
        <v>93.13</v>
      </c>
      <c r="G1683" s="2959"/>
      <c r="H1683" s="3348" t="s">
        <v>3591</v>
      </c>
    </row>
    <row r="1684" spans="1:8">
      <c r="A1684" s="2959" t="s">
        <v>3063</v>
      </c>
      <c r="B1684" s="2959">
        <v>20</v>
      </c>
      <c r="C1684" s="2959">
        <v>1</v>
      </c>
      <c r="D1684" s="2959">
        <v>1102</v>
      </c>
      <c r="E1684" s="2959" t="s">
        <v>5273</v>
      </c>
      <c r="F1684" s="2960">
        <v>91.04</v>
      </c>
      <c r="G1684" s="2959"/>
      <c r="H1684" s="3348" t="s">
        <v>3591</v>
      </c>
    </row>
    <row r="1685" spans="1:8">
      <c r="A1685" s="2959" t="s">
        <v>3063</v>
      </c>
      <c r="B1685" s="2959">
        <v>20</v>
      </c>
      <c r="C1685" s="2959">
        <v>1</v>
      </c>
      <c r="D1685" s="2959">
        <v>1103</v>
      </c>
      <c r="E1685" s="2959" t="s">
        <v>5274</v>
      </c>
      <c r="F1685" s="2960">
        <v>91.04</v>
      </c>
      <c r="G1685" s="2959"/>
      <c r="H1685" s="3348" t="s">
        <v>3591</v>
      </c>
    </row>
    <row r="1686" spans="1:8">
      <c r="A1686" s="2959" t="s">
        <v>3063</v>
      </c>
      <c r="B1686" s="2959">
        <v>20</v>
      </c>
      <c r="C1686" s="2959">
        <v>1</v>
      </c>
      <c r="D1686" s="2959">
        <v>1104</v>
      </c>
      <c r="E1686" s="2959" t="s">
        <v>5275</v>
      </c>
      <c r="F1686" s="2960">
        <v>93.13</v>
      </c>
      <c r="G1686" s="2959"/>
      <c r="H1686" s="3348" t="s">
        <v>3591</v>
      </c>
    </row>
    <row r="1687" spans="1:8">
      <c r="A1687" s="2959" t="s">
        <v>3063</v>
      </c>
      <c r="B1687" s="2959">
        <v>20</v>
      </c>
      <c r="C1687" s="2959">
        <v>1</v>
      </c>
      <c r="D1687" s="2959">
        <v>1201</v>
      </c>
      <c r="E1687" s="2959" t="s">
        <v>5276</v>
      </c>
      <c r="F1687" s="2960">
        <v>93.13</v>
      </c>
      <c r="G1687" s="2959"/>
      <c r="H1687" s="3348" t="s">
        <v>3591</v>
      </c>
    </row>
    <row r="1688" spans="1:8">
      <c r="A1688" s="2959" t="s">
        <v>3063</v>
      </c>
      <c r="B1688" s="2959">
        <v>20</v>
      </c>
      <c r="C1688" s="2959">
        <v>1</v>
      </c>
      <c r="D1688" s="2959">
        <v>1202</v>
      </c>
      <c r="E1688" s="2959" t="s">
        <v>5277</v>
      </c>
      <c r="F1688" s="2960">
        <v>91.04</v>
      </c>
      <c r="G1688" s="2959"/>
      <c r="H1688" s="3348" t="s">
        <v>3591</v>
      </c>
    </row>
    <row r="1689" spans="1:8">
      <c r="A1689" s="2959" t="s">
        <v>3063</v>
      </c>
      <c r="B1689" s="2959">
        <v>20</v>
      </c>
      <c r="C1689" s="2959">
        <v>1</v>
      </c>
      <c r="D1689" s="2959">
        <v>1203</v>
      </c>
      <c r="E1689" s="2959" t="s">
        <v>5278</v>
      </c>
      <c r="F1689" s="2960">
        <v>91.04</v>
      </c>
      <c r="G1689" s="2959"/>
      <c r="H1689" s="3348" t="s">
        <v>3591</v>
      </c>
    </row>
    <row r="1690" spans="1:8">
      <c r="A1690" s="2959" t="s">
        <v>3063</v>
      </c>
      <c r="B1690" s="2959">
        <v>20</v>
      </c>
      <c r="C1690" s="2959">
        <v>1</v>
      </c>
      <c r="D1690" s="2959">
        <v>1204</v>
      </c>
      <c r="E1690" s="2959" t="s">
        <v>5279</v>
      </c>
      <c r="F1690" s="2960">
        <v>93.13</v>
      </c>
      <c r="G1690" s="2959"/>
      <c r="H1690" s="3348" t="s">
        <v>3591</v>
      </c>
    </row>
    <row r="1691" spans="1:8">
      <c r="A1691" s="2959" t="s">
        <v>3063</v>
      </c>
      <c r="B1691" s="2959">
        <v>20</v>
      </c>
      <c r="C1691" s="2959">
        <v>1</v>
      </c>
      <c r="D1691" s="2959">
        <v>1301</v>
      </c>
      <c r="E1691" s="2959" t="s">
        <v>5280</v>
      </c>
      <c r="F1691" s="2960">
        <v>93.13</v>
      </c>
      <c r="G1691" s="2959"/>
      <c r="H1691" s="3348" t="s">
        <v>3591</v>
      </c>
    </row>
    <row r="1692" spans="1:8">
      <c r="A1692" s="2959" t="s">
        <v>3063</v>
      </c>
      <c r="B1692" s="2959">
        <v>20</v>
      </c>
      <c r="C1692" s="2959">
        <v>1</v>
      </c>
      <c r="D1692" s="2959">
        <v>1302</v>
      </c>
      <c r="E1692" s="2959" t="s">
        <v>5281</v>
      </c>
      <c r="F1692" s="2960">
        <v>91.04</v>
      </c>
      <c r="G1692" s="2959"/>
      <c r="H1692" s="3348" t="s">
        <v>3591</v>
      </c>
    </row>
    <row r="1693" spans="1:8">
      <c r="A1693" s="2959" t="s">
        <v>3063</v>
      </c>
      <c r="B1693" s="2959">
        <v>20</v>
      </c>
      <c r="C1693" s="2959">
        <v>1</v>
      </c>
      <c r="D1693" s="2959">
        <v>1303</v>
      </c>
      <c r="E1693" s="2959" t="s">
        <v>5282</v>
      </c>
      <c r="F1693" s="2960">
        <v>91.04</v>
      </c>
      <c r="G1693" s="2959"/>
      <c r="H1693" s="3348" t="s">
        <v>3591</v>
      </c>
    </row>
    <row r="1694" spans="1:8">
      <c r="A1694" s="2959" t="s">
        <v>3063</v>
      </c>
      <c r="B1694" s="2959">
        <v>20</v>
      </c>
      <c r="C1694" s="2959">
        <v>1</v>
      </c>
      <c r="D1694" s="2959">
        <v>1304</v>
      </c>
      <c r="E1694" s="2959" t="s">
        <v>5283</v>
      </c>
      <c r="F1694" s="2960">
        <v>93.13</v>
      </c>
      <c r="G1694" s="2959"/>
      <c r="H1694" s="3348" t="s">
        <v>3591</v>
      </c>
    </row>
    <row r="1695" spans="1:8">
      <c r="A1695" s="2959" t="s">
        <v>3063</v>
      </c>
      <c r="B1695" s="2959">
        <v>20</v>
      </c>
      <c r="C1695" s="2959">
        <v>1</v>
      </c>
      <c r="D1695" s="2959">
        <v>1401</v>
      </c>
      <c r="E1695" s="2959" t="s">
        <v>5284</v>
      </c>
      <c r="F1695" s="2960">
        <v>93.13</v>
      </c>
      <c r="G1695" s="2959"/>
      <c r="H1695" s="3348" t="s">
        <v>3591</v>
      </c>
    </row>
    <row r="1696" spans="1:8">
      <c r="A1696" s="2959" t="s">
        <v>3063</v>
      </c>
      <c r="B1696" s="2959">
        <v>20</v>
      </c>
      <c r="C1696" s="2959">
        <v>1</v>
      </c>
      <c r="D1696" s="2959">
        <v>1402</v>
      </c>
      <c r="E1696" s="2959" t="s">
        <v>5285</v>
      </c>
      <c r="F1696" s="2960">
        <v>91.04</v>
      </c>
      <c r="G1696" s="2959"/>
      <c r="H1696" s="3348" t="s">
        <v>3591</v>
      </c>
    </row>
    <row r="1697" spans="1:8">
      <c r="A1697" s="2959" t="s">
        <v>3063</v>
      </c>
      <c r="B1697" s="2959">
        <v>20</v>
      </c>
      <c r="C1697" s="2959">
        <v>1</v>
      </c>
      <c r="D1697" s="2959">
        <v>1403</v>
      </c>
      <c r="E1697" s="2959" t="s">
        <v>5286</v>
      </c>
      <c r="F1697" s="2960">
        <v>91.04</v>
      </c>
      <c r="G1697" s="2959"/>
      <c r="H1697" s="3348" t="s">
        <v>3591</v>
      </c>
    </row>
    <row r="1698" spans="1:8">
      <c r="A1698" s="2959" t="s">
        <v>3063</v>
      </c>
      <c r="B1698" s="2959">
        <v>20</v>
      </c>
      <c r="C1698" s="2959">
        <v>1</v>
      </c>
      <c r="D1698" s="2959">
        <v>1404</v>
      </c>
      <c r="E1698" s="2959" t="s">
        <v>5287</v>
      </c>
      <c r="F1698" s="2960">
        <v>93.13</v>
      </c>
      <c r="G1698" s="2959"/>
      <c r="H1698" s="3348" t="s">
        <v>3591</v>
      </c>
    </row>
    <row r="1699" spans="1:8">
      <c r="A1699" s="2959" t="s">
        <v>3063</v>
      </c>
      <c r="B1699" s="2959">
        <v>20</v>
      </c>
      <c r="C1699" s="2959">
        <v>1</v>
      </c>
      <c r="D1699" s="2959">
        <v>1501</v>
      </c>
      <c r="E1699" s="2959" t="s">
        <v>5288</v>
      </c>
      <c r="F1699" s="2960">
        <v>93.13</v>
      </c>
      <c r="G1699" s="2959"/>
      <c r="H1699" s="3348" t="s">
        <v>3591</v>
      </c>
    </row>
    <row r="1700" spans="1:8">
      <c r="A1700" s="2959" t="s">
        <v>3063</v>
      </c>
      <c r="B1700" s="2959">
        <v>20</v>
      </c>
      <c r="C1700" s="2959">
        <v>1</v>
      </c>
      <c r="D1700" s="2959">
        <v>1502</v>
      </c>
      <c r="E1700" s="2959" t="s">
        <v>5289</v>
      </c>
      <c r="F1700" s="2960">
        <v>91.04</v>
      </c>
      <c r="G1700" s="2959"/>
      <c r="H1700" s="3348" t="s">
        <v>3591</v>
      </c>
    </row>
    <row r="1701" spans="1:8">
      <c r="A1701" s="2959" t="s">
        <v>3063</v>
      </c>
      <c r="B1701" s="2959">
        <v>20</v>
      </c>
      <c r="C1701" s="2959">
        <v>1</v>
      </c>
      <c r="D1701" s="2959">
        <v>1503</v>
      </c>
      <c r="E1701" s="2959" t="s">
        <v>5290</v>
      </c>
      <c r="F1701" s="2960">
        <v>91.04</v>
      </c>
      <c r="G1701" s="2959"/>
      <c r="H1701" s="3348" t="s">
        <v>3591</v>
      </c>
    </row>
    <row r="1702" spans="1:8">
      <c r="A1702" s="2959" t="s">
        <v>3063</v>
      </c>
      <c r="B1702" s="2959">
        <v>20</v>
      </c>
      <c r="C1702" s="2959">
        <v>1</v>
      </c>
      <c r="D1702" s="2959">
        <v>1504</v>
      </c>
      <c r="E1702" s="2959" t="s">
        <v>5291</v>
      </c>
      <c r="F1702" s="2960">
        <v>93.13</v>
      </c>
      <c r="G1702" s="2959"/>
      <c r="H1702" s="3348" t="s">
        <v>3591</v>
      </c>
    </row>
    <row r="1703" spans="1:8">
      <c r="A1703" s="2959" t="s">
        <v>3063</v>
      </c>
      <c r="B1703" s="2959">
        <v>20</v>
      </c>
      <c r="C1703" s="2959">
        <v>1</v>
      </c>
      <c r="D1703" s="2959">
        <v>1601</v>
      </c>
      <c r="E1703" s="2959" t="s">
        <v>5292</v>
      </c>
      <c r="F1703" s="2960">
        <v>93.13</v>
      </c>
      <c r="G1703" s="2959"/>
      <c r="H1703" s="3348" t="s">
        <v>3591</v>
      </c>
    </row>
    <row r="1704" spans="1:8">
      <c r="A1704" s="2959" t="s">
        <v>3063</v>
      </c>
      <c r="B1704" s="2959">
        <v>20</v>
      </c>
      <c r="C1704" s="2959">
        <v>1</v>
      </c>
      <c r="D1704" s="2959">
        <v>1602</v>
      </c>
      <c r="E1704" s="2959" t="s">
        <v>5293</v>
      </c>
      <c r="F1704" s="2960">
        <v>91.04</v>
      </c>
      <c r="G1704" s="2959"/>
      <c r="H1704" s="3348" t="s">
        <v>3591</v>
      </c>
    </row>
    <row r="1705" spans="1:8">
      <c r="A1705" s="2959" t="s">
        <v>3063</v>
      </c>
      <c r="B1705" s="2959">
        <v>20</v>
      </c>
      <c r="C1705" s="2959">
        <v>1</v>
      </c>
      <c r="D1705" s="2959">
        <v>1603</v>
      </c>
      <c r="E1705" s="2959" t="s">
        <v>5294</v>
      </c>
      <c r="F1705" s="2960">
        <v>91.04</v>
      </c>
      <c r="G1705" s="2959"/>
      <c r="H1705" s="3348" t="s">
        <v>3591</v>
      </c>
    </row>
    <row r="1706" spans="1:8">
      <c r="A1706" s="2959" t="s">
        <v>3063</v>
      </c>
      <c r="B1706" s="2959">
        <v>20</v>
      </c>
      <c r="C1706" s="2959">
        <v>1</v>
      </c>
      <c r="D1706" s="2959">
        <v>1604</v>
      </c>
      <c r="E1706" s="2959" t="s">
        <v>5295</v>
      </c>
      <c r="F1706" s="2960">
        <v>93.13</v>
      </c>
      <c r="G1706" s="2959"/>
      <c r="H1706" s="3348" t="s">
        <v>3591</v>
      </c>
    </row>
    <row r="1707" spans="1:8">
      <c r="A1707" s="2959" t="s">
        <v>3063</v>
      </c>
      <c r="B1707" s="2959">
        <v>20</v>
      </c>
      <c r="C1707" s="2959">
        <v>1</v>
      </c>
      <c r="D1707" s="2959">
        <v>1701</v>
      </c>
      <c r="E1707" s="2959" t="s">
        <v>5296</v>
      </c>
      <c r="F1707" s="2960">
        <v>93.13</v>
      </c>
      <c r="G1707" s="2959"/>
      <c r="H1707" s="3348" t="s">
        <v>3591</v>
      </c>
    </row>
    <row r="1708" spans="1:8">
      <c r="A1708" s="2959" t="s">
        <v>3063</v>
      </c>
      <c r="B1708" s="2959">
        <v>20</v>
      </c>
      <c r="C1708" s="2959">
        <v>1</v>
      </c>
      <c r="D1708" s="2959">
        <v>1702</v>
      </c>
      <c r="E1708" s="2959" t="s">
        <v>5297</v>
      </c>
      <c r="F1708" s="2960">
        <v>91.04</v>
      </c>
      <c r="G1708" s="2959"/>
      <c r="H1708" s="3348" t="s">
        <v>3591</v>
      </c>
    </row>
    <row r="1709" spans="1:8">
      <c r="A1709" s="2959" t="s">
        <v>3063</v>
      </c>
      <c r="B1709" s="2959">
        <v>20</v>
      </c>
      <c r="C1709" s="2959">
        <v>1</v>
      </c>
      <c r="D1709" s="2959">
        <v>1703</v>
      </c>
      <c r="E1709" s="2959" t="s">
        <v>5298</v>
      </c>
      <c r="F1709" s="2960">
        <v>91.04</v>
      </c>
      <c r="G1709" s="2959"/>
      <c r="H1709" s="3348" t="s">
        <v>3591</v>
      </c>
    </row>
    <row r="1710" spans="1:8">
      <c r="A1710" s="2959" t="s">
        <v>3063</v>
      </c>
      <c r="B1710" s="2959">
        <v>20</v>
      </c>
      <c r="C1710" s="2959">
        <v>1</v>
      </c>
      <c r="D1710" s="2959">
        <v>1704</v>
      </c>
      <c r="E1710" s="2959" t="s">
        <v>5299</v>
      </c>
      <c r="F1710" s="2960">
        <v>93.13</v>
      </c>
      <c r="G1710" s="2959"/>
      <c r="H1710" s="3348" t="s">
        <v>3591</v>
      </c>
    </row>
    <row r="1711" spans="1:8">
      <c r="A1711" s="2959" t="s">
        <v>3063</v>
      </c>
      <c r="B1711" s="2959">
        <v>20</v>
      </c>
      <c r="C1711" s="2959">
        <v>1</v>
      </c>
      <c r="D1711" s="2959">
        <v>1801</v>
      </c>
      <c r="E1711" s="2959" t="s">
        <v>5300</v>
      </c>
      <c r="F1711" s="2960">
        <v>93.13</v>
      </c>
      <c r="G1711" s="2959"/>
      <c r="H1711" s="3348" t="s">
        <v>3591</v>
      </c>
    </row>
    <row r="1712" spans="1:8">
      <c r="A1712" s="2959" t="s">
        <v>3063</v>
      </c>
      <c r="B1712" s="2959">
        <v>20</v>
      </c>
      <c r="C1712" s="2959">
        <v>1</v>
      </c>
      <c r="D1712" s="2959">
        <v>1802</v>
      </c>
      <c r="E1712" s="2959" t="s">
        <v>5301</v>
      </c>
      <c r="F1712" s="2960">
        <v>91.04</v>
      </c>
      <c r="G1712" s="2959"/>
      <c r="H1712" s="3348" t="s">
        <v>3591</v>
      </c>
    </row>
    <row r="1713" spans="1:8">
      <c r="A1713" s="2959" t="s">
        <v>3063</v>
      </c>
      <c r="B1713" s="2959">
        <v>20</v>
      </c>
      <c r="C1713" s="2959">
        <v>1</v>
      </c>
      <c r="D1713" s="2959">
        <v>1803</v>
      </c>
      <c r="E1713" s="2959" t="s">
        <v>5302</v>
      </c>
      <c r="F1713" s="2960">
        <v>91.04</v>
      </c>
      <c r="G1713" s="2959"/>
      <c r="H1713" s="3348" t="s">
        <v>3591</v>
      </c>
    </row>
    <row r="1714" spans="1:8">
      <c r="A1714" s="2959" t="s">
        <v>3063</v>
      </c>
      <c r="B1714" s="2959">
        <v>20</v>
      </c>
      <c r="C1714" s="2959">
        <v>1</v>
      </c>
      <c r="D1714" s="2959">
        <v>1804</v>
      </c>
      <c r="E1714" s="2959" t="s">
        <v>5303</v>
      </c>
      <c r="F1714" s="2960">
        <v>93.13</v>
      </c>
      <c r="G1714" s="2959"/>
      <c r="H1714" s="3348" t="s">
        <v>3591</v>
      </c>
    </row>
    <row r="1715" spans="1:8">
      <c r="A1715" s="2959" t="s">
        <v>3063</v>
      </c>
      <c r="B1715" s="2959">
        <v>20</v>
      </c>
      <c r="C1715" s="2959">
        <v>1</v>
      </c>
      <c r="D1715" s="2959">
        <v>1901</v>
      </c>
      <c r="E1715" s="2959" t="s">
        <v>5304</v>
      </c>
      <c r="F1715" s="2960">
        <v>93.13</v>
      </c>
      <c r="G1715" s="2959"/>
      <c r="H1715" s="3348" t="s">
        <v>3591</v>
      </c>
    </row>
    <row r="1716" spans="1:8">
      <c r="A1716" s="2959" t="s">
        <v>3063</v>
      </c>
      <c r="B1716" s="2959">
        <v>20</v>
      </c>
      <c r="C1716" s="2959">
        <v>1</v>
      </c>
      <c r="D1716" s="2959">
        <v>1902</v>
      </c>
      <c r="E1716" s="2959" t="s">
        <v>5305</v>
      </c>
      <c r="F1716" s="2960">
        <v>91.04</v>
      </c>
      <c r="G1716" s="2959"/>
      <c r="H1716" s="3348" t="s">
        <v>3591</v>
      </c>
    </row>
    <row r="1717" spans="1:8">
      <c r="A1717" s="2959" t="s">
        <v>3063</v>
      </c>
      <c r="B1717" s="2959">
        <v>20</v>
      </c>
      <c r="C1717" s="2959">
        <v>1</v>
      </c>
      <c r="D1717" s="2959">
        <v>1903</v>
      </c>
      <c r="E1717" s="2959" t="s">
        <v>5306</v>
      </c>
      <c r="F1717" s="2960">
        <v>91.04</v>
      </c>
      <c r="G1717" s="2959"/>
      <c r="H1717" s="3348" t="s">
        <v>3591</v>
      </c>
    </row>
    <row r="1718" spans="1:8">
      <c r="A1718" s="2959" t="s">
        <v>3063</v>
      </c>
      <c r="B1718" s="2959">
        <v>20</v>
      </c>
      <c r="C1718" s="2959">
        <v>1</v>
      </c>
      <c r="D1718" s="2959">
        <v>1904</v>
      </c>
      <c r="E1718" s="2959" t="s">
        <v>5307</v>
      </c>
      <c r="F1718" s="2960">
        <v>93.13</v>
      </c>
      <c r="G1718" s="2959"/>
      <c r="H1718" s="3348" t="s">
        <v>3591</v>
      </c>
    </row>
    <row r="1719" spans="1:8">
      <c r="A1719" s="2959" t="s">
        <v>3063</v>
      </c>
      <c r="B1719" s="2959">
        <v>20</v>
      </c>
      <c r="C1719" s="2959">
        <v>1</v>
      </c>
      <c r="D1719" s="2959">
        <v>2001</v>
      </c>
      <c r="E1719" s="2959" t="s">
        <v>5308</v>
      </c>
      <c r="F1719" s="2960">
        <v>93.13</v>
      </c>
      <c r="G1719" s="2959"/>
      <c r="H1719" s="3348" t="s">
        <v>3591</v>
      </c>
    </row>
    <row r="1720" spans="1:8">
      <c r="A1720" s="2959" t="s">
        <v>3063</v>
      </c>
      <c r="B1720" s="2959">
        <v>20</v>
      </c>
      <c r="C1720" s="2959">
        <v>1</v>
      </c>
      <c r="D1720" s="2959">
        <v>2002</v>
      </c>
      <c r="E1720" s="2959" t="s">
        <v>5309</v>
      </c>
      <c r="F1720" s="2960">
        <v>91.04</v>
      </c>
      <c r="G1720" s="2959"/>
      <c r="H1720" s="3348" t="s">
        <v>3591</v>
      </c>
    </row>
    <row r="1721" spans="1:8">
      <c r="A1721" s="2959" t="s">
        <v>3063</v>
      </c>
      <c r="B1721" s="2959">
        <v>20</v>
      </c>
      <c r="C1721" s="2959">
        <v>1</v>
      </c>
      <c r="D1721" s="2959">
        <v>2003</v>
      </c>
      <c r="E1721" s="2959" t="s">
        <v>5310</v>
      </c>
      <c r="F1721" s="2960">
        <v>91.04</v>
      </c>
      <c r="G1721" s="2959"/>
      <c r="H1721" s="3348" t="s">
        <v>3591</v>
      </c>
    </row>
    <row r="1722" spans="1:8">
      <c r="A1722" s="2959" t="s">
        <v>3063</v>
      </c>
      <c r="B1722" s="2959">
        <v>20</v>
      </c>
      <c r="C1722" s="2959">
        <v>1</v>
      </c>
      <c r="D1722" s="2959">
        <v>2004</v>
      </c>
      <c r="E1722" s="2959" t="s">
        <v>5311</v>
      </c>
      <c r="F1722" s="2960">
        <v>93.13</v>
      </c>
      <c r="G1722" s="2959"/>
      <c r="H1722" s="3348" t="s">
        <v>3591</v>
      </c>
    </row>
    <row r="1723" spans="1:8">
      <c r="A1723" s="2959" t="s">
        <v>3063</v>
      </c>
      <c r="B1723" s="2959">
        <v>20</v>
      </c>
      <c r="C1723" s="2959">
        <v>1</v>
      </c>
      <c r="D1723" s="2959">
        <v>2101</v>
      </c>
      <c r="E1723" s="2959" t="s">
        <v>5312</v>
      </c>
      <c r="F1723" s="2960">
        <v>93.13</v>
      </c>
      <c r="G1723" s="2959"/>
      <c r="H1723" s="3348" t="s">
        <v>3591</v>
      </c>
    </row>
    <row r="1724" spans="1:8">
      <c r="A1724" s="2959" t="s">
        <v>3063</v>
      </c>
      <c r="B1724" s="2959">
        <v>20</v>
      </c>
      <c r="C1724" s="2959">
        <v>1</v>
      </c>
      <c r="D1724" s="2959">
        <v>2102</v>
      </c>
      <c r="E1724" s="2959" t="s">
        <v>5313</v>
      </c>
      <c r="F1724" s="2960">
        <v>91.04</v>
      </c>
      <c r="G1724" s="2959"/>
      <c r="H1724" s="3348" t="s">
        <v>3591</v>
      </c>
    </row>
    <row r="1725" spans="1:8">
      <c r="A1725" s="2959" t="s">
        <v>3063</v>
      </c>
      <c r="B1725" s="2959">
        <v>20</v>
      </c>
      <c r="C1725" s="2959">
        <v>1</v>
      </c>
      <c r="D1725" s="2959">
        <v>2103</v>
      </c>
      <c r="E1725" s="2959" t="s">
        <v>5314</v>
      </c>
      <c r="F1725" s="2960">
        <v>91.04</v>
      </c>
      <c r="G1725" s="2959"/>
      <c r="H1725" s="3348" t="s">
        <v>3591</v>
      </c>
    </row>
    <row r="1726" spans="1:8">
      <c r="A1726" s="2959" t="s">
        <v>3063</v>
      </c>
      <c r="B1726" s="2959">
        <v>20</v>
      </c>
      <c r="C1726" s="2959">
        <v>1</v>
      </c>
      <c r="D1726" s="2959">
        <v>2104</v>
      </c>
      <c r="E1726" s="2959" t="s">
        <v>5315</v>
      </c>
      <c r="F1726" s="2960">
        <v>93.13</v>
      </c>
      <c r="G1726" s="2959"/>
      <c r="H1726" s="3348" t="s">
        <v>3591</v>
      </c>
    </row>
    <row r="1727" spans="1:8">
      <c r="A1727" s="2959" t="s">
        <v>3063</v>
      </c>
      <c r="B1727" s="2959">
        <v>20</v>
      </c>
      <c r="C1727" s="2959">
        <v>1</v>
      </c>
      <c r="D1727" s="2959">
        <v>2201</v>
      </c>
      <c r="E1727" s="2959" t="s">
        <v>5316</v>
      </c>
      <c r="F1727" s="2960">
        <v>93.13</v>
      </c>
      <c r="G1727" s="2959"/>
      <c r="H1727" s="3348" t="s">
        <v>3591</v>
      </c>
    </row>
    <row r="1728" spans="1:8">
      <c r="A1728" s="2959" t="s">
        <v>3063</v>
      </c>
      <c r="B1728" s="2959">
        <v>20</v>
      </c>
      <c r="C1728" s="2959">
        <v>1</v>
      </c>
      <c r="D1728" s="2959">
        <v>2202</v>
      </c>
      <c r="E1728" s="2959" t="s">
        <v>5317</v>
      </c>
      <c r="F1728" s="2960">
        <v>91.04</v>
      </c>
      <c r="G1728" s="2959"/>
      <c r="H1728" s="3348" t="s">
        <v>3591</v>
      </c>
    </row>
    <row r="1729" spans="1:8">
      <c r="A1729" s="2959" t="s">
        <v>3063</v>
      </c>
      <c r="B1729" s="2959">
        <v>20</v>
      </c>
      <c r="C1729" s="2959">
        <v>1</v>
      </c>
      <c r="D1729" s="2959">
        <v>2203</v>
      </c>
      <c r="E1729" s="2959" t="s">
        <v>5318</v>
      </c>
      <c r="F1729" s="2960">
        <v>91.04</v>
      </c>
      <c r="G1729" s="2959"/>
      <c r="H1729" s="3348" t="s">
        <v>3591</v>
      </c>
    </row>
    <row r="1730" spans="1:8">
      <c r="A1730" s="2959" t="s">
        <v>3063</v>
      </c>
      <c r="B1730" s="2959">
        <v>20</v>
      </c>
      <c r="C1730" s="2959">
        <v>1</v>
      </c>
      <c r="D1730" s="2959">
        <v>2204</v>
      </c>
      <c r="E1730" s="2959" t="s">
        <v>5319</v>
      </c>
      <c r="F1730" s="2960">
        <v>93.13</v>
      </c>
      <c r="G1730" s="2959"/>
      <c r="H1730" s="3348" t="s">
        <v>3591</v>
      </c>
    </row>
    <row r="1731" spans="1:8">
      <c r="A1731" s="2959" t="s">
        <v>3063</v>
      </c>
      <c r="B1731" s="2959">
        <v>20</v>
      </c>
      <c r="C1731" s="2959">
        <v>1</v>
      </c>
      <c r="D1731" s="2959">
        <v>2301</v>
      </c>
      <c r="E1731" s="2959" t="s">
        <v>5320</v>
      </c>
      <c r="F1731" s="2960">
        <v>93.13</v>
      </c>
      <c r="G1731" s="2959"/>
      <c r="H1731" s="3348" t="s">
        <v>3591</v>
      </c>
    </row>
    <row r="1732" spans="1:8">
      <c r="A1732" s="2959" t="s">
        <v>3063</v>
      </c>
      <c r="B1732" s="2959">
        <v>20</v>
      </c>
      <c r="C1732" s="2959">
        <v>1</v>
      </c>
      <c r="D1732" s="2959">
        <v>2302</v>
      </c>
      <c r="E1732" s="2959" t="s">
        <v>5321</v>
      </c>
      <c r="F1732" s="2960">
        <v>91.04</v>
      </c>
      <c r="G1732" s="2959"/>
      <c r="H1732" s="3348" t="s">
        <v>3591</v>
      </c>
    </row>
    <row r="1733" spans="1:8">
      <c r="A1733" s="2959" t="s">
        <v>3063</v>
      </c>
      <c r="B1733" s="2959">
        <v>20</v>
      </c>
      <c r="C1733" s="2959">
        <v>1</v>
      </c>
      <c r="D1733" s="2959">
        <v>2303</v>
      </c>
      <c r="E1733" s="2959" t="s">
        <v>5322</v>
      </c>
      <c r="F1733" s="2960">
        <v>91.04</v>
      </c>
      <c r="G1733" s="2959"/>
      <c r="H1733" s="3348" t="s">
        <v>3591</v>
      </c>
    </row>
    <row r="1734" spans="1:8">
      <c r="A1734" s="2959" t="s">
        <v>3063</v>
      </c>
      <c r="B1734" s="2959">
        <v>20</v>
      </c>
      <c r="C1734" s="2959">
        <v>1</v>
      </c>
      <c r="D1734" s="2959">
        <v>2304</v>
      </c>
      <c r="E1734" s="2959" t="s">
        <v>5323</v>
      </c>
      <c r="F1734" s="2960">
        <v>93.13</v>
      </c>
      <c r="G1734" s="2959"/>
      <c r="H1734" s="3348" t="s">
        <v>3591</v>
      </c>
    </row>
    <row r="1735" spans="1:8">
      <c r="A1735" s="2959" t="s">
        <v>3063</v>
      </c>
      <c r="B1735" s="2959">
        <v>20</v>
      </c>
      <c r="C1735" s="2959">
        <v>1</v>
      </c>
      <c r="D1735" s="2959">
        <v>2401</v>
      </c>
      <c r="E1735" s="2959" t="s">
        <v>5324</v>
      </c>
      <c r="F1735" s="2960">
        <v>93.13</v>
      </c>
      <c r="G1735" s="2959"/>
      <c r="H1735" s="3348" t="s">
        <v>3591</v>
      </c>
    </row>
    <row r="1736" spans="1:8">
      <c r="A1736" s="2959" t="s">
        <v>3063</v>
      </c>
      <c r="B1736" s="2959">
        <v>20</v>
      </c>
      <c r="C1736" s="2959">
        <v>1</v>
      </c>
      <c r="D1736" s="2959">
        <v>2402</v>
      </c>
      <c r="E1736" s="2959" t="s">
        <v>5325</v>
      </c>
      <c r="F1736" s="2960">
        <v>91.04</v>
      </c>
      <c r="G1736" s="2959"/>
      <c r="H1736" s="3348" t="s">
        <v>3591</v>
      </c>
    </row>
    <row r="1737" spans="1:8">
      <c r="A1737" s="2959" t="s">
        <v>3063</v>
      </c>
      <c r="B1737" s="2959">
        <v>20</v>
      </c>
      <c r="C1737" s="2959">
        <v>1</v>
      </c>
      <c r="D1737" s="2959">
        <v>2403</v>
      </c>
      <c r="E1737" s="2959" t="s">
        <v>5326</v>
      </c>
      <c r="F1737" s="2960">
        <v>91.04</v>
      </c>
      <c r="G1737" s="2959"/>
      <c r="H1737" s="3348" t="s">
        <v>3591</v>
      </c>
    </row>
    <row r="1738" spans="1:8">
      <c r="A1738" s="2959" t="s">
        <v>3063</v>
      </c>
      <c r="B1738" s="2959">
        <v>20</v>
      </c>
      <c r="C1738" s="2959">
        <v>1</v>
      </c>
      <c r="D1738" s="2959">
        <v>2404</v>
      </c>
      <c r="E1738" s="2959" t="s">
        <v>5327</v>
      </c>
      <c r="F1738" s="2960">
        <v>93.13</v>
      </c>
      <c r="G1738" s="2959"/>
      <c r="H1738" s="3348" t="s">
        <v>3591</v>
      </c>
    </row>
    <row r="1739" spans="1:8">
      <c r="A1739" s="2959" t="s">
        <v>3063</v>
      </c>
      <c r="B1739" s="2959">
        <v>20</v>
      </c>
      <c r="C1739" s="2959">
        <v>1</v>
      </c>
      <c r="D1739" s="2959">
        <v>2501</v>
      </c>
      <c r="E1739" s="2959" t="s">
        <v>5328</v>
      </c>
      <c r="F1739" s="2960">
        <v>93.13</v>
      </c>
      <c r="G1739" s="2959"/>
      <c r="H1739" s="3348" t="s">
        <v>3591</v>
      </c>
    </row>
    <row r="1740" spans="1:8">
      <c r="A1740" s="2959" t="s">
        <v>3063</v>
      </c>
      <c r="B1740" s="2959">
        <v>20</v>
      </c>
      <c r="C1740" s="2959">
        <v>1</v>
      </c>
      <c r="D1740" s="2959">
        <v>2502</v>
      </c>
      <c r="E1740" s="2959" t="s">
        <v>5329</v>
      </c>
      <c r="F1740" s="2960">
        <v>91.04</v>
      </c>
      <c r="G1740" s="2959"/>
      <c r="H1740" s="3348" t="s">
        <v>3591</v>
      </c>
    </row>
    <row r="1741" spans="1:8">
      <c r="A1741" s="2959" t="s">
        <v>3063</v>
      </c>
      <c r="B1741" s="2959">
        <v>20</v>
      </c>
      <c r="C1741" s="2959">
        <v>1</v>
      </c>
      <c r="D1741" s="2959">
        <v>2503</v>
      </c>
      <c r="E1741" s="2959" t="s">
        <v>5330</v>
      </c>
      <c r="F1741" s="2960">
        <v>91.04</v>
      </c>
      <c r="G1741" s="2959"/>
      <c r="H1741" s="3348" t="s">
        <v>3591</v>
      </c>
    </row>
    <row r="1742" spans="1:8">
      <c r="A1742" s="2959" t="s">
        <v>3063</v>
      </c>
      <c r="B1742" s="2959">
        <v>20</v>
      </c>
      <c r="C1742" s="2959">
        <v>1</v>
      </c>
      <c r="D1742" s="2959">
        <v>2504</v>
      </c>
      <c r="E1742" s="2959" t="s">
        <v>5331</v>
      </c>
      <c r="F1742" s="2960">
        <v>93.13</v>
      </c>
      <c r="G1742" s="2959"/>
      <c r="H1742" s="3348" t="s">
        <v>3591</v>
      </c>
    </row>
    <row r="1743" spans="1:8">
      <c r="A1743" s="2959" t="s">
        <v>3063</v>
      </c>
      <c r="B1743" s="2959">
        <v>20</v>
      </c>
      <c r="C1743" s="2959">
        <v>1</v>
      </c>
      <c r="D1743" s="2959">
        <v>2601</v>
      </c>
      <c r="E1743" s="2959" t="s">
        <v>5332</v>
      </c>
      <c r="F1743" s="2960">
        <v>93.13</v>
      </c>
      <c r="G1743" s="2959"/>
      <c r="H1743" s="3348" t="s">
        <v>3591</v>
      </c>
    </row>
    <row r="1744" spans="1:8">
      <c r="A1744" s="2959" t="s">
        <v>3063</v>
      </c>
      <c r="B1744" s="2959">
        <v>20</v>
      </c>
      <c r="C1744" s="2959">
        <v>1</v>
      </c>
      <c r="D1744" s="2959">
        <v>2602</v>
      </c>
      <c r="E1744" s="2959" t="s">
        <v>5333</v>
      </c>
      <c r="F1744" s="2960">
        <v>91.04</v>
      </c>
      <c r="G1744" s="2959"/>
      <c r="H1744" s="3348" t="s">
        <v>3591</v>
      </c>
    </row>
    <row r="1745" spans="1:8">
      <c r="A1745" s="2959" t="s">
        <v>3063</v>
      </c>
      <c r="B1745" s="2959">
        <v>20</v>
      </c>
      <c r="C1745" s="2959">
        <v>1</v>
      </c>
      <c r="D1745" s="2959">
        <v>2603</v>
      </c>
      <c r="E1745" s="2959" t="s">
        <v>5334</v>
      </c>
      <c r="F1745" s="2960">
        <v>91.04</v>
      </c>
      <c r="G1745" s="2959"/>
      <c r="H1745" s="3348" t="s">
        <v>3591</v>
      </c>
    </row>
    <row r="1746" spans="1:8">
      <c r="A1746" s="2959" t="s">
        <v>3063</v>
      </c>
      <c r="B1746" s="2959">
        <v>20</v>
      </c>
      <c r="C1746" s="2959">
        <v>1</v>
      </c>
      <c r="D1746" s="2959">
        <v>2604</v>
      </c>
      <c r="E1746" s="2959" t="s">
        <v>5335</v>
      </c>
      <c r="F1746" s="2960">
        <v>93.13</v>
      </c>
      <c r="G1746" s="2959"/>
      <c r="H1746" s="3348" t="s">
        <v>3591</v>
      </c>
    </row>
    <row r="1747" spans="1:8">
      <c r="A1747" s="2959" t="s">
        <v>3063</v>
      </c>
      <c r="B1747" s="2959">
        <v>20</v>
      </c>
      <c r="C1747" s="2959">
        <v>1</v>
      </c>
      <c r="D1747" s="2959">
        <v>2701</v>
      </c>
      <c r="E1747" s="2959" t="s">
        <v>5336</v>
      </c>
      <c r="F1747" s="2960">
        <v>93.13</v>
      </c>
      <c r="G1747" s="2959"/>
      <c r="H1747" s="3348" t="s">
        <v>3591</v>
      </c>
    </row>
    <row r="1748" spans="1:8">
      <c r="A1748" s="2959" t="s">
        <v>3063</v>
      </c>
      <c r="B1748" s="2959">
        <v>20</v>
      </c>
      <c r="C1748" s="2959">
        <v>1</v>
      </c>
      <c r="D1748" s="2959">
        <v>2702</v>
      </c>
      <c r="E1748" s="2959" t="s">
        <v>5337</v>
      </c>
      <c r="F1748" s="2960">
        <v>91.04</v>
      </c>
      <c r="G1748" s="2959"/>
      <c r="H1748" s="3348" t="s">
        <v>3591</v>
      </c>
    </row>
    <row r="1749" spans="1:8">
      <c r="A1749" s="2959" t="s">
        <v>3063</v>
      </c>
      <c r="B1749" s="2959">
        <v>20</v>
      </c>
      <c r="C1749" s="2959">
        <v>1</v>
      </c>
      <c r="D1749" s="2959">
        <v>2703</v>
      </c>
      <c r="E1749" s="2959" t="s">
        <v>5338</v>
      </c>
      <c r="F1749" s="2960">
        <v>91.04</v>
      </c>
      <c r="G1749" s="2959"/>
      <c r="H1749" s="3348" t="s">
        <v>3591</v>
      </c>
    </row>
    <row r="1750" spans="1:8">
      <c r="A1750" s="2959" t="s">
        <v>3063</v>
      </c>
      <c r="B1750" s="2959">
        <v>20</v>
      </c>
      <c r="C1750" s="2959">
        <v>1</v>
      </c>
      <c r="D1750" s="2969">
        <v>2704</v>
      </c>
      <c r="E1750" s="2959" t="s">
        <v>5339</v>
      </c>
      <c r="F1750" s="2983">
        <v>93.13</v>
      </c>
      <c r="G1750" s="2959"/>
      <c r="H1750" s="3348" t="s">
        <v>3591</v>
      </c>
    </row>
    <row r="1751" spans="1:8">
      <c r="A1751" s="2959" t="s">
        <v>3063</v>
      </c>
      <c r="B1751" s="2959">
        <v>21</v>
      </c>
      <c r="C1751" s="2959">
        <v>1</v>
      </c>
      <c r="D1751" s="2959">
        <v>101</v>
      </c>
      <c r="E1751" s="2959" t="s">
        <v>5340</v>
      </c>
      <c r="F1751" s="2960">
        <v>93.39</v>
      </c>
      <c r="G1751" s="2959"/>
      <c r="H1751" s="3348" t="s">
        <v>3591</v>
      </c>
    </row>
    <row r="1752" spans="1:8">
      <c r="A1752" s="2959" t="s">
        <v>3063</v>
      </c>
      <c r="B1752" s="2959">
        <v>21</v>
      </c>
      <c r="C1752" s="2959">
        <v>1</v>
      </c>
      <c r="D1752" s="2959">
        <v>102</v>
      </c>
      <c r="E1752" s="2959" t="s">
        <v>5341</v>
      </c>
      <c r="F1752" s="2960">
        <v>91.3</v>
      </c>
      <c r="G1752" s="2959"/>
      <c r="H1752" s="3348" t="s">
        <v>3591</v>
      </c>
    </row>
    <row r="1753" spans="1:8">
      <c r="A1753" s="2959" t="s">
        <v>3063</v>
      </c>
      <c r="B1753" s="2959">
        <v>21</v>
      </c>
      <c r="C1753" s="2959">
        <v>1</v>
      </c>
      <c r="D1753" s="2959">
        <v>103</v>
      </c>
      <c r="E1753" s="2959" t="s">
        <v>5342</v>
      </c>
      <c r="F1753" s="2960">
        <v>137.88999999999999</v>
      </c>
      <c r="G1753" s="2959"/>
      <c r="H1753" s="3348" t="s">
        <v>3591</v>
      </c>
    </row>
    <row r="1754" spans="1:8">
      <c r="A1754" s="2959" t="s">
        <v>3063</v>
      </c>
      <c r="B1754" s="2959">
        <v>21</v>
      </c>
      <c r="C1754" s="2959">
        <v>1</v>
      </c>
      <c r="D1754" s="2959">
        <v>201</v>
      </c>
      <c r="E1754" s="2959" t="s">
        <v>5343</v>
      </c>
      <c r="F1754" s="2960">
        <v>93.39</v>
      </c>
      <c r="G1754" s="2959"/>
      <c r="H1754" s="3348" t="s">
        <v>3591</v>
      </c>
    </row>
    <row r="1755" spans="1:8">
      <c r="A1755" s="2959" t="s">
        <v>3063</v>
      </c>
      <c r="B1755" s="2959">
        <v>21</v>
      </c>
      <c r="C1755" s="2959">
        <v>1</v>
      </c>
      <c r="D1755" s="2959">
        <v>202</v>
      </c>
      <c r="E1755" s="2959" t="s">
        <v>5344</v>
      </c>
      <c r="F1755" s="2960">
        <v>91.3</v>
      </c>
      <c r="G1755" s="2959"/>
      <c r="H1755" s="3348" t="s">
        <v>3591</v>
      </c>
    </row>
    <row r="1756" spans="1:8">
      <c r="A1756" s="2959" t="s">
        <v>3063</v>
      </c>
      <c r="B1756" s="2959">
        <v>21</v>
      </c>
      <c r="C1756" s="2959">
        <v>1</v>
      </c>
      <c r="D1756" s="2959">
        <v>203</v>
      </c>
      <c r="E1756" s="2959" t="s">
        <v>5345</v>
      </c>
      <c r="F1756" s="2960">
        <v>91.3</v>
      </c>
      <c r="G1756" s="2959"/>
      <c r="H1756" s="3348" t="s">
        <v>3591</v>
      </c>
    </row>
    <row r="1757" spans="1:8">
      <c r="A1757" s="2959" t="s">
        <v>3063</v>
      </c>
      <c r="B1757" s="2959">
        <v>21</v>
      </c>
      <c r="C1757" s="2959">
        <v>1</v>
      </c>
      <c r="D1757" s="2959">
        <v>204</v>
      </c>
      <c r="E1757" s="2959" t="s">
        <v>5346</v>
      </c>
      <c r="F1757" s="2960">
        <v>93.39</v>
      </c>
      <c r="G1757" s="2959"/>
      <c r="H1757" s="3348" t="s">
        <v>3591</v>
      </c>
    </row>
    <row r="1758" spans="1:8">
      <c r="A1758" s="2959" t="s">
        <v>3063</v>
      </c>
      <c r="B1758" s="2959">
        <v>21</v>
      </c>
      <c r="C1758" s="2959">
        <v>1</v>
      </c>
      <c r="D1758" s="2959">
        <v>301</v>
      </c>
      <c r="E1758" s="2959" t="s">
        <v>5347</v>
      </c>
      <c r="F1758" s="2960">
        <v>93.39</v>
      </c>
      <c r="G1758" s="2959"/>
      <c r="H1758" s="3348" t="s">
        <v>3591</v>
      </c>
    </row>
    <row r="1759" spans="1:8">
      <c r="A1759" s="2959" t="s">
        <v>3063</v>
      </c>
      <c r="B1759" s="2959">
        <v>21</v>
      </c>
      <c r="C1759" s="2959">
        <v>1</v>
      </c>
      <c r="D1759" s="2959">
        <v>302</v>
      </c>
      <c r="E1759" s="2959" t="s">
        <v>5348</v>
      </c>
      <c r="F1759" s="2960">
        <v>91.3</v>
      </c>
      <c r="G1759" s="2959"/>
      <c r="H1759" s="3348" t="s">
        <v>3591</v>
      </c>
    </row>
    <row r="1760" spans="1:8">
      <c r="A1760" s="2959" t="s">
        <v>3063</v>
      </c>
      <c r="B1760" s="2959">
        <v>21</v>
      </c>
      <c r="C1760" s="2959">
        <v>1</v>
      </c>
      <c r="D1760" s="2959">
        <v>303</v>
      </c>
      <c r="E1760" s="2959" t="s">
        <v>5349</v>
      </c>
      <c r="F1760" s="2960">
        <v>91.3</v>
      </c>
      <c r="G1760" s="2959"/>
      <c r="H1760" s="3348" t="s">
        <v>3591</v>
      </c>
    </row>
    <row r="1761" spans="1:9">
      <c r="A1761" s="2959" t="s">
        <v>3063</v>
      </c>
      <c r="B1761" s="2959">
        <v>21</v>
      </c>
      <c r="C1761" s="2959">
        <v>1</v>
      </c>
      <c r="D1761" s="2959">
        <v>304</v>
      </c>
      <c r="E1761" s="2959" t="s">
        <v>5350</v>
      </c>
      <c r="F1761" s="2960">
        <v>93.39</v>
      </c>
      <c r="G1761" s="2959"/>
      <c r="H1761" s="3348" t="s">
        <v>3591</v>
      </c>
    </row>
    <row r="1762" spans="1:9">
      <c r="A1762" s="2959" t="s">
        <v>3063</v>
      </c>
      <c r="B1762" s="2959">
        <v>21</v>
      </c>
      <c r="C1762" s="2959">
        <v>1</v>
      </c>
      <c r="D1762" s="2959">
        <v>401</v>
      </c>
      <c r="E1762" s="2959" t="s">
        <v>5351</v>
      </c>
      <c r="F1762" s="2960">
        <v>93.39</v>
      </c>
      <c r="G1762" s="2959"/>
      <c r="H1762" s="3348" t="s">
        <v>3591</v>
      </c>
    </row>
    <row r="1763" spans="1:9">
      <c r="A1763" s="2959" t="s">
        <v>3063</v>
      </c>
      <c r="B1763" s="2959">
        <v>21</v>
      </c>
      <c r="C1763" s="2959">
        <v>1</v>
      </c>
      <c r="D1763" s="2959">
        <v>402</v>
      </c>
      <c r="E1763" s="2959" t="s">
        <v>5352</v>
      </c>
      <c r="F1763" s="2960">
        <v>91.3</v>
      </c>
      <c r="G1763" s="2959"/>
      <c r="H1763" s="3348" t="s">
        <v>3591</v>
      </c>
    </row>
    <row r="1764" spans="1:9">
      <c r="A1764" s="2959" t="s">
        <v>3063</v>
      </c>
      <c r="B1764" s="2959">
        <v>21</v>
      </c>
      <c r="C1764" s="2959">
        <v>1</v>
      </c>
      <c r="D1764" s="2959">
        <v>403</v>
      </c>
      <c r="E1764" s="2959" t="s">
        <v>5353</v>
      </c>
      <c r="F1764" s="2960">
        <v>91.3</v>
      </c>
      <c r="G1764" s="2959"/>
      <c r="H1764" s="3348" t="s">
        <v>3591</v>
      </c>
    </row>
    <row r="1765" spans="1:9">
      <c r="A1765" s="2959" t="s">
        <v>3063</v>
      </c>
      <c r="B1765" s="2959">
        <v>21</v>
      </c>
      <c r="C1765" s="2959">
        <v>1</v>
      </c>
      <c r="D1765" s="2959">
        <v>404</v>
      </c>
      <c r="E1765" s="2959" t="s">
        <v>5354</v>
      </c>
      <c r="F1765" s="2960">
        <v>93.39</v>
      </c>
      <c r="G1765" s="2959"/>
      <c r="H1765" s="3348" t="s">
        <v>3591</v>
      </c>
    </row>
    <row r="1766" spans="1:9">
      <c r="A1766" s="2959" t="s">
        <v>3063</v>
      </c>
      <c r="B1766" s="2959">
        <v>21</v>
      </c>
      <c r="C1766" s="2959">
        <v>1</v>
      </c>
      <c r="D1766" s="2959">
        <v>501</v>
      </c>
      <c r="E1766" s="2959" t="s">
        <v>5355</v>
      </c>
      <c r="F1766" s="2960">
        <v>93.39</v>
      </c>
      <c r="G1766" s="2959"/>
      <c r="H1766" s="3348" t="s">
        <v>3591</v>
      </c>
    </row>
    <row r="1767" spans="1:9">
      <c r="A1767" s="2959" t="s">
        <v>3063</v>
      </c>
      <c r="B1767" s="2959">
        <v>21</v>
      </c>
      <c r="C1767" s="2959">
        <v>1</v>
      </c>
      <c r="D1767" s="2959">
        <v>502</v>
      </c>
      <c r="E1767" s="2959" t="s">
        <v>5356</v>
      </c>
      <c r="F1767" s="2960">
        <v>91.3</v>
      </c>
      <c r="G1767" s="2959"/>
      <c r="H1767" s="3348" t="s">
        <v>3591</v>
      </c>
    </row>
    <row r="1768" spans="1:9">
      <c r="A1768" s="2959" t="s">
        <v>3063</v>
      </c>
      <c r="B1768" s="2959">
        <v>21</v>
      </c>
      <c r="C1768" s="2959">
        <v>1</v>
      </c>
      <c r="D1768" s="2959">
        <v>503</v>
      </c>
      <c r="E1768" s="2959" t="s">
        <v>5357</v>
      </c>
      <c r="F1768" s="2960">
        <v>91.3</v>
      </c>
      <c r="G1768" s="2959"/>
      <c r="H1768" s="3348" t="s">
        <v>3591</v>
      </c>
    </row>
    <row r="1769" spans="1:9">
      <c r="A1769" s="2959" t="s">
        <v>3063</v>
      </c>
      <c r="B1769" s="2959">
        <v>21</v>
      </c>
      <c r="C1769" s="2959">
        <v>1</v>
      </c>
      <c r="D1769" s="2959">
        <v>504</v>
      </c>
      <c r="E1769" s="2959" t="s">
        <v>5358</v>
      </c>
      <c r="F1769" s="2960">
        <v>93.39</v>
      </c>
      <c r="G1769" s="2959"/>
      <c r="H1769" s="3348" t="s">
        <v>3591</v>
      </c>
    </row>
    <row r="1770" spans="1:9">
      <c r="A1770" s="2959" t="s">
        <v>3063</v>
      </c>
      <c r="B1770" s="2959">
        <v>21</v>
      </c>
      <c r="C1770" s="2959">
        <v>1</v>
      </c>
      <c r="D1770" s="2959">
        <v>601</v>
      </c>
      <c r="E1770" s="2959" t="s">
        <v>5359</v>
      </c>
      <c r="F1770" s="2960">
        <v>93.39</v>
      </c>
      <c r="G1770" s="2959"/>
      <c r="H1770" s="3348" t="s">
        <v>3591</v>
      </c>
    </row>
    <row r="1771" spans="1:9">
      <c r="A1771" s="2959" t="s">
        <v>3063</v>
      </c>
      <c r="B1771" s="2959">
        <v>21</v>
      </c>
      <c r="C1771" s="2959">
        <v>1</v>
      </c>
      <c r="D1771" s="2959">
        <v>602</v>
      </c>
      <c r="E1771" s="2959" t="s">
        <v>5360</v>
      </c>
      <c r="F1771" s="2960">
        <v>91.3</v>
      </c>
      <c r="G1771" s="2959"/>
      <c r="H1771" s="3348" t="s">
        <v>3591</v>
      </c>
    </row>
    <row r="1772" spans="1:9">
      <c r="A1772" s="2959" t="s">
        <v>3063</v>
      </c>
      <c r="B1772" s="2959">
        <v>21</v>
      </c>
      <c r="C1772" s="2959">
        <v>1</v>
      </c>
      <c r="D1772" s="2959">
        <v>603</v>
      </c>
      <c r="E1772" s="2959" t="s">
        <v>5361</v>
      </c>
      <c r="F1772" s="2960">
        <v>91.3</v>
      </c>
      <c r="G1772" s="2959"/>
      <c r="H1772" s="3348" t="s">
        <v>3577</v>
      </c>
      <c r="I1772" s="3002" t="s">
        <v>3643</v>
      </c>
    </row>
    <row r="1773" spans="1:9">
      <c r="A1773" s="2959" t="s">
        <v>3063</v>
      </c>
      <c r="B1773" s="2959">
        <v>21</v>
      </c>
      <c r="C1773" s="2959">
        <v>1</v>
      </c>
      <c r="D1773" s="2959">
        <v>604</v>
      </c>
      <c r="E1773" s="2959" t="s">
        <v>5362</v>
      </c>
      <c r="F1773" s="2960">
        <v>93.39</v>
      </c>
      <c r="G1773" s="2959"/>
      <c r="H1773" s="3348" t="s">
        <v>3591</v>
      </c>
    </row>
    <row r="1774" spans="1:9">
      <c r="A1774" s="2959" t="s">
        <v>3063</v>
      </c>
      <c r="B1774" s="2959">
        <v>21</v>
      </c>
      <c r="C1774" s="2959">
        <v>1</v>
      </c>
      <c r="D1774" s="2959">
        <v>701</v>
      </c>
      <c r="E1774" s="2959" t="s">
        <v>5363</v>
      </c>
      <c r="F1774" s="2960">
        <v>93.39</v>
      </c>
      <c r="G1774" s="2959"/>
      <c r="H1774" s="3348" t="s">
        <v>3591</v>
      </c>
    </row>
    <row r="1775" spans="1:9">
      <c r="A1775" s="2959" t="s">
        <v>3063</v>
      </c>
      <c r="B1775" s="2959">
        <v>21</v>
      </c>
      <c r="C1775" s="2959">
        <v>1</v>
      </c>
      <c r="D1775" s="2959">
        <v>702</v>
      </c>
      <c r="E1775" s="2959" t="s">
        <v>5364</v>
      </c>
      <c r="F1775" s="2960">
        <v>91.3</v>
      </c>
      <c r="G1775" s="2959"/>
      <c r="H1775" s="3348" t="s">
        <v>3591</v>
      </c>
    </row>
    <row r="1776" spans="1:9">
      <c r="A1776" s="2959" t="s">
        <v>3063</v>
      </c>
      <c r="B1776" s="2959">
        <v>21</v>
      </c>
      <c r="C1776" s="2959">
        <v>1</v>
      </c>
      <c r="D1776" s="2959">
        <v>703</v>
      </c>
      <c r="E1776" s="2959" t="s">
        <v>5365</v>
      </c>
      <c r="F1776" s="2960">
        <v>91.3</v>
      </c>
      <c r="G1776" s="2959"/>
      <c r="H1776" s="3348" t="s">
        <v>3591</v>
      </c>
    </row>
    <row r="1777" spans="1:8">
      <c r="A1777" s="2959" t="s">
        <v>3063</v>
      </c>
      <c r="B1777" s="2959">
        <v>21</v>
      </c>
      <c r="C1777" s="2959">
        <v>1</v>
      </c>
      <c r="D1777" s="2959">
        <v>704</v>
      </c>
      <c r="E1777" s="2959" t="s">
        <v>5366</v>
      </c>
      <c r="F1777" s="2960">
        <v>93.39</v>
      </c>
      <c r="G1777" s="2959"/>
      <c r="H1777" s="3348" t="s">
        <v>3591</v>
      </c>
    </row>
    <row r="1778" spans="1:8">
      <c r="A1778" s="2959" t="s">
        <v>3063</v>
      </c>
      <c r="B1778" s="2959">
        <v>21</v>
      </c>
      <c r="C1778" s="2959">
        <v>1</v>
      </c>
      <c r="D1778" s="2959">
        <v>801</v>
      </c>
      <c r="E1778" s="2959" t="s">
        <v>5367</v>
      </c>
      <c r="F1778" s="2960">
        <v>93.39</v>
      </c>
      <c r="G1778" s="2959"/>
      <c r="H1778" s="3348" t="s">
        <v>3591</v>
      </c>
    </row>
    <row r="1779" spans="1:8">
      <c r="A1779" s="2959" t="s">
        <v>3063</v>
      </c>
      <c r="B1779" s="2959">
        <v>21</v>
      </c>
      <c r="C1779" s="2959">
        <v>1</v>
      </c>
      <c r="D1779" s="2959">
        <v>802</v>
      </c>
      <c r="E1779" s="2959" t="s">
        <v>5368</v>
      </c>
      <c r="F1779" s="2960">
        <v>91.3</v>
      </c>
      <c r="G1779" s="2959"/>
      <c r="H1779" s="3348" t="s">
        <v>3591</v>
      </c>
    </row>
    <row r="1780" spans="1:8">
      <c r="A1780" s="2959" t="s">
        <v>3063</v>
      </c>
      <c r="B1780" s="2959">
        <v>21</v>
      </c>
      <c r="C1780" s="2959">
        <v>1</v>
      </c>
      <c r="D1780" s="2959">
        <v>803</v>
      </c>
      <c r="E1780" s="2959" t="s">
        <v>5369</v>
      </c>
      <c r="F1780" s="2960">
        <v>91.3</v>
      </c>
      <c r="G1780" s="2959"/>
      <c r="H1780" s="3348" t="s">
        <v>3591</v>
      </c>
    </row>
    <row r="1781" spans="1:8">
      <c r="A1781" s="2959" t="s">
        <v>3063</v>
      </c>
      <c r="B1781" s="2959">
        <v>21</v>
      </c>
      <c r="C1781" s="2959">
        <v>1</v>
      </c>
      <c r="D1781" s="2959">
        <v>804</v>
      </c>
      <c r="E1781" s="2959" t="s">
        <v>5370</v>
      </c>
      <c r="F1781" s="2960">
        <v>93.39</v>
      </c>
      <c r="G1781" s="2959"/>
      <c r="H1781" s="3348" t="s">
        <v>3591</v>
      </c>
    </row>
    <row r="1782" spans="1:8">
      <c r="A1782" s="2959" t="s">
        <v>3063</v>
      </c>
      <c r="B1782" s="2959">
        <v>21</v>
      </c>
      <c r="C1782" s="2959">
        <v>1</v>
      </c>
      <c r="D1782" s="2959">
        <v>901</v>
      </c>
      <c r="E1782" s="2959" t="s">
        <v>5371</v>
      </c>
      <c r="F1782" s="2960">
        <v>93.39</v>
      </c>
      <c r="G1782" s="2959"/>
      <c r="H1782" s="3348" t="s">
        <v>3591</v>
      </c>
    </row>
    <row r="1783" spans="1:8">
      <c r="A1783" s="2959" t="s">
        <v>3063</v>
      </c>
      <c r="B1783" s="2959">
        <v>21</v>
      </c>
      <c r="C1783" s="2959">
        <v>1</v>
      </c>
      <c r="D1783" s="2959">
        <v>902</v>
      </c>
      <c r="E1783" s="2959" t="s">
        <v>5372</v>
      </c>
      <c r="F1783" s="2960">
        <v>91.3</v>
      </c>
      <c r="G1783" s="2959"/>
      <c r="H1783" s="3348" t="s">
        <v>3591</v>
      </c>
    </row>
    <row r="1784" spans="1:8">
      <c r="A1784" s="2959" t="s">
        <v>3063</v>
      </c>
      <c r="B1784" s="2959">
        <v>21</v>
      </c>
      <c r="C1784" s="2959">
        <v>1</v>
      </c>
      <c r="D1784" s="2959">
        <v>903</v>
      </c>
      <c r="E1784" s="2959" t="s">
        <v>5373</v>
      </c>
      <c r="F1784" s="2960">
        <v>91.3</v>
      </c>
      <c r="G1784" s="2959"/>
      <c r="H1784" s="3348" t="s">
        <v>3591</v>
      </c>
    </row>
    <row r="1785" spans="1:8">
      <c r="A1785" s="2959" t="s">
        <v>3063</v>
      </c>
      <c r="B1785" s="2959">
        <v>21</v>
      </c>
      <c r="C1785" s="2959">
        <v>1</v>
      </c>
      <c r="D1785" s="2959">
        <v>904</v>
      </c>
      <c r="E1785" s="2959" t="s">
        <v>5374</v>
      </c>
      <c r="F1785" s="2960">
        <v>93.39</v>
      </c>
      <c r="G1785" s="2959"/>
      <c r="H1785" s="3348" t="s">
        <v>3591</v>
      </c>
    </row>
    <row r="1786" spans="1:8">
      <c r="A1786" s="2959" t="s">
        <v>3063</v>
      </c>
      <c r="B1786" s="2959">
        <v>21</v>
      </c>
      <c r="C1786" s="2959">
        <v>1</v>
      </c>
      <c r="D1786" s="2959">
        <v>1001</v>
      </c>
      <c r="E1786" s="2959" t="s">
        <v>5375</v>
      </c>
      <c r="F1786" s="2960">
        <v>93.39</v>
      </c>
      <c r="G1786" s="2959"/>
      <c r="H1786" s="3348" t="s">
        <v>3591</v>
      </c>
    </row>
    <row r="1787" spans="1:8">
      <c r="A1787" s="2959" t="s">
        <v>3063</v>
      </c>
      <c r="B1787" s="2959">
        <v>21</v>
      </c>
      <c r="C1787" s="2959">
        <v>1</v>
      </c>
      <c r="D1787" s="2959">
        <v>1002</v>
      </c>
      <c r="E1787" s="2959" t="s">
        <v>5376</v>
      </c>
      <c r="F1787" s="2960">
        <v>91.3</v>
      </c>
      <c r="G1787" s="2959"/>
      <c r="H1787" s="3348" t="s">
        <v>3591</v>
      </c>
    </row>
    <row r="1788" spans="1:8">
      <c r="A1788" s="2959" t="s">
        <v>3063</v>
      </c>
      <c r="B1788" s="2959">
        <v>21</v>
      </c>
      <c r="C1788" s="2959">
        <v>1</v>
      </c>
      <c r="D1788" s="2959">
        <v>1003</v>
      </c>
      <c r="E1788" s="2959" t="s">
        <v>5377</v>
      </c>
      <c r="F1788" s="2960">
        <v>91.3</v>
      </c>
      <c r="G1788" s="2959"/>
      <c r="H1788" s="3348" t="s">
        <v>3591</v>
      </c>
    </row>
    <row r="1789" spans="1:8">
      <c r="A1789" s="2959" t="s">
        <v>3063</v>
      </c>
      <c r="B1789" s="2959">
        <v>21</v>
      </c>
      <c r="C1789" s="2959">
        <v>1</v>
      </c>
      <c r="D1789" s="2959">
        <v>1004</v>
      </c>
      <c r="E1789" s="2959" t="s">
        <v>5378</v>
      </c>
      <c r="F1789" s="2960">
        <v>93.39</v>
      </c>
      <c r="G1789" s="2959"/>
      <c r="H1789" s="3348" t="s">
        <v>3591</v>
      </c>
    </row>
    <row r="1790" spans="1:8">
      <c r="A1790" s="2959" t="s">
        <v>3063</v>
      </c>
      <c r="B1790" s="2959">
        <v>21</v>
      </c>
      <c r="C1790" s="2959">
        <v>1</v>
      </c>
      <c r="D1790" s="2959">
        <v>1101</v>
      </c>
      <c r="E1790" s="2959" t="s">
        <v>5379</v>
      </c>
      <c r="F1790" s="2960">
        <v>93.39</v>
      </c>
      <c r="G1790" s="2959"/>
      <c r="H1790" s="3348" t="s">
        <v>3591</v>
      </c>
    </row>
    <row r="1791" spans="1:8">
      <c r="A1791" s="2959" t="s">
        <v>3063</v>
      </c>
      <c r="B1791" s="2959">
        <v>21</v>
      </c>
      <c r="C1791" s="2959">
        <v>1</v>
      </c>
      <c r="D1791" s="2959">
        <v>1102</v>
      </c>
      <c r="E1791" s="2959" t="s">
        <v>5380</v>
      </c>
      <c r="F1791" s="2960">
        <v>91.3</v>
      </c>
      <c r="G1791" s="2959"/>
      <c r="H1791" s="3348" t="s">
        <v>3591</v>
      </c>
    </row>
    <row r="1792" spans="1:8">
      <c r="A1792" s="2959" t="s">
        <v>3063</v>
      </c>
      <c r="B1792" s="2959">
        <v>21</v>
      </c>
      <c r="C1792" s="2959">
        <v>1</v>
      </c>
      <c r="D1792" s="2959">
        <v>1103</v>
      </c>
      <c r="E1792" s="2959" t="s">
        <v>5381</v>
      </c>
      <c r="F1792" s="2960">
        <v>91.3</v>
      </c>
      <c r="G1792" s="2959"/>
      <c r="H1792" s="3348" t="s">
        <v>3591</v>
      </c>
    </row>
    <row r="1793" spans="1:8">
      <c r="A1793" s="2959" t="s">
        <v>3063</v>
      </c>
      <c r="B1793" s="2959">
        <v>21</v>
      </c>
      <c r="C1793" s="2959">
        <v>1</v>
      </c>
      <c r="D1793" s="2959">
        <v>1104</v>
      </c>
      <c r="E1793" s="2959" t="s">
        <v>5382</v>
      </c>
      <c r="F1793" s="2960">
        <v>93.39</v>
      </c>
      <c r="G1793" s="2959"/>
      <c r="H1793" s="3348" t="s">
        <v>3591</v>
      </c>
    </row>
    <row r="1794" spans="1:8">
      <c r="A1794" s="2959" t="s">
        <v>3063</v>
      </c>
      <c r="B1794" s="2959">
        <v>21</v>
      </c>
      <c r="C1794" s="2959">
        <v>1</v>
      </c>
      <c r="D1794" s="2959">
        <v>1201</v>
      </c>
      <c r="E1794" s="2959" t="s">
        <v>5383</v>
      </c>
      <c r="F1794" s="2960">
        <v>93.39</v>
      </c>
      <c r="G1794" s="2959"/>
      <c r="H1794" s="3348" t="s">
        <v>3591</v>
      </c>
    </row>
    <row r="1795" spans="1:8">
      <c r="A1795" s="2959" t="s">
        <v>3063</v>
      </c>
      <c r="B1795" s="2959">
        <v>21</v>
      </c>
      <c r="C1795" s="2959">
        <v>1</v>
      </c>
      <c r="D1795" s="2959">
        <v>1202</v>
      </c>
      <c r="E1795" s="2959" t="s">
        <v>5384</v>
      </c>
      <c r="F1795" s="2960">
        <v>91.3</v>
      </c>
      <c r="G1795" s="2959"/>
      <c r="H1795" s="3348" t="s">
        <v>3591</v>
      </c>
    </row>
    <row r="1796" spans="1:8">
      <c r="A1796" s="2959" t="s">
        <v>3063</v>
      </c>
      <c r="B1796" s="2959">
        <v>21</v>
      </c>
      <c r="C1796" s="2959">
        <v>1</v>
      </c>
      <c r="D1796" s="2959">
        <v>1203</v>
      </c>
      <c r="E1796" s="2959" t="s">
        <v>5385</v>
      </c>
      <c r="F1796" s="2960">
        <v>91.3</v>
      </c>
      <c r="G1796" s="2959"/>
      <c r="H1796" s="3348" t="s">
        <v>3591</v>
      </c>
    </row>
    <row r="1797" spans="1:8">
      <c r="A1797" s="2959" t="s">
        <v>3063</v>
      </c>
      <c r="B1797" s="2959">
        <v>21</v>
      </c>
      <c r="C1797" s="2959">
        <v>1</v>
      </c>
      <c r="D1797" s="2959">
        <v>1204</v>
      </c>
      <c r="E1797" s="2959" t="s">
        <v>5386</v>
      </c>
      <c r="F1797" s="2960">
        <v>93.39</v>
      </c>
      <c r="G1797" s="2959"/>
      <c r="H1797" s="3348" t="s">
        <v>3591</v>
      </c>
    </row>
    <row r="1798" spans="1:8">
      <c r="A1798" s="2959" t="s">
        <v>3063</v>
      </c>
      <c r="B1798" s="2959">
        <v>21</v>
      </c>
      <c r="C1798" s="2959">
        <v>1</v>
      </c>
      <c r="D1798" s="2959">
        <v>1301</v>
      </c>
      <c r="E1798" s="2959" t="s">
        <v>5387</v>
      </c>
      <c r="F1798" s="2960">
        <v>93.39</v>
      </c>
      <c r="G1798" s="2959"/>
      <c r="H1798" s="3348" t="s">
        <v>3591</v>
      </c>
    </row>
    <row r="1799" spans="1:8">
      <c r="A1799" s="2959" t="s">
        <v>3063</v>
      </c>
      <c r="B1799" s="2959">
        <v>21</v>
      </c>
      <c r="C1799" s="2959">
        <v>1</v>
      </c>
      <c r="D1799" s="2959">
        <v>1302</v>
      </c>
      <c r="E1799" s="2959" t="s">
        <v>5388</v>
      </c>
      <c r="F1799" s="2960">
        <v>91.3</v>
      </c>
      <c r="G1799" s="2959"/>
      <c r="H1799" s="3348" t="s">
        <v>3591</v>
      </c>
    </row>
    <row r="1800" spans="1:8">
      <c r="A1800" s="2959" t="s">
        <v>3063</v>
      </c>
      <c r="B1800" s="2959">
        <v>21</v>
      </c>
      <c r="C1800" s="2959">
        <v>1</v>
      </c>
      <c r="D1800" s="2959">
        <v>1303</v>
      </c>
      <c r="E1800" s="2959" t="s">
        <v>5389</v>
      </c>
      <c r="F1800" s="2960">
        <v>91.3</v>
      </c>
      <c r="G1800" s="2959"/>
      <c r="H1800" s="3348" t="s">
        <v>3591</v>
      </c>
    </row>
    <row r="1801" spans="1:8">
      <c r="A1801" s="2959" t="s">
        <v>3063</v>
      </c>
      <c r="B1801" s="2959">
        <v>21</v>
      </c>
      <c r="C1801" s="2959">
        <v>1</v>
      </c>
      <c r="D1801" s="2959">
        <v>1304</v>
      </c>
      <c r="E1801" s="2959" t="s">
        <v>5390</v>
      </c>
      <c r="F1801" s="2960">
        <v>93.39</v>
      </c>
      <c r="G1801" s="2959"/>
      <c r="H1801" s="3348" t="s">
        <v>3591</v>
      </c>
    </row>
    <row r="1802" spans="1:8">
      <c r="A1802" s="2959" t="s">
        <v>3063</v>
      </c>
      <c r="B1802" s="2959">
        <v>21</v>
      </c>
      <c r="C1802" s="2959">
        <v>1</v>
      </c>
      <c r="D1802" s="2959">
        <v>1401</v>
      </c>
      <c r="E1802" s="2959" t="s">
        <v>5391</v>
      </c>
      <c r="F1802" s="2960">
        <v>93.39</v>
      </c>
      <c r="G1802" s="2959"/>
      <c r="H1802" s="3348" t="s">
        <v>3591</v>
      </c>
    </row>
    <row r="1803" spans="1:8">
      <c r="A1803" s="2959" t="s">
        <v>3063</v>
      </c>
      <c r="B1803" s="2959">
        <v>21</v>
      </c>
      <c r="C1803" s="2959">
        <v>1</v>
      </c>
      <c r="D1803" s="2959">
        <v>1402</v>
      </c>
      <c r="E1803" s="2959" t="s">
        <v>5392</v>
      </c>
      <c r="F1803" s="2960">
        <v>91.3</v>
      </c>
      <c r="G1803" s="2959"/>
      <c r="H1803" s="3348" t="s">
        <v>3591</v>
      </c>
    </row>
    <row r="1804" spans="1:8">
      <c r="A1804" s="2959" t="s">
        <v>3063</v>
      </c>
      <c r="B1804" s="2959">
        <v>21</v>
      </c>
      <c r="C1804" s="2959">
        <v>1</v>
      </c>
      <c r="D1804" s="2959">
        <v>1403</v>
      </c>
      <c r="E1804" s="2959" t="s">
        <v>5393</v>
      </c>
      <c r="F1804" s="2960">
        <v>91.3</v>
      </c>
      <c r="G1804" s="2959"/>
      <c r="H1804" s="3348" t="s">
        <v>3591</v>
      </c>
    </row>
    <row r="1805" spans="1:8">
      <c r="A1805" s="2959" t="s">
        <v>3063</v>
      </c>
      <c r="B1805" s="2959">
        <v>21</v>
      </c>
      <c r="C1805" s="2959">
        <v>1</v>
      </c>
      <c r="D1805" s="2959">
        <v>1404</v>
      </c>
      <c r="E1805" s="2959" t="s">
        <v>5394</v>
      </c>
      <c r="F1805" s="2960">
        <v>93.39</v>
      </c>
      <c r="G1805" s="2959"/>
      <c r="H1805" s="3348" t="s">
        <v>3591</v>
      </c>
    </row>
    <row r="1806" spans="1:8">
      <c r="A1806" s="2959" t="s">
        <v>3063</v>
      </c>
      <c r="B1806" s="2959">
        <v>21</v>
      </c>
      <c r="C1806" s="2959">
        <v>1</v>
      </c>
      <c r="D1806" s="2959">
        <v>1501</v>
      </c>
      <c r="E1806" s="2959" t="s">
        <v>5395</v>
      </c>
      <c r="F1806" s="2960">
        <v>93.39</v>
      </c>
      <c r="G1806" s="2959"/>
      <c r="H1806" s="3348" t="s">
        <v>3591</v>
      </c>
    </row>
    <row r="1807" spans="1:8">
      <c r="A1807" s="2959" t="s">
        <v>3063</v>
      </c>
      <c r="B1807" s="2959">
        <v>21</v>
      </c>
      <c r="C1807" s="2959">
        <v>1</v>
      </c>
      <c r="D1807" s="2959">
        <v>1502</v>
      </c>
      <c r="E1807" s="2959" t="s">
        <v>5396</v>
      </c>
      <c r="F1807" s="2960">
        <v>91.3</v>
      </c>
      <c r="G1807" s="2959"/>
      <c r="H1807" s="3348" t="s">
        <v>3591</v>
      </c>
    </row>
    <row r="1808" spans="1:8">
      <c r="A1808" s="2959" t="s">
        <v>3063</v>
      </c>
      <c r="B1808" s="2959">
        <v>21</v>
      </c>
      <c r="C1808" s="2959">
        <v>1</v>
      </c>
      <c r="D1808" s="2959">
        <v>1503</v>
      </c>
      <c r="E1808" s="2959" t="s">
        <v>5397</v>
      </c>
      <c r="F1808" s="2960">
        <v>91.3</v>
      </c>
      <c r="G1808" s="2959"/>
      <c r="H1808" s="3348" t="s">
        <v>3591</v>
      </c>
    </row>
    <row r="1809" spans="1:8">
      <c r="A1809" s="2959" t="s">
        <v>3063</v>
      </c>
      <c r="B1809" s="2959">
        <v>21</v>
      </c>
      <c r="C1809" s="2959">
        <v>1</v>
      </c>
      <c r="D1809" s="2959">
        <v>1504</v>
      </c>
      <c r="E1809" s="2959" t="s">
        <v>5398</v>
      </c>
      <c r="F1809" s="2960">
        <v>93.39</v>
      </c>
      <c r="G1809" s="2959"/>
      <c r="H1809" s="3348" t="s">
        <v>3591</v>
      </c>
    </row>
    <row r="1810" spans="1:8">
      <c r="A1810" s="2959" t="s">
        <v>3063</v>
      </c>
      <c r="B1810" s="2959">
        <v>21</v>
      </c>
      <c r="C1810" s="2959">
        <v>1</v>
      </c>
      <c r="D1810" s="2959">
        <v>1601</v>
      </c>
      <c r="E1810" s="2959" t="s">
        <v>5399</v>
      </c>
      <c r="F1810" s="2960">
        <v>93.39</v>
      </c>
      <c r="G1810" s="2959"/>
      <c r="H1810" s="3348" t="s">
        <v>3591</v>
      </c>
    </row>
    <row r="1811" spans="1:8">
      <c r="A1811" s="2959" t="s">
        <v>3063</v>
      </c>
      <c r="B1811" s="2959">
        <v>21</v>
      </c>
      <c r="C1811" s="2959">
        <v>1</v>
      </c>
      <c r="D1811" s="2959">
        <v>1602</v>
      </c>
      <c r="E1811" s="2959" t="s">
        <v>5400</v>
      </c>
      <c r="F1811" s="2960">
        <v>91.3</v>
      </c>
      <c r="G1811" s="2959"/>
      <c r="H1811" s="3348" t="s">
        <v>3591</v>
      </c>
    </row>
    <row r="1812" spans="1:8">
      <c r="A1812" s="2959" t="s">
        <v>3063</v>
      </c>
      <c r="B1812" s="2959">
        <v>21</v>
      </c>
      <c r="C1812" s="2959">
        <v>1</v>
      </c>
      <c r="D1812" s="2959">
        <v>1603</v>
      </c>
      <c r="E1812" s="2959" t="s">
        <v>5401</v>
      </c>
      <c r="F1812" s="2960">
        <v>91.3</v>
      </c>
      <c r="G1812" s="2959"/>
      <c r="H1812" s="3348" t="s">
        <v>3591</v>
      </c>
    </row>
    <row r="1813" spans="1:8">
      <c r="A1813" s="2959" t="s">
        <v>3063</v>
      </c>
      <c r="B1813" s="2959">
        <v>21</v>
      </c>
      <c r="C1813" s="2959">
        <v>1</v>
      </c>
      <c r="D1813" s="2959">
        <v>1604</v>
      </c>
      <c r="E1813" s="2959" t="s">
        <v>5402</v>
      </c>
      <c r="F1813" s="2960">
        <v>93.39</v>
      </c>
      <c r="G1813" s="2959"/>
      <c r="H1813" s="3348" t="s">
        <v>3591</v>
      </c>
    </row>
    <row r="1814" spans="1:8">
      <c r="A1814" s="2959" t="s">
        <v>3063</v>
      </c>
      <c r="B1814" s="2959">
        <v>21</v>
      </c>
      <c r="C1814" s="2959">
        <v>1</v>
      </c>
      <c r="D1814" s="2959">
        <v>1701</v>
      </c>
      <c r="E1814" s="2959" t="s">
        <v>5403</v>
      </c>
      <c r="F1814" s="2960">
        <v>93.39</v>
      </c>
      <c r="G1814" s="2959"/>
      <c r="H1814" s="3348" t="s">
        <v>3591</v>
      </c>
    </row>
    <row r="1815" spans="1:8">
      <c r="A1815" s="2959" t="s">
        <v>3063</v>
      </c>
      <c r="B1815" s="2959">
        <v>21</v>
      </c>
      <c r="C1815" s="2959">
        <v>1</v>
      </c>
      <c r="D1815" s="2959">
        <v>1702</v>
      </c>
      <c r="E1815" s="2959" t="s">
        <v>5404</v>
      </c>
      <c r="F1815" s="2960">
        <v>91.3</v>
      </c>
      <c r="G1815" s="2959"/>
      <c r="H1815" s="3348" t="s">
        <v>3591</v>
      </c>
    </row>
    <row r="1816" spans="1:8">
      <c r="A1816" s="2959" t="s">
        <v>3063</v>
      </c>
      <c r="B1816" s="2959">
        <v>21</v>
      </c>
      <c r="C1816" s="2959">
        <v>1</v>
      </c>
      <c r="D1816" s="2959">
        <v>1703</v>
      </c>
      <c r="E1816" s="2959" t="s">
        <v>5405</v>
      </c>
      <c r="F1816" s="2960">
        <v>91.3</v>
      </c>
      <c r="G1816" s="2959"/>
      <c r="H1816" s="3348" t="s">
        <v>3591</v>
      </c>
    </row>
    <row r="1817" spans="1:8">
      <c r="A1817" s="2959" t="s">
        <v>3063</v>
      </c>
      <c r="B1817" s="2959">
        <v>21</v>
      </c>
      <c r="C1817" s="2959">
        <v>1</v>
      </c>
      <c r="D1817" s="2959">
        <v>1704</v>
      </c>
      <c r="E1817" s="2959" t="s">
        <v>5406</v>
      </c>
      <c r="F1817" s="2960">
        <v>93.39</v>
      </c>
      <c r="G1817" s="2959"/>
      <c r="H1817" s="3348" t="s">
        <v>3591</v>
      </c>
    </row>
    <row r="1818" spans="1:8">
      <c r="A1818" s="2959" t="s">
        <v>3063</v>
      </c>
      <c r="B1818" s="2959">
        <v>21</v>
      </c>
      <c r="C1818" s="2959">
        <v>1</v>
      </c>
      <c r="D1818" s="2959">
        <v>1801</v>
      </c>
      <c r="E1818" s="2959" t="s">
        <v>5407</v>
      </c>
      <c r="F1818" s="2960">
        <v>93.39</v>
      </c>
      <c r="G1818" s="2959"/>
      <c r="H1818" s="3348" t="s">
        <v>3591</v>
      </c>
    </row>
    <row r="1819" spans="1:8">
      <c r="A1819" s="2959" t="s">
        <v>3063</v>
      </c>
      <c r="B1819" s="2959">
        <v>21</v>
      </c>
      <c r="C1819" s="2959">
        <v>1</v>
      </c>
      <c r="D1819" s="2959">
        <v>1802</v>
      </c>
      <c r="E1819" s="2959" t="s">
        <v>5408</v>
      </c>
      <c r="F1819" s="2960">
        <v>91.3</v>
      </c>
      <c r="G1819" s="2959"/>
      <c r="H1819" s="3348" t="s">
        <v>3591</v>
      </c>
    </row>
    <row r="1820" spans="1:8">
      <c r="A1820" s="2959" t="s">
        <v>3063</v>
      </c>
      <c r="B1820" s="2959">
        <v>21</v>
      </c>
      <c r="C1820" s="2959">
        <v>1</v>
      </c>
      <c r="D1820" s="2959">
        <v>1803</v>
      </c>
      <c r="E1820" s="2959" t="s">
        <v>5409</v>
      </c>
      <c r="F1820" s="2960">
        <v>91.3</v>
      </c>
      <c r="G1820" s="2959"/>
      <c r="H1820" s="3348" t="s">
        <v>3591</v>
      </c>
    </row>
    <row r="1821" spans="1:8">
      <c r="A1821" s="2959" t="s">
        <v>3063</v>
      </c>
      <c r="B1821" s="2959">
        <v>21</v>
      </c>
      <c r="C1821" s="2959">
        <v>1</v>
      </c>
      <c r="D1821" s="2959">
        <v>1804</v>
      </c>
      <c r="E1821" s="2959" t="s">
        <v>5410</v>
      </c>
      <c r="F1821" s="2960">
        <v>93.39</v>
      </c>
      <c r="G1821" s="2959"/>
      <c r="H1821" s="3348" t="s">
        <v>3591</v>
      </c>
    </row>
    <row r="1822" spans="1:8">
      <c r="A1822" s="2959" t="s">
        <v>3063</v>
      </c>
      <c r="B1822" s="2959">
        <v>21</v>
      </c>
      <c r="C1822" s="2959">
        <v>1</v>
      </c>
      <c r="D1822" s="2959">
        <v>1901</v>
      </c>
      <c r="E1822" s="2959" t="s">
        <v>5411</v>
      </c>
      <c r="F1822" s="2960">
        <v>93.39</v>
      </c>
      <c r="G1822" s="2959"/>
      <c r="H1822" s="3348" t="s">
        <v>3591</v>
      </c>
    </row>
    <row r="1823" spans="1:8">
      <c r="A1823" s="2959" t="s">
        <v>3063</v>
      </c>
      <c r="B1823" s="2959">
        <v>21</v>
      </c>
      <c r="C1823" s="2959">
        <v>1</v>
      </c>
      <c r="D1823" s="2959">
        <v>1902</v>
      </c>
      <c r="E1823" s="2959" t="s">
        <v>5412</v>
      </c>
      <c r="F1823" s="2960">
        <v>91.3</v>
      </c>
      <c r="G1823" s="2959"/>
      <c r="H1823" s="3348" t="s">
        <v>3591</v>
      </c>
    </row>
    <row r="1824" spans="1:8">
      <c r="A1824" s="2959" t="s">
        <v>3063</v>
      </c>
      <c r="B1824" s="2959">
        <v>21</v>
      </c>
      <c r="C1824" s="2959">
        <v>1</v>
      </c>
      <c r="D1824" s="2959">
        <v>1903</v>
      </c>
      <c r="E1824" s="2959" t="s">
        <v>5413</v>
      </c>
      <c r="F1824" s="2960">
        <v>91.3</v>
      </c>
      <c r="G1824" s="2959"/>
      <c r="H1824" s="3348" t="s">
        <v>3591</v>
      </c>
    </row>
    <row r="1825" spans="1:8">
      <c r="A1825" s="2959" t="s">
        <v>3063</v>
      </c>
      <c r="B1825" s="2959">
        <v>21</v>
      </c>
      <c r="C1825" s="2959">
        <v>1</v>
      </c>
      <c r="D1825" s="2959">
        <v>1904</v>
      </c>
      <c r="E1825" s="2959" t="s">
        <v>5414</v>
      </c>
      <c r="F1825" s="2960">
        <v>93.39</v>
      </c>
      <c r="G1825" s="2959"/>
      <c r="H1825" s="3348" t="s">
        <v>3591</v>
      </c>
    </row>
    <row r="1826" spans="1:8">
      <c r="A1826" s="2959" t="s">
        <v>3063</v>
      </c>
      <c r="B1826" s="2959">
        <v>21</v>
      </c>
      <c r="C1826" s="2959">
        <v>1</v>
      </c>
      <c r="D1826" s="2959">
        <v>2001</v>
      </c>
      <c r="E1826" s="2959" t="s">
        <v>5415</v>
      </c>
      <c r="F1826" s="2960">
        <v>93.39</v>
      </c>
      <c r="G1826" s="2959"/>
      <c r="H1826" s="3348" t="s">
        <v>3591</v>
      </c>
    </row>
    <row r="1827" spans="1:8">
      <c r="A1827" s="2959" t="s">
        <v>3063</v>
      </c>
      <c r="B1827" s="2959">
        <v>21</v>
      </c>
      <c r="C1827" s="2959">
        <v>1</v>
      </c>
      <c r="D1827" s="2959">
        <v>2002</v>
      </c>
      <c r="E1827" s="2959" t="s">
        <v>5416</v>
      </c>
      <c r="F1827" s="2960">
        <v>91.3</v>
      </c>
      <c r="G1827" s="2959"/>
      <c r="H1827" s="3348" t="s">
        <v>3591</v>
      </c>
    </row>
    <row r="1828" spans="1:8">
      <c r="A1828" s="2959" t="s">
        <v>3063</v>
      </c>
      <c r="B1828" s="2959">
        <v>21</v>
      </c>
      <c r="C1828" s="2959">
        <v>1</v>
      </c>
      <c r="D1828" s="2959">
        <v>2003</v>
      </c>
      <c r="E1828" s="2959" t="s">
        <v>5417</v>
      </c>
      <c r="F1828" s="2960">
        <v>91.3</v>
      </c>
      <c r="G1828" s="2959"/>
      <c r="H1828" s="3348" t="s">
        <v>3591</v>
      </c>
    </row>
    <row r="1829" spans="1:8">
      <c r="A1829" s="2959" t="s">
        <v>3063</v>
      </c>
      <c r="B1829" s="2959">
        <v>21</v>
      </c>
      <c r="C1829" s="2959">
        <v>1</v>
      </c>
      <c r="D1829" s="2959">
        <v>2004</v>
      </c>
      <c r="E1829" s="2959" t="s">
        <v>5418</v>
      </c>
      <c r="F1829" s="2960">
        <v>93.39</v>
      </c>
      <c r="G1829" s="2959"/>
      <c r="H1829" s="3348" t="s">
        <v>3591</v>
      </c>
    </row>
    <row r="1830" spans="1:8">
      <c r="A1830" s="2959" t="s">
        <v>3063</v>
      </c>
      <c r="B1830" s="2959">
        <v>21</v>
      </c>
      <c r="C1830" s="2959">
        <v>1</v>
      </c>
      <c r="D1830" s="2959">
        <v>2101</v>
      </c>
      <c r="E1830" s="2959" t="s">
        <v>5419</v>
      </c>
      <c r="F1830" s="2960">
        <v>93.39</v>
      </c>
      <c r="G1830" s="2959"/>
      <c r="H1830" s="3348" t="s">
        <v>3591</v>
      </c>
    </row>
    <row r="1831" spans="1:8">
      <c r="A1831" s="2959" t="s">
        <v>3063</v>
      </c>
      <c r="B1831" s="2959">
        <v>21</v>
      </c>
      <c r="C1831" s="2959">
        <v>1</v>
      </c>
      <c r="D1831" s="2959">
        <v>2102</v>
      </c>
      <c r="E1831" s="2959" t="s">
        <v>5420</v>
      </c>
      <c r="F1831" s="2960">
        <v>91.3</v>
      </c>
      <c r="G1831" s="2959"/>
      <c r="H1831" s="3348" t="s">
        <v>3591</v>
      </c>
    </row>
    <row r="1832" spans="1:8">
      <c r="A1832" s="2959" t="s">
        <v>3063</v>
      </c>
      <c r="B1832" s="2959">
        <v>21</v>
      </c>
      <c r="C1832" s="2959">
        <v>1</v>
      </c>
      <c r="D1832" s="2959">
        <v>2103</v>
      </c>
      <c r="E1832" s="2959" t="s">
        <v>5421</v>
      </c>
      <c r="F1832" s="2960">
        <v>91.3</v>
      </c>
      <c r="G1832" s="2959"/>
      <c r="H1832" s="3348" t="s">
        <v>3591</v>
      </c>
    </row>
    <row r="1833" spans="1:8">
      <c r="A1833" s="2959" t="s">
        <v>3063</v>
      </c>
      <c r="B1833" s="2959">
        <v>21</v>
      </c>
      <c r="C1833" s="2959">
        <v>1</v>
      </c>
      <c r="D1833" s="2959">
        <v>2104</v>
      </c>
      <c r="E1833" s="2959" t="s">
        <v>5422</v>
      </c>
      <c r="F1833" s="2960">
        <v>93.39</v>
      </c>
      <c r="G1833" s="2959"/>
      <c r="H1833" s="3348" t="s">
        <v>3591</v>
      </c>
    </row>
    <row r="1834" spans="1:8">
      <c r="A1834" s="2959" t="s">
        <v>3063</v>
      </c>
      <c r="B1834" s="2959">
        <v>21</v>
      </c>
      <c r="C1834" s="2959">
        <v>1</v>
      </c>
      <c r="D1834" s="2959">
        <v>2201</v>
      </c>
      <c r="E1834" s="2959" t="s">
        <v>5423</v>
      </c>
      <c r="F1834" s="2960">
        <v>93.39</v>
      </c>
      <c r="G1834" s="2959"/>
      <c r="H1834" s="3348" t="s">
        <v>3591</v>
      </c>
    </row>
    <row r="1835" spans="1:8">
      <c r="A1835" s="2959" t="s">
        <v>3063</v>
      </c>
      <c r="B1835" s="2959">
        <v>21</v>
      </c>
      <c r="C1835" s="2959">
        <v>1</v>
      </c>
      <c r="D1835" s="2959">
        <v>2202</v>
      </c>
      <c r="E1835" s="2959" t="s">
        <v>5424</v>
      </c>
      <c r="F1835" s="2960">
        <v>91.3</v>
      </c>
      <c r="G1835" s="2959"/>
      <c r="H1835" s="3348" t="s">
        <v>3591</v>
      </c>
    </row>
    <row r="1836" spans="1:8">
      <c r="A1836" s="2959" t="s">
        <v>3063</v>
      </c>
      <c r="B1836" s="2959">
        <v>21</v>
      </c>
      <c r="C1836" s="2959">
        <v>1</v>
      </c>
      <c r="D1836" s="2959">
        <v>2203</v>
      </c>
      <c r="E1836" s="2959" t="s">
        <v>5425</v>
      </c>
      <c r="F1836" s="2960">
        <v>91.3</v>
      </c>
      <c r="G1836" s="2959"/>
      <c r="H1836" s="3348" t="s">
        <v>3591</v>
      </c>
    </row>
    <row r="1837" spans="1:8">
      <c r="A1837" s="2959" t="s">
        <v>3063</v>
      </c>
      <c r="B1837" s="2959">
        <v>21</v>
      </c>
      <c r="C1837" s="2959">
        <v>1</v>
      </c>
      <c r="D1837" s="2959">
        <v>2204</v>
      </c>
      <c r="E1837" s="2959" t="s">
        <v>5426</v>
      </c>
      <c r="F1837" s="2960">
        <v>93.39</v>
      </c>
      <c r="G1837" s="2959"/>
      <c r="H1837" s="3348" t="s">
        <v>3591</v>
      </c>
    </row>
    <row r="1838" spans="1:8">
      <c r="A1838" s="2959" t="s">
        <v>3063</v>
      </c>
      <c r="B1838" s="2959">
        <v>21</v>
      </c>
      <c r="C1838" s="2959">
        <v>1</v>
      </c>
      <c r="D1838" s="2959">
        <v>2301</v>
      </c>
      <c r="E1838" s="2959" t="s">
        <v>5427</v>
      </c>
      <c r="F1838" s="2960">
        <v>93.39</v>
      </c>
      <c r="G1838" s="2959"/>
      <c r="H1838" s="3348" t="s">
        <v>3591</v>
      </c>
    </row>
    <row r="1839" spans="1:8">
      <c r="A1839" s="2959" t="s">
        <v>3063</v>
      </c>
      <c r="B1839" s="2959">
        <v>21</v>
      </c>
      <c r="C1839" s="2959">
        <v>1</v>
      </c>
      <c r="D1839" s="2959">
        <v>2302</v>
      </c>
      <c r="E1839" s="2959" t="s">
        <v>5428</v>
      </c>
      <c r="F1839" s="2960">
        <v>91.3</v>
      </c>
      <c r="G1839" s="2959"/>
      <c r="H1839" s="3348" t="s">
        <v>3591</v>
      </c>
    </row>
    <row r="1840" spans="1:8">
      <c r="A1840" s="2959" t="s">
        <v>3063</v>
      </c>
      <c r="B1840" s="2959">
        <v>21</v>
      </c>
      <c r="C1840" s="2959">
        <v>1</v>
      </c>
      <c r="D1840" s="2959">
        <v>2303</v>
      </c>
      <c r="E1840" s="2959" t="s">
        <v>5429</v>
      </c>
      <c r="F1840" s="2960">
        <v>91.3</v>
      </c>
      <c r="G1840" s="2959"/>
      <c r="H1840" s="3348" t="s">
        <v>3591</v>
      </c>
    </row>
    <row r="1841" spans="1:8">
      <c r="A1841" s="2959" t="s">
        <v>3063</v>
      </c>
      <c r="B1841" s="2959">
        <v>21</v>
      </c>
      <c r="C1841" s="2959">
        <v>1</v>
      </c>
      <c r="D1841" s="2959">
        <v>2304</v>
      </c>
      <c r="E1841" s="2959" t="s">
        <v>5430</v>
      </c>
      <c r="F1841" s="2960">
        <v>93.39</v>
      </c>
      <c r="G1841" s="2959"/>
      <c r="H1841" s="3348" t="s">
        <v>3591</v>
      </c>
    </row>
    <row r="1842" spans="1:8">
      <c r="A1842" s="2959" t="s">
        <v>3063</v>
      </c>
      <c r="B1842" s="2959">
        <v>21</v>
      </c>
      <c r="C1842" s="2959">
        <v>1</v>
      </c>
      <c r="D1842" s="2959">
        <v>2401</v>
      </c>
      <c r="E1842" s="2959" t="s">
        <v>5431</v>
      </c>
      <c r="F1842" s="2960">
        <v>93.39</v>
      </c>
      <c r="G1842" s="2959"/>
      <c r="H1842" s="3348" t="s">
        <v>3591</v>
      </c>
    </row>
    <row r="1843" spans="1:8">
      <c r="A1843" s="2959" t="s">
        <v>3063</v>
      </c>
      <c r="B1843" s="2959">
        <v>21</v>
      </c>
      <c r="C1843" s="2959">
        <v>1</v>
      </c>
      <c r="D1843" s="2959">
        <v>2402</v>
      </c>
      <c r="E1843" s="2959" t="s">
        <v>5432</v>
      </c>
      <c r="F1843" s="2960">
        <v>91.3</v>
      </c>
      <c r="G1843" s="2959"/>
      <c r="H1843" s="3348" t="s">
        <v>3591</v>
      </c>
    </row>
    <row r="1844" spans="1:8">
      <c r="A1844" s="2959" t="s">
        <v>3063</v>
      </c>
      <c r="B1844" s="2959">
        <v>21</v>
      </c>
      <c r="C1844" s="2959">
        <v>1</v>
      </c>
      <c r="D1844" s="2959">
        <v>2403</v>
      </c>
      <c r="E1844" s="2959" t="s">
        <v>5433</v>
      </c>
      <c r="F1844" s="2960">
        <v>91.3</v>
      </c>
      <c r="G1844" s="2959"/>
      <c r="H1844" s="3348" t="s">
        <v>3591</v>
      </c>
    </row>
    <row r="1845" spans="1:8">
      <c r="A1845" s="2959" t="s">
        <v>3063</v>
      </c>
      <c r="B1845" s="2959">
        <v>21</v>
      </c>
      <c r="C1845" s="2959">
        <v>1</v>
      </c>
      <c r="D1845" s="2959">
        <v>2404</v>
      </c>
      <c r="E1845" s="2959" t="s">
        <v>5434</v>
      </c>
      <c r="F1845" s="2960">
        <v>93.39</v>
      </c>
      <c r="G1845" s="2959"/>
      <c r="H1845" s="3348" t="s">
        <v>3591</v>
      </c>
    </row>
    <row r="1846" spans="1:8">
      <c r="A1846" s="2959" t="s">
        <v>3063</v>
      </c>
      <c r="B1846" s="2959">
        <v>21</v>
      </c>
      <c r="C1846" s="2959">
        <v>1</v>
      </c>
      <c r="D1846" s="2959">
        <v>2501</v>
      </c>
      <c r="E1846" s="2959" t="s">
        <v>5435</v>
      </c>
      <c r="F1846" s="2960">
        <v>93.39</v>
      </c>
      <c r="G1846" s="2959"/>
      <c r="H1846" s="3348" t="s">
        <v>3591</v>
      </c>
    </row>
    <row r="1847" spans="1:8">
      <c r="A1847" s="2959" t="s">
        <v>3063</v>
      </c>
      <c r="B1847" s="2959">
        <v>21</v>
      </c>
      <c r="C1847" s="2959">
        <v>1</v>
      </c>
      <c r="D1847" s="2959">
        <v>2502</v>
      </c>
      <c r="E1847" s="2959" t="s">
        <v>5436</v>
      </c>
      <c r="F1847" s="2960">
        <v>91.3</v>
      </c>
      <c r="G1847" s="2959"/>
      <c r="H1847" s="3348" t="s">
        <v>3591</v>
      </c>
    </row>
    <row r="1848" spans="1:8">
      <c r="A1848" s="2959" t="s">
        <v>3063</v>
      </c>
      <c r="B1848" s="2959">
        <v>21</v>
      </c>
      <c r="C1848" s="2959">
        <v>1</v>
      </c>
      <c r="D1848" s="2959">
        <v>2503</v>
      </c>
      <c r="E1848" s="2959" t="s">
        <v>5437</v>
      </c>
      <c r="F1848" s="2960">
        <v>91.3</v>
      </c>
      <c r="G1848" s="2959"/>
      <c r="H1848" s="3348" t="s">
        <v>3591</v>
      </c>
    </row>
    <row r="1849" spans="1:8">
      <c r="A1849" s="2959" t="s">
        <v>3063</v>
      </c>
      <c r="B1849" s="2959">
        <v>21</v>
      </c>
      <c r="C1849" s="2959">
        <v>1</v>
      </c>
      <c r="D1849" s="2959">
        <v>2504</v>
      </c>
      <c r="E1849" s="2959" t="s">
        <v>5438</v>
      </c>
      <c r="F1849" s="2960">
        <v>93.39</v>
      </c>
      <c r="G1849" s="2959"/>
      <c r="H1849" s="3348" t="s">
        <v>3591</v>
      </c>
    </row>
    <row r="1850" spans="1:8">
      <c r="A1850" s="2959" t="s">
        <v>3063</v>
      </c>
      <c r="B1850" s="2959">
        <v>21</v>
      </c>
      <c r="C1850" s="2959">
        <v>1</v>
      </c>
      <c r="D1850" s="2959">
        <v>2601</v>
      </c>
      <c r="E1850" s="2959" t="s">
        <v>5439</v>
      </c>
      <c r="F1850" s="2960">
        <v>93.39</v>
      </c>
      <c r="G1850" s="2959"/>
      <c r="H1850" s="3348" t="s">
        <v>3591</v>
      </c>
    </row>
    <row r="1851" spans="1:8">
      <c r="A1851" s="2959" t="s">
        <v>3063</v>
      </c>
      <c r="B1851" s="2959">
        <v>21</v>
      </c>
      <c r="C1851" s="2959">
        <v>1</v>
      </c>
      <c r="D1851" s="2959">
        <v>2602</v>
      </c>
      <c r="E1851" s="2959" t="s">
        <v>5440</v>
      </c>
      <c r="F1851" s="2960">
        <v>91.3</v>
      </c>
      <c r="G1851" s="2959"/>
      <c r="H1851" s="3348" t="s">
        <v>3591</v>
      </c>
    </row>
    <row r="1852" spans="1:8">
      <c r="A1852" s="2959" t="s">
        <v>3063</v>
      </c>
      <c r="B1852" s="2959">
        <v>21</v>
      </c>
      <c r="C1852" s="2959">
        <v>1</v>
      </c>
      <c r="D1852" s="2959">
        <v>2603</v>
      </c>
      <c r="E1852" s="2959" t="s">
        <v>5441</v>
      </c>
      <c r="F1852" s="2960">
        <v>91.3</v>
      </c>
      <c r="G1852" s="2959"/>
      <c r="H1852" s="3348" t="s">
        <v>3591</v>
      </c>
    </row>
    <row r="1853" spans="1:8">
      <c r="A1853" s="2959" t="s">
        <v>3063</v>
      </c>
      <c r="B1853" s="2959">
        <v>21</v>
      </c>
      <c r="C1853" s="2959">
        <v>1</v>
      </c>
      <c r="D1853" s="2959">
        <v>2604</v>
      </c>
      <c r="E1853" s="2959" t="s">
        <v>5442</v>
      </c>
      <c r="F1853" s="2960">
        <v>93.39</v>
      </c>
      <c r="G1853" s="2959"/>
      <c r="H1853" s="3348" t="s">
        <v>3591</v>
      </c>
    </row>
    <row r="1854" spans="1:8">
      <c r="A1854" s="2959" t="s">
        <v>3063</v>
      </c>
      <c r="B1854" s="2959">
        <v>21</v>
      </c>
      <c r="C1854" s="2959">
        <v>1</v>
      </c>
      <c r="D1854" s="2959">
        <v>2701</v>
      </c>
      <c r="E1854" s="2959" t="s">
        <v>5443</v>
      </c>
      <c r="F1854" s="2960">
        <v>93.39</v>
      </c>
      <c r="G1854" s="2959"/>
      <c r="H1854" s="3348" t="s">
        <v>3591</v>
      </c>
    </row>
    <row r="1855" spans="1:8">
      <c r="A1855" s="2959" t="s">
        <v>3063</v>
      </c>
      <c r="B1855" s="2959">
        <v>21</v>
      </c>
      <c r="C1855" s="2959">
        <v>1</v>
      </c>
      <c r="D1855" s="2959">
        <v>2702</v>
      </c>
      <c r="E1855" s="2959" t="s">
        <v>5444</v>
      </c>
      <c r="F1855" s="2960">
        <v>91.3</v>
      </c>
      <c r="G1855" s="2959"/>
      <c r="H1855" s="3348" t="s">
        <v>3591</v>
      </c>
    </row>
    <row r="1856" spans="1:8">
      <c r="A1856" s="2959" t="s">
        <v>3063</v>
      </c>
      <c r="B1856" s="2959">
        <v>21</v>
      </c>
      <c r="C1856" s="2959">
        <v>1</v>
      </c>
      <c r="D1856" s="2959">
        <v>2703</v>
      </c>
      <c r="E1856" s="2959" t="s">
        <v>5445</v>
      </c>
      <c r="F1856" s="2960">
        <v>91.3</v>
      </c>
      <c r="G1856" s="2959"/>
      <c r="H1856" s="3348" t="s">
        <v>3591</v>
      </c>
    </row>
    <row r="1857" spans="1:8">
      <c r="A1857" s="2959" t="s">
        <v>3063</v>
      </c>
      <c r="B1857" s="2959">
        <v>21</v>
      </c>
      <c r="C1857" s="2959">
        <v>1</v>
      </c>
      <c r="D1857" s="2969">
        <v>2704</v>
      </c>
      <c r="E1857" s="2959" t="s">
        <v>5446</v>
      </c>
      <c r="F1857" s="2960">
        <v>93.39</v>
      </c>
      <c r="G1857" s="2959"/>
      <c r="H1857" s="3348" t="s">
        <v>3591</v>
      </c>
    </row>
    <row r="1858" spans="1:8">
      <c r="A1858" s="2959" t="s">
        <v>3063</v>
      </c>
      <c r="B1858" s="2959">
        <v>22</v>
      </c>
      <c r="C1858" s="2959">
        <v>1</v>
      </c>
      <c r="D1858" s="2959">
        <v>101</v>
      </c>
      <c r="E1858" s="2959" t="s">
        <v>5447</v>
      </c>
      <c r="F1858" s="2960">
        <v>121.47</v>
      </c>
      <c r="G1858" s="2959"/>
      <c r="H1858" s="3348" t="s">
        <v>3591</v>
      </c>
    </row>
    <row r="1859" spans="1:8">
      <c r="A1859" s="2959" t="s">
        <v>3063</v>
      </c>
      <c r="B1859" s="2959">
        <v>22</v>
      </c>
      <c r="C1859" s="2959">
        <v>1</v>
      </c>
      <c r="D1859" s="2959">
        <v>102</v>
      </c>
      <c r="E1859" s="2959" t="s">
        <v>5448</v>
      </c>
      <c r="F1859" s="2960">
        <v>133.13999999999999</v>
      </c>
      <c r="G1859" s="2959"/>
      <c r="H1859" s="3348" t="s">
        <v>3591</v>
      </c>
    </row>
    <row r="1860" spans="1:8">
      <c r="A1860" s="2959" t="s">
        <v>3063</v>
      </c>
      <c r="B1860" s="2959">
        <v>22</v>
      </c>
      <c r="C1860" s="2959">
        <v>1</v>
      </c>
      <c r="D1860" s="2959">
        <v>201</v>
      </c>
      <c r="E1860" s="2959" t="s">
        <v>5449</v>
      </c>
      <c r="F1860" s="2960">
        <v>150.66999999999999</v>
      </c>
      <c r="G1860" s="2959"/>
      <c r="H1860" s="3348" t="s">
        <v>3591</v>
      </c>
    </row>
    <row r="1861" spans="1:8">
      <c r="A1861" s="2959" t="s">
        <v>3063</v>
      </c>
      <c r="B1861" s="2959">
        <v>22</v>
      </c>
      <c r="C1861" s="2959">
        <v>1</v>
      </c>
      <c r="D1861" s="2959">
        <v>202</v>
      </c>
      <c r="E1861" s="2959" t="s">
        <v>5450</v>
      </c>
      <c r="F1861" s="2960">
        <v>133.13999999999999</v>
      </c>
      <c r="G1861" s="2959"/>
      <c r="H1861" s="3348" t="s">
        <v>3591</v>
      </c>
    </row>
    <row r="1862" spans="1:8">
      <c r="A1862" s="2959" t="s">
        <v>3063</v>
      </c>
      <c r="B1862" s="2959">
        <v>22</v>
      </c>
      <c r="C1862" s="2959">
        <v>1</v>
      </c>
      <c r="D1862" s="2959">
        <v>301</v>
      </c>
      <c r="E1862" s="2959" t="s">
        <v>5451</v>
      </c>
      <c r="F1862" s="2960">
        <v>150.66999999999999</v>
      </c>
      <c r="G1862" s="2959"/>
      <c r="H1862" s="3348" t="s">
        <v>3591</v>
      </c>
    </row>
    <row r="1863" spans="1:8">
      <c r="A1863" s="2959" t="s">
        <v>3063</v>
      </c>
      <c r="B1863" s="2959">
        <v>22</v>
      </c>
      <c r="C1863" s="2959">
        <v>1</v>
      </c>
      <c r="D1863" s="2959">
        <v>302</v>
      </c>
      <c r="E1863" s="2959" t="s">
        <v>5452</v>
      </c>
      <c r="F1863" s="2960">
        <v>133.13999999999999</v>
      </c>
      <c r="G1863" s="2959"/>
      <c r="H1863" s="3348" t="s">
        <v>3591</v>
      </c>
    </row>
    <row r="1864" spans="1:8">
      <c r="A1864" s="2959" t="s">
        <v>3063</v>
      </c>
      <c r="B1864" s="2959">
        <v>22</v>
      </c>
      <c r="C1864" s="2959">
        <v>1</v>
      </c>
      <c r="D1864" s="2959">
        <v>401</v>
      </c>
      <c r="E1864" s="2959" t="s">
        <v>5453</v>
      </c>
      <c r="F1864" s="2960">
        <v>150.66999999999999</v>
      </c>
      <c r="G1864" s="2959"/>
      <c r="H1864" s="3348" t="s">
        <v>3591</v>
      </c>
    </row>
    <row r="1865" spans="1:8">
      <c r="A1865" s="2959" t="s">
        <v>3063</v>
      </c>
      <c r="B1865" s="2959">
        <v>22</v>
      </c>
      <c r="C1865" s="2959">
        <v>1</v>
      </c>
      <c r="D1865" s="2959">
        <v>402</v>
      </c>
      <c r="E1865" s="2959" t="s">
        <v>5454</v>
      </c>
      <c r="F1865" s="2960">
        <v>133.13999999999999</v>
      </c>
      <c r="G1865" s="2959"/>
      <c r="H1865" s="3348" t="s">
        <v>3591</v>
      </c>
    </row>
    <row r="1866" spans="1:8">
      <c r="A1866" s="2959" t="s">
        <v>3063</v>
      </c>
      <c r="B1866" s="2959">
        <v>22</v>
      </c>
      <c r="C1866" s="2959">
        <v>1</v>
      </c>
      <c r="D1866" s="2959">
        <v>501</v>
      </c>
      <c r="E1866" s="2959" t="s">
        <v>5455</v>
      </c>
      <c r="F1866" s="2960">
        <v>150.66999999999999</v>
      </c>
      <c r="G1866" s="2959"/>
      <c r="H1866" s="3348" t="s">
        <v>3591</v>
      </c>
    </row>
    <row r="1867" spans="1:8">
      <c r="A1867" s="2959" t="s">
        <v>3063</v>
      </c>
      <c r="B1867" s="2959">
        <v>22</v>
      </c>
      <c r="C1867" s="2959">
        <v>1</v>
      </c>
      <c r="D1867" s="2959">
        <v>502</v>
      </c>
      <c r="E1867" s="2959" t="s">
        <v>5456</v>
      </c>
      <c r="F1867" s="2960">
        <v>133.13999999999999</v>
      </c>
      <c r="G1867" s="2959"/>
      <c r="H1867" s="3348" t="s">
        <v>3591</v>
      </c>
    </row>
    <row r="1868" spans="1:8">
      <c r="A1868" s="2959" t="s">
        <v>3063</v>
      </c>
      <c r="B1868" s="2959">
        <v>22</v>
      </c>
      <c r="C1868" s="2959">
        <v>1</v>
      </c>
      <c r="D1868" s="2959">
        <v>601</v>
      </c>
      <c r="E1868" s="2959" t="s">
        <v>5457</v>
      </c>
      <c r="F1868" s="2960">
        <v>147.81</v>
      </c>
      <c r="G1868" s="2959"/>
      <c r="H1868" s="3348" t="s">
        <v>3591</v>
      </c>
    </row>
    <row r="1869" spans="1:8">
      <c r="A1869" s="2959" t="s">
        <v>3063</v>
      </c>
      <c r="B1869" s="2959">
        <v>22</v>
      </c>
      <c r="C1869" s="2959">
        <v>1</v>
      </c>
      <c r="D1869" s="2959">
        <v>602</v>
      </c>
      <c r="E1869" s="2959" t="s">
        <v>5458</v>
      </c>
      <c r="F1869" s="2960">
        <v>130.36000000000001</v>
      </c>
      <c r="G1869" s="2959"/>
      <c r="H1869" s="3348" t="s">
        <v>3591</v>
      </c>
    </row>
    <row r="1870" spans="1:8">
      <c r="A1870" s="2959" t="s">
        <v>3063</v>
      </c>
      <c r="B1870" s="2959">
        <v>22</v>
      </c>
      <c r="C1870" s="2959">
        <v>2</v>
      </c>
      <c r="D1870" s="2959">
        <v>101</v>
      </c>
      <c r="E1870" s="2959" t="s">
        <v>5459</v>
      </c>
      <c r="F1870" s="2960">
        <v>133.13999999999999</v>
      </c>
      <c r="G1870" s="2959"/>
      <c r="H1870" s="3348" t="s">
        <v>3591</v>
      </c>
    </row>
    <row r="1871" spans="1:8">
      <c r="A1871" s="2959" t="s">
        <v>3063</v>
      </c>
      <c r="B1871" s="2959">
        <v>22</v>
      </c>
      <c r="C1871" s="2959">
        <v>2</v>
      </c>
      <c r="D1871" s="2959">
        <v>102</v>
      </c>
      <c r="E1871" s="2959" t="s">
        <v>5460</v>
      </c>
      <c r="F1871" s="2960">
        <v>121.47</v>
      </c>
      <c r="G1871" s="2959"/>
      <c r="H1871" s="3348" t="s">
        <v>3591</v>
      </c>
    </row>
    <row r="1872" spans="1:8">
      <c r="A1872" s="2959" t="s">
        <v>3063</v>
      </c>
      <c r="B1872" s="2959">
        <v>22</v>
      </c>
      <c r="C1872" s="2959">
        <v>2</v>
      </c>
      <c r="D1872" s="2959">
        <v>201</v>
      </c>
      <c r="E1872" s="2959" t="s">
        <v>5461</v>
      </c>
      <c r="F1872" s="2960">
        <v>133.13999999999999</v>
      </c>
      <c r="G1872" s="2959"/>
      <c r="H1872" s="3348" t="s">
        <v>3591</v>
      </c>
    </row>
    <row r="1873" spans="1:8">
      <c r="A1873" s="2959" t="s">
        <v>3063</v>
      </c>
      <c r="B1873" s="2959">
        <v>22</v>
      </c>
      <c r="C1873" s="2959">
        <v>2</v>
      </c>
      <c r="D1873" s="2959">
        <v>202</v>
      </c>
      <c r="E1873" s="2959" t="s">
        <v>5462</v>
      </c>
      <c r="F1873" s="2960">
        <v>150.66999999999999</v>
      </c>
      <c r="G1873" s="2959"/>
      <c r="H1873" s="3348" t="s">
        <v>3591</v>
      </c>
    </row>
    <row r="1874" spans="1:8">
      <c r="A1874" s="2959" t="s">
        <v>3063</v>
      </c>
      <c r="B1874" s="2959">
        <v>22</v>
      </c>
      <c r="C1874" s="2959">
        <v>2</v>
      </c>
      <c r="D1874" s="2959">
        <v>301</v>
      </c>
      <c r="E1874" s="2959" t="s">
        <v>5463</v>
      </c>
      <c r="F1874" s="2960">
        <v>133.13999999999999</v>
      </c>
      <c r="G1874" s="2959"/>
      <c r="H1874" s="3348" t="s">
        <v>3591</v>
      </c>
    </row>
    <row r="1875" spans="1:8">
      <c r="A1875" s="2959" t="s">
        <v>3063</v>
      </c>
      <c r="B1875" s="2959">
        <v>22</v>
      </c>
      <c r="C1875" s="2959">
        <v>2</v>
      </c>
      <c r="D1875" s="2959">
        <v>302</v>
      </c>
      <c r="E1875" s="2959" t="s">
        <v>5464</v>
      </c>
      <c r="F1875" s="2960">
        <v>150.66999999999999</v>
      </c>
      <c r="G1875" s="2959"/>
      <c r="H1875" s="3348" t="s">
        <v>3591</v>
      </c>
    </row>
    <row r="1876" spans="1:8">
      <c r="A1876" s="2959" t="s">
        <v>3063</v>
      </c>
      <c r="B1876" s="2959">
        <v>22</v>
      </c>
      <c r="C1876" s="2959">
        <v>2</v>
      </c>
      <c r="D1876" s="2959">
        <v>401</v>
      </c>
      <c r="E1876" s="2959" t="s">
        <v>5465</v>
      </c>
      <c r="F1876" s="2960">
        <v>133.13999999999999</v>
      </c>
      <c r="G1876" s="2959"/>
      <c r="H1876" s="3348" t="s">
        <v>3591</v>
      </c>
    </row>
    <row r="1877" spans="1:8">
      <c r="A1877" s="2959" t="s">
        <v>3063</v>
      </c>
      <c r="B1877" s="2959">
        <v>22</v>
      </c>
      <c r="C1877" s="2959">
        <v>2</v>
      </c>
      <c r="D1877" s="2959">
        <v>402</v>
      </c>
      <c r="E1877" s="2959" t="s">
        <v>5466</v>
      </c>
      <c r="F1877" s="2960">
        <v>150.66999999999999</v>
      </c>
      <c r="G1877" s="2959"/>
      <c r="H1877" s="3348" t="s">
        <v>3591</v>
      </c>
    </row>
    <row r="1878" spans="1:8">
      <c r="A1878" s="2959" t="s">
        <v>3063</v>
      </c>
      <c r="B1878" s="2959">
        <v>22</v>
      </c>
      <c r="C1878" s="2959">
        <v>2</v>
      </c>
      <c r="D1878" s="2959">
        <v>501</v>
      </c>
      <c r="E1878" s="2959" t="s">
        <v>5467</v>
      </c>
      <c r="F1878" s="2960">
        <v>133.13999999999999</v>
      </c>
      <c r="G1878" s="2959"/>
      <c r="H1878" s="3348" t="s">
        <v>3591</v>
      </c>
    </row>
    <row r="1879" spans="1:8">
      <c r="A1879" s="2959" t="s">
        <v>3063</v>
      </c>
      <c r="B1879" s="2959">
        <v>22</v>
      </c>
      <c r="C1879" s="2959">
        <v>2</v>
      </c>
      <c r="D1879" s="2959">
        <v>502</v>
      </c>
      <c r="E1879" s="2959" t="s">
        <v>5468</v>
      </c>
      <c r="F1879" s="2960">
        <v>150.66999999999999</v>
      </c>
      <c r="G1879" s="2959"/>
      <c r="H1879" s="3348" t="s">
        <v>3591</v>
      </c>
    </row>
    <row r="1880" spans="1:8">
      <c r="A1880" s="2959" t="s">
        <v>3063</v>
      </c>
      <c r="B1880" s="2959">
        <v>22</v>
      </c>
      <c r="C1880" s="2959">
        <v>2</v>
      </c>
      <c r="D1880" s="2959">
        <v>601</v>
      </c>
      <c r="E1880" s="2959" t="s">
        <v>5469</v>
      </c>
      <c r="F1880" s="2960">
        <v>130.36000000000001</v>
      </c>
      <c r="G1880" s="2959"/>
      <c r="H1880" s="3348" t="s">
        <v>3591</v>
      </c>
    </row>
    <row r="1881" spans="1:8">
      <c r="A1881" s="2959" t="s">
        <v>3063</v>
      </c>
      <c r="B1881" s="2959">
        <v>22</v>
      </c>
      <c r="C1881" s="2959">
        <v>2</v>
      </c>
      <c r="D1881" s="2959">
        <v>602</v>
      </c>
      <c r="E1881" s="2959" t="s">
        <v>5470</v>
      </c>
      <c r="F1881" s="2960">
        <v>147.81</v>
      </c>
      <c r="G1881" s="2959"/>
      <c r="H1881" s="3348" t="s">
        <v>3591</v>
      </c>
    </row>
    <row r="1882" spans="1:8">
      <c r="A1882" s="2959" t="s">
        <v>3063</v>
      </c>
      <c r="B1882" s="2959">
        <v>22</v>
      </c>
      <c r="C1882" s="2959">
        <v>3</v>
      </c>
      <c r="D1882" s="2959">
        <v>101</v>
      </c>
      <c r="E1882" s="2959" t="s">
        <v>5471</v>
      </c>
      <c r="F1882" s="2960">
        <v>121.47</v>
      </c>
      <c r="G1882" s="2959"/>
      <c r="H1882" s="3348" t="s">
        <v>3591</v>
      </c>
    </row>
    <row r="1883" spans="1:8">
      <c r="A1883" s="2959" t="s">
        <v>3063</v>
      </c>
      <c r="B1883" s="2959">
        <v>22</v>
      </c>
      <c r="C1883" s="2959">
        <v>3</v>
      </c>
      <c r="D1883" s="2959">
        <v>102</v>
      </c>
      <c r="E1883" s="2959" t="s">
        <v>5472</v>
      </c>
      <c r="F1883" s="2960">
        <v>133.13999999999999</v>
      </c>
      <c r="G1883" s="2959"/>
      <c r="H1883" s="3348" t="s">
        <v>3591</v>
      </c>
    </row>
    <row r="1884" spans="1:8">
      <c r="A1884" s="2959" t="s">
        <v>3063</v>
      </c>
      <c r="B1884" s="2959">
        <v>22</v>
      </c>
      <c r="C1884" s="2959">
        <v>3</v>
      </c>
      <c r="D1884" s="2959">
        <v>201</v>
      </c>
      <c r="E1884" s="2959" t="s">
        <v>5473</v>
      </c>
      <c r="F1884" s="2960">
        <v>150.66999999999999</v>
      </c>
      <c r="G1884" s="2959"/>
      <c r="H1884" s="3348" t="s">
        <v>3591</v>
      </c>
    </row>
    <row r="1885" spans="1:8">
      <c r="A1885" s="2959" t="s">
        <v>3063</v>
      </c>
      <c r="B1885" s="2959">
        <v>22</v>
      </c>
      <c r="C1885" s="2959">
        <v>3</v>
      </c>
      <c r="D1885" s="2959">
        <v>202</v>
      </c>
      <c r="E1885" s="2959" t="s">
        <v>5474</v>
      </c>
      <c r="F1885" s="2960">
        <v>133.13999999999999</v>
      </c>
      <c r="G1885" s="2959"/>
      <c r="H1885" s="3348" t="s">
        <v>3591</v>
      </c>
    </row>
    <row r="1886" spans="1:8">
      <c r="A1886" s="2959" t="s">
        <v>3063</v>
      </c>
      <c r="B1886" s="2959">
        <v>22</v>
      </c>
      <c r="C1886" s="2959">
        <v>3</v>
      </c>
      <c r="D1886" s="2959">
        <v>301</v>
      </c>
      <c r="E1886" s="2959" t="s">
        <v>5475</v>
      </c>
      <c r="F1886" s="2960">
        <v>150.66999999999999</v>
      </c>
      <c r="G1886" s="2959"/>
      <c r="H1886" s="3348" t="s">
        <v>3591</v>
      </c>
    </row>
    <row r="1887" spans="1:8">
      <c r="A1887" s="2959" t="s">
        <v>3063</v>
      </c>
      <c r="B1887" s="2959">
        <v>22</v>
      </c>
      <c r="C1887" s="2959">
        <v>3</v>
      </c>
      <c r="D1887" s="2959">
        <v>302</v>
      </c>
      <c r="E1887" s="2959" t="s">
        <v>5476</v>
      </c>
      <c r="F1887" s="2960">
        <v>133.13999999999999</v>
      </c>
      <c r="G1887" s="2959"/>
      <c r="H1887" s="3348" t="s">
        <v>3591</v>
      </c>
    </row>
    <row r="1888" spans="1:8">
      <c r="A1888" s="2959" t="s">
        <v>3063</v>
      </c>
      <c r="B1888" s="2959">
        <v>22</v>
      </c>
      <c r="C1888" s="2959">
        <v>3</v>
      </c>
      <c r="D1888" s="2959">
        <v>401</v>
      </c>
      <c r="E1888" s="2959" t="s">
        <v>5477</v>
      </c>
      <c r="F1888" s="2960">
        <v>150.66999999999999</v>
      </c>
      <c r="G1888" s="2959"/>
      <c r="H1888" s="3348" t="s">
        <v>3591</v>
      </c>
    </row>
    <row r="1889" spans="1:8">
      <c r="A1889" s="2959" t="s">
        <v>3063</v>
      </c>
      <c r="B1889" s="2959">
        <v>22</v>
      </c>
      <c r="C1889" s="2959">
        <v>3</v>
      </c>
      <c r="D1889" s="2959">
        <v>402</v>
      </c>
      <c r="E1889" s="2959" t="s">
        <v>5478</v>
      </c>
      <c r="F1889" s="2960">
        <v>133.13999999999999</v>
      </c>
      <c r="G1889" s="2959"/>
      <c r="H1889" s="3348" t="s">
        <v>3591</v>
      </c>
    </row>
    <row r="1890" spans="1:8">
      <c r="A1890" s="2959" t="s">
        <v>3063</v>
      </c>
      <c r="B1890" s="2959">
        <v>22</v>
      </c>
      <c r="C1890" s="2959">
        <v>3</v>
      </c>
      <c r="D1890" s="2959">
        <v>501</v>
      </c>
      <c r="E1890" s="2959" t="s">
        <v>5479</v>
      </c>
      <c r="F1890" s="2960">
        <v>150.66999999999999</v>
      </c>
      <c r="G1890" s="2959"/>
      <c r="H1890" s="3348" t="s">
        <v>3591</v>
      </c>
    </row>
    <row r="1891" spans="1:8">
      <c r="A1891" s="2959" t="s">
        <v>3063</v>
      </c>
      <c r="B1891" s="2959">
        <v>22</v>
      </c>
      <c r="C1891" s="2959">
        <v>3</v>
      </c>
      <c r="D1891" s="2959">
        <v>502</v>
      </c>
      <c r="E1891" s="2959" t="s">
        <v>5480</v>
      </c>
      <c r="F1891" s="2960">
        <v>133.13999999999999</v>
      </c>
      <c r="G1891" s="2959"/>
      <c r="H1891" s="3348" t="s">
        <v>3591</v>
      </c>
    </row>
    <row r="1892" spans="1:8">
      <c r="A1892" s="2959" t="s">
        <v>3063</v>
      </c>
      <c r="B1892" s="2959">
        <v>22</v>
      </c>
      <c r="C1892" s="2959">
        <v>3</v>
      </c>
      <c r="D1892" s="2959">
        <v>601</v>
      </c>
      <c r="E1892" s="2959" t="s">
        <v>5481</v>
      </c>
      <c r="F1892" s="2960">
        <v>147.81</v>
      </c>
      <c r="G1892" s="2959"/>
      <c r="H1892" s="3348" t="s">
        <v>3591</v>
      </c>
    </row>
    <row r="1893" spans="1:8">
      <c r="A1893" s="2959" t="s">
        <v>3063</v>
      </c>
      <c r="B1893" s="2959">
        <v>22</v>
      </c>
      <c r="C1893" s="2959">
        <v>3</v>
      </c>
      <c r="D1893" s="2959">
        <v>602</v>
      </c>
      <c r="E1893" s="2959" t="s">
        <v>5482</v>
      </c>
      <c r="F1893" s="2960">
        <v>130.36000000000001</v>
      </c>
      <c r="G1893" s="2959"/>
      <c r="H1893" s="3348" t="s">
        <v>3591</v>
      </c>
    </row>
    <row r="1894" spans="1:8">
      <c r="A1894" s="2959" t="s">
        <v>3063</v>
      </c>
      <c r="B1894" s="2959">
        <v>22</v>
      </c>
      <c r="C1894" s="2959">
        <v>4</v>
      </c>
      <c r="D1894" s="2959">
        <v>101</v>
      </c>
      <c r="E1894" s="2959" t="s">
        <v>5483</v>
      </c>
      <c r="F1894" s="2960">
        <v>133.13999999999999</v>
      </c>
      <c r="G1894" s="2959"/>
      <c r="H1894" s="3348" t="s">
        <v>3591</v>
      </c>
    </row>
    <row r="1895" spans="1:8">
      <c r="A1895" s="2959" t="s">
        <v>3063</v>
      </c>
      <c r="B1895" s="2959">
        <v>22</v>
      </c>
      <c r="C1895" s="2959">
        <v>4</v>
      </c>
      <c r="D1895" s="2959">
        <v>102</v>
      </c>
      <c r="E1895" s="2959" t="s">
        <v>5484</v>
      </c>
      <c r="F1895" s="2960">
        <v>121.47</v>
      </c>
      <c r="G1895" s="2959"/>
      <c r="H1895" s="3348" t="s">
        <v>3591</v>
      </c>
    </row>
    <row r="1896" spans="1:8">
      <c r="A1896" s="2959" t="s">
        <v>3063</v>
      </c>
      <c r="B1896" s="2959">
        <v>22</v>
      </c>
      <c r="C1896" s="2959">
        <v>4</v>
      </c>
      <c r="D1896" s="2959">
        <v>201</v>
      </c>
      <c r="E1896" s="2959" t="s">
        <v>5485</v>
      </c>
      <c r="F1896" s="2960">
        <v>133.13999999999999</v>
      </c>
      <c r="G1896" s="2959"/>
      <c r="H1896" s="3348" t="s">
        <v>3591</v>
      </c>
    </row>
    <row r="1897" spans="1:8">
      <c r="A1897" s="2959" t="s">
        <v>3063</v>
      </c>
      <c r="B1897" s="2959">
        <v>22</v>
      </c>
      <c r="C1897" s="2959">
        <v>4</v>
      </c>
      <c r="D1897" s="2959">
        <v>202</v>
      </c>
      <c r="E1897" s="2959" t="s">
        <v>5486</v>
      </c>
      <c r="F1897" s="2960">
        <v>150.66999999999999</v>
      </c>
      <c r="G1897" s="2959"/>
      <c r="H1897" s="3348" t="s">
        <v>3591</v>
      </c>
    </row>
    <row r="1898" spans="1:8">
      <c r="A1898" s="2959" t="s">
        <v>3063</v>
      </c>
      <c r="B1898" s="2959">
        <v>22</v>
      </c>
      <c r="C1898" s="2959">
        <v>4</v>
      </c>
      <c r="D1898" s="2959">
        <v>301</v>
      </c>
      <c r="E1898" s="2959" t="s">
        <v>5487</v>
      </c>
      <c r="F1898" s="2960">
        <v>133.13999999999999</v>
      </c>
      <c r="G1898" s="2959"/>
      <c r="H1898" s="3348" t="s">
        <v>3591</v>
      </c>
    </row>
    <row r="1899" spans="1:8">
      <c r="A1899" s="2959" t="s">
        <v>3063</v>
      </c>
      <c r="B1899" s="2959">
        <v>22</v>
      </c>
      <c r="C1899" s="2959">
        <v>4</v>
      </c>
      <c r="D1899" s="2959">
        <v>302</v>
      </c>
      <c r="E1899" s="2959" t="s">
        <v>5488</v>
      </c>
      <c r="F1899" s="2960">
        <v>150.66999999999999</v>
      </c>
      <c r="G1899" s="2959"/>
      <c r="H1899" s="3348" t="s">
        <v>3591</v>
      </c>
    </row>
    <row r="1900" spans="1:8">
      <c r="A1900" s="2959" t="s">
        <v>3063</v>
      </c>
      <c r="B1900" s="2959">
        <v>22</v>
      </c>
      <c r="C1900" s="2959">
        <v>4</v>
      </c>
      <c r="D1900" s="2959">
        <v>401</v>
      </c>
      <c r="E1900" s="2959" t="s">
        <v>5489</v>
      </c>
      <c r="F1900" s="2960">
        <v>133.13999999999999</v>
      </c>
      <c r="G1900" s="2959"/>
      <c r="H1900" s="3348" t="s">
        <v>3591</v>
      </c>
    </row>
    <row r="1901" spans="1:8">
      <c r="A1901" s="2959" t="s">
        <v>3063</v>
      </c>
      <c r="B1901" s="2959">
        <v>22</v>
      </c>
      <c r="C1901" s="2959">
        <v>4</v>
      </c>
      <c r="D1901" s="2959">
        <v>402</v>
      </c>
      <c r="E1901" s="2959" t="s">
        <v>5490</v>
      </c>
      <c r="F1901" s="2960">
        <v>150.66999999999999</v>
      </c>
      <c r="G1901" s="2959"/>
      <c r="H1901" s="3348" t="s">
        <v>3591</v>
      </c>
    </row>
    <row r="1902" spans="1:8">
      <c r="A1902" s="2959" t="s">
        <v>3063</v>
      </c>
      <c r="B1902" s="2959">
        <v>22</v>
      </c>
      <c r="C1902" s="2959">
        <v>4</v>
      </c>
      <c r="D1902" s="2959">
        <v>501</v>
      </c>
      <c r="E1902" s="2959" t="s">
        <v>5491</v>
      </c>
      <c r="F1902" s="2960">
        <v>133.13999999999999</v>
      </c>
      <c r="G1902" s="2959"/>
      <c r="H1902" s="3348" t="s">
        <v>3591</v>
      </c>
    </row>
    <row r="1903" spans="1:8">
      <c r="A1903" s="2959" t="s">
        <v>3063</v>
      </c>
      <c r="B1903" s="2959">
        <v>22</v>
      </c>
      <c r="C1903" s="2959">
        <v>4</v>
      </c>
      <c r="D1903" s="2959">
        <v>502</v>
      </c>
      <c r="E1903" s="2959" t="s">
        <v>5492</v>
      </c>
      <c r="F1903" s="2960">
        <v>150.66999999999999</v>
      </c>
      <c r="G1903" s="2959"/>
      <c r="H1903" s="3348" t="s">
        <v>3591</v>
      </c>
    </row>
    <row r="1904" spans="1:8">
      <c r="A1904" s="2959" t="s">
        <v>3063</v>
      </c>
      <c r="B1904" s="2959">
        <v>22</v>
      </c>
      <c r="C1904" s="2959">
        <v>4</v>
      </c>
      <c r="D1904" s="2959">
        <v>601</v>
      </c>
      <c r="E1904" s="2959" t="s">
        <v>5493</v>
      </c>
      <c r="F1904" s="2960">
        <v>130.36000000000001</v>
      </c>
      <c r="G1904" s="2959"/>
      <c r="H1904" s="3348" t="s">
        <v>3591</v>
      </c>
    </row>
    <row r="1905" spans="1:8">
      <c r="A1905" s="2959" t="s">
        <v>3063</v>
      </c>
      <c r="B1905" s="2959">
        <v>22</v>
      </c>
      <c r="C1905" s="2959">
        <v>4</v>
      </c>
      <c r="D1905" s="2969">
        <v>602</v>
      </c>
      <c r="E1905" s="2959" t="s">
        <v>5494</v>
      </c>
      <c r="F1905" s="2983">
        <v>147.81</v>
      </c>
      <c r="G1905" s="2959"/>
      <c r="H1905" s="3348" t="s">
        <v>3591</v>
      </c>
    </row>
    <row r="1906" spans="1:8">
      <c r="A1906" s="2959" t="s">
        <v>3063</v>
      </c>
      <c r="B1906" s="2959">
        <v>23</v>
      </c>
      <c r="C1906" s="2959">
        <v>1</v>
      </c>
      <c r="D1906" s="2959">
        <v>101</v>
      </c>
      <c r="E1906" s="2959" t="s">
        <v>5495</v>
      </c>
      <c r="F1906" s="2960">
        <v>93.13</v>
      </c>
      <c r="G1906" s="2959"/>
      <c r="H1906" s="3348" t="s">
        <v>3591</v>
      </c>
    </row>
    <row r="1907" spans="1:8">
      <c r="A1907" s="2959" t="s">
        <v>3063</v>
      </c>
      <c r="B1907" s="2959">
        <v>23</v>
      </c>
      <c r="C1907" s="2959">
        <v>1</v>
      </c>
      <c r="D1907" s="2959">
        <v>102</v>
      </c>
      <c r="E1907" s="2959" t="s">
        <v>5496</v>
      </c>
      <c r="F1907" s="2960">
        <v>91.04</v>
      </c>
      <c r="G1907" s="2959"/>
      <c r="H1907" s="3348" t="s">
        <v>3591</v>
      </c>
    </row>
    <row r="1908" spans="1:8">
      <c r="A1908" s="2959" t="s">
        <v>3063</v>
      </c>
      <c r="B1908" s="2959">
        <v>23</v>
      </c>
      <c r="C1908" s="2959">
        <v>1</v>
      </c>
      <c r="D1908" s="2959">
        <v>103</v>
      </c>
      <c r="E1908" s="2959" t="s">
        <v>5497</v>
      </c>
      <c r="F1908" s="2960">
        <v>91.04</v>
      </c>
      <c r="G1908" s="2959"/>
      <c r="H1908" s="3348" t="s">
        <v>3591</v>
      </c>
    </row>
    <row r="1909" spans="1:8">
      <c r="A1909" s="2959" t="s">
        <v>3063</v>
      </c>
      <c r="B1909" s="2959">
        <v>23</v>
      </c>
      <c r="C1909" s="2959">
        <v>1</v>
      </c>
      <c r="D1909" s="2959">
        <v>104</v>
      </c>
      <c r="E1909" s="2959" t="s">
        <v>5498</v>
      </c>
      <c r="F1909" s="2960">
        <v>93.13</v>
      </c>
      <c r="G1909" s="2959"/>
      <c r="H1909" s="3348" t="s">
        <v>3591</v>
      </c>
    </row>
    <row r="1910" spans="1:8">
      <c r="A1910" s="2959" t="s">
        <v>3063</v>
      </c>
      <c r="B1910" s="2959">
        <v>23</v>
      </c>
      <c r="C1910" s="2959">
        <v>1</v>
      </c>
      <c r="D1910" s="2959">
        <v>201</v>
      </c>
      <c r="E1910" s="2959" t="s">
        <v>5499</v>
      </c>
      <c r="F1910" s="2960">
        <v>93.13</v>
      </c>
      <c r="G1910" s="2959"/>
      <c r="H1910" s="3348" t="s">
        <v>3591</v>
      </c>
    </row>
    <row r="1911" spans="1:8">
      <c r="A1911" s="2959" t="s">
        <v>3063</v>
      </c>
      <c r="B1911" s="2959">
        <v>23</v>
      </c>
      <c r="C1911" s="2959">
        <v>1</v>
      </c>
      <c r="D1911" s="2959">
        <v>202</v>
      </c>
      <c r="E1911" s="2959" t="s">
        <v>5500</v>
      </c>
      <c r="F1911" s="2960">
        <v>91.04</v>
      </c>
      <c r="G1911" s="2959"/>
      <c r="H1911" s="3348" t="s">
        <v>3591</v>
      </c>
    </row>
    <row r="1912" spans="1:8">
      <c r="A1912" s="2959" t="s">
        <v>3063</v>
      </c>
      <c r="B1912" s="2959">
        <v>23</v>
      </c>
      <c r="C1912" s="2959">
        <v>1</v>
      </c>
      <c r="D1912" s="2959">
        <v>203</v>
      </c>
      <c r="E1912" s="2959" t="s">
        <v>5501</v>
      </c>
      <c r="F1912" s="2960">
        <v>91.04</v>
      </c>
      <c r="G1912" s="2959"/>
      <c r="H1912" s="3348" t="s">
        <v>3591</v>
      </c>
    </row>
    <row r="1913" spans="1:8">
      <c r="A1913" s="2959" t="s">
        <v>3063</v>
      </c>
      <c r="B1913" s="2959">
        <v>23</v>
      </c>
      <c r="C1913" s="2959">
        <v>1</v>
      </c>
      <c r="D1913" s="2959">
        <v>204</v>
      </c>
      <c r="E1913" s="2959" t="s">
        <v>5502</v>
      </c>
      <c r="F1913" s="2960">
        <v>93.13</v>
      </c>
      <c r="G1913" s="2959"/>
      <c r="H1913" s="3348" t="s">
        <v>3591</v>
      </c>
    </row>
    <row r="1914" spans="1:8">
      <c r="A1914" s="2959" t="s">
        <v>3063</v>
      </c>
      <c r="B1914" s="2959">
        <v>23</v>
      </c>
      <c r="C1914" s="2959">
        <v>1</v>
      </c>
      <c r="D1914" s="2959">
        <v>301</v>
      </c>
      <c r="E1914" s="2959" t="s">
        <v>5503</v>
      </c>
      <c r="F1914" s="2960">
        <v>93.13</v>
      </c>
      <c r="G1914" s="2959"/>
      <c r="H1914" s="3348" t="s">
        <v>3591</v>
      </c>
    </row>
    <row r="1915" spans="1:8">
      <c r="A1915" s="2959" t="s">
        <v>3063</v>
      </c>
      <c r="B1915" s="2959">
        <v>23</v>
      </c>
      <c r="C1915" s="2959">
        <v>1</v>
      </c>
      <c r="D1915" s="2959">
        <v>302</v>
      </c>
      <c r="E1915" s="2959" t="s">
        <v>5504</v>
      </c>
      <c r="F1915" s="2960">
        <v>91.04</v>
      </c>
      <c r="G1915" s="2959"/>
      <c r="H1915" s="3348" t="s">
        <v>3591</v>
      </c>
    </row>
    <row r="1916" spans="1:8">
      <c r="A1916" s="2959" t="s">
        <v>3063</v>
      </c>
      <c r="B1916" s="2959">
        <v>23</v>
      </c>
      <c r="C1916" s="2959">
        <v>1</v>
      </c>
      <c r="D1916" s="2959">
        <v>303</v>
      </c>
      <c r="E1916" s="2959" t="s">
        <v>5505</v>
      </c>
      <c r="F1916" s="2960">
        <v>91.04</v>
      </c>
      <c r="G1916" s="2959"/>
      <c r="H1916" s="3348" t="s">
        <v>3591</v>
      </c>
    </row>
    <row r="1917" spans="1:8">
      <c r="A1917" s="2959" t="s">
        <v>3063</v>
      </c>
      <c r="B1917" s="2959">
        <v>23</v>
      </c>
      <c r="C1917" s="2959">
        <v>1</v>
      </c>
      <c r="D1917" s="2959">
        <v>304</v>
      </c>
      <c r="E1917" s="2959" t="s">
        <v>5506</v>
      </c>
      <c r="F1917" s="2960">
        <v>93.13</v>
      </c>
      <c r="G1917" s="2959"/>
      <c r="H1917" s="3348" t="s">
        <v>3591</v>
      </c>
    </row>
    <row r="1918" spans="1:8">
      <c r="A1918" s="2959" t="s">
        <v>3063</v>
      </c>
      <c r="B1918" s="2959">
        <v>23</v>
      </c>
      <c r="C1918" s="2959">
        <v>1</v>
      </c>
      <c r="D1918" s="2959">
        <v>401</v>
      </c>
      <c r="E1918" s="2959" t="s">
        <v>5507</v>
      </c>
      <c r="F1918" s="2960">
        <v>93.13</v>
      </c>
      <c r="G1918" s="2959"/>
      <c r="H1918" s="3348" t="s">
        <v>3591</v>
      </c>
    </row>
    <row r="1919" spans="1:8">
      <c r="A1919" s="2959" t="s">
        <v>3063</v>
      </c>
      <c r="B1919" s="2959">
        <v>23</v>
      </c>
      <c r="C1919" s="2959">
        <v>1</v>
      </c>
      <c r="D1919" s="2959">
        <v>402</v>
      </c>
      <c r="E1919" s="2959" t="s">
        <v>5508</v>
      </c>
      <c r="F1919" s="2960">
        <v>91.04</v>
      </c>
      <c r="G1919" s="2959"/>
      <c r="H1919" s="3348" t="s">
        <v>3591</v>
      </c>
    </row>
    <row r="1920" spans="1:8">
      <c r="A1920" s="2959" t="s">
        <v>3063</v>
      </c>
      <c r="B1920" s="2959">
        <v>23</v>
      </c>
      <c r="C1920" s="2959">
        <v>1</v>
      </c>
      <c r="D1920" s="2959">
        <v>403</v>
      </c>
      <c r="E1920" s="2959" t="s">
        <v>5509</v>
      </c>
      <c r="F1920" s="2960">
        <v>91.04</v>
      </c>
      <c r="G1920" s="2959"/>
      <c r="H1920" s="3348" t="s">
        <v>3591</v>
      </c>
    </row>
    <row r="1921" spans="1:9">
      <c r="A1921" s="2959" t="s">
        <v>3063</v>
      </c>
      <c r="B1921" s="2959">
        <v>23</v>
      </c>
      <c r="C1921" s="2959">
        <v>1</v>
      </c>
      <c r="D1921" s="2959">
        <v>404</v>
      </c>
      <c r="E1921" s="2959" t="s">
        <v>5510</v>
      </c>
      <c r="F1921" s="2960">
        <v>93.13</v>
      </c>
      <c r="G1921" s="2959"/>
      <c r="H1921" s="3348" t="s">
        <v>3591</v>
      </c>
    </row>
    <row r="1922" spans="1:9">
      <c r="A1922" s="2959" t="s">
        <v>3063</v>
      </c>
      <c r="B1922" s="2959">
        <v>23</v>
      </c>
      <c r="C1922" s="2959">
        <v>1</v>
      </c>
      <c r="D1922" s="2959">
        <v>501</v>
      </c>
      <c r="E1922" s="2959" t="s">
        <v>5511</v>
      </c>
      <c r="F1922" s="2960">
        <v>93.13</v>
      </c>
      <c r="G1922" s="2959"/>
      <c r="H1922" s="3348" t="s">
        <v>3591</v>
      </c>
    </row>
    <row r="1923" spans="1:9">
      <c r="A1923" s="2959" t="s">
        <v>3063</v>
      </c>
      <c r="B1923" s="2959">
        <v>23</v>
      </c>
      <c r="C1923" s="2959">
        <v>1</v>
      </c>
      <c r="D1923" s="2959">
        <v>502</v>
      </c>
      <c r="E1923" s="2959" t="s">
        <v>5512</v>
      </c>
      <c r="F1923" s="2960">
        <v>91.04</v>
      </c>
      <c r="G1923" s="2959"/>
      <c r="H1923" s="3348" t="s">
        <v>3591</v>
      </c>
    </row>
    <row r="1924" spans="1:9">
      <c r="A1924" s="2959" t="s">
        <v>3063</v>
      </c>
      <c r="B1924" s="2959">
        <v>23</v>
      </c>
      <c r="C1924" s="2959">
        <v>1</v>
      </c>
      <c r="D1924" s="2959">
        <v>503</v>
      </c>
      <c r="E1924" s="2959" t="s">
        <v>5513</v>
      </c>
      <c r="F1924" s="2960">
        <v>91.04</v>
      </c>
      <c r="G1924" s="2959"/>
      <c r="H1924" s="3348" t="s">
        <v>3591</v>
      </c>
    </row>
    <row r="1925" spans="1:9">
      <c r="A1925" s="2959" t="s">
        <v>3063</v>
      </c>
      <c r="B1925" s="2959">
        <v>23</v>
      </c>
      <c r="C1925" s="2959">
        <v>1</v>
      </c>
      <c r="D1925" s="2959">
        <v>504</v>
      </c>
      <c r="E1925" s="2959" t="s">
        <v>5514</v>
      </c>
      <c r="F1925" s="2960">
        <v>93.13</v>
      </c>
      <c r="G1925" s="2959"/>
      <c r="H1925" s="3348" t="s">
        <v>3687</v>
      </c>
      <c r="I1925" s="3002" t="s">
        <v>3643</v>
      </c>
    </row>
    <row r="1926" spans="1:9">
      <c r="A1926" s="2959" t="s">
        <v>3063</v>
      </c>
      <c r="B1926" s="2959">
        <v>23</v>
      </c>
      <c r="C1926" s="2959">
        <v>1</v>
      </c>
      <c r="D1926" s="2959">
        <v>601</v>
      </c>
      <c r="E1926" s="2959" t="s">
        <v>5515</v>
      </c>
      <c r="F1926" s="2960">
        <v>93.13</v>
      </c>
      <c r="G1926" s="2959"/>
      <c r="H1926" s="3348" t="s">
        <v>3591</v>
      </c>
    </row>
    <row r="1927" spans="1:9">
      <c r="A1927" s="2959" t="s">
        <v>3063</v>
      </c>
      <c r="B1927" s="2959">
        <v>23</v>
      </c>
      <c r="C1927" s="2959">
        <v>1</v>
      </c>
      <c r="D1927" s="2959">
        <v>602</v>
      </c>
      <c r="E1927" s="2959" t="s">
        <v>5516</v>
      </c>
      <c r="F1927" s="2960">
        <v>91.04</v>
      </c>
      <c r="G1927" s="2959"/>
      <c r="H1927" s="3348" t="s">
        <v>3591</v>
      </c>
    </row>
    <row r="1928" spans="1:9">
      <c r="A1928" s="2959" t="s">
        <v>3063</v>
      </c>
      <c r="B1928" s="2959">
        <v>23</v>
      </c>
      <c r="C1928" s="2959">
        <v>1</v>
      </c>
      <c r="D1928" s="2959">
        <v>603</v>
      </c>
      <c r="E1928" s="2959" t="s">
        <v>5517</v>
      </c>
      <c r="F1928" s="2960">
        <v>91.04</v>
      </c>
      <c r="G1928" s="2959"/>
      <c r="H1928" s="3348" t="s">
        <v>3591</v>
      </c>
    </row>
    <row r="1929" spans="1:9">
      <c r="A1929" s="2959" t="s">
        <v>3063</v>
      </c>
      <c r="B1929" s="2959">
        <v>23</v>
      </c>
      <c r="C1929" s="2959">
        <v>1</v>
      </c>
      <c r="D1929" s="2959">
        <v>604</v>
      </c>
      <c r="E1929" s="2959" t="s">
        <v>5518</v>
      </c>
      <c r="F1929" s="2960">
        <v>93.13</v>
      </c>
      <c r="G1929" s="2959"/>
      <c r="H1929" s="3348" t="s">
        <v>3591</v>
      </c>
    </row>
    <row r="1930" spans="1:9">
      <c r="A1930" s="2959" t="s">
        <v>3063</v>
      </c>
      <c r="B1930" s="2959">
        <v>23</v>
      </c>
      <c r="C1930" s="2959">
        <v>1</v>
      </c>
      <c r="D1930" s="2959">
        <v>701</v>
      </c>
      <c r="E1930" s="2959" t="s">
        <v>5519</v>
      </c>
      <c r="F1930" s="2960">
        <v>93.13</v>
      </c>
      <c r="G1930" s="2959"/>
      <c r="H1930" s="3348" t="s">
        <v>3591</v>
      </c>
    </row>
    <row r="1931" spans="1:9">
      <c r="A1931" s="2959" t="s">
        <v>3063</v>
      </c>
      <c r="B1931" s="2959">
        <v>23</v>
      </c>
      <c r="C1931" s="2959">
        <v>1</v>
      </c>
      <c r="D1931" s="2959">
        <v>702</v>
      </c>
      <c r="E1931" s="2959" t="s">
        <v>5520</v>
      </c>
      <c r="F1931" s="2960">
        <v>91.04</v>
      </c>
      <c r="G1931" s="2959"/>
      <c r="H1931" s="3348" t="s">
        <v>3591</v>
      </c>
    </row>
    <row r="1932" spans="1:9">
      <c r="A1932" s="2959" t="s">
        <v>3063</v>
      </c>
      <c r="B1932" s="2959">
        <v>23</v>
      </c>
      <c r="C1932" s="2959">
        <v>1</v>
      </c>
      <c r="D1932" s="2959">
        <v>703</v>
      </c>
      <c r="E1932" s="2959" t="s">
        <v>5521</v>
      </c>
      <c r="F1932" s="2960">
        <v>91.04</v>
      </c>
      <c r="G1932" s="2959"/>
      <c r="H1932" s="3348" t="s">
        <v>3687</v>
      </c>
      <c r="I1932" s="3002" t="s">
        <v>3643</v>
      </c>
    </row>
    <row r="1933" spans="1:9">
      <c r="A1933" s="2959" t="s">
        <v>3063</v>
      </c>
      <c r="B1933" s="2959">
        <v>23</v>
      </c>
      <c r="C1933" s="2959">
        <v>1</v>
      </c>
      <c r="D1933" s="2959">
        <v>704</v>
      </c>
      <c r="E1933" s="2959" t="s">
        <v>5522</v>
      </c>
      <c r="F1933" s="2960">
        <v>93.13</v>
      </c>
      <c r="G1933" s="2959"/>
      <c r="H1933" s="3348" t="s">
        <v>3591</v>
      </c>
    </row>
    <row r="1934" spans="1:9">
      <c r="A1934" s="2959" t="s">
        <v>3063</v>
      </c>
      <c r="B1934" s="2959">
        <v>23</v>
      </c>
      <c r="C1934" s="2959">
        <v>1</v>
      </c>
      <c r="D1934" s="2959">
        <v>801</v>
      </c>
      <c r="E1934" s="2959" t="s">
        <v>5523</v>
      </c>
      <c r="F1934" s="2960">
        <v>93.13</v>
      </c>
      <c r="G1934" s="2959"/>
      <c r="H1934" s="3348" t="s">
        <v>3591</v>
      </c>
    </row>
    <row r="1935" spans="1:9">
      <c r="A1935" s="2959" t="s">
        <v>3063</v>
      </c>
      <c r="B1935" s="2959">
        <v>23</v>
      </c>
      <c r="C1935" s="2959">
        <v>1</v>
      </c>
      <c r="D1935" s="2959">
        <v>802</v>
      </c>
      <c r="E1935" s="2959" t="s">
        <v>5524</v>
      </c>
      <c r="F1935" s="2960">
        <v>91.04</v>
      </c>
      <c r="G1935" s="2959"/>
      <c r="H1935" s="3348" t="s">
        <v>3591</v>
      </c>
    </row>
    <row r="1936" spans="1:9">
      <c r="A1936" s="2959" t="s">
        <v>3063</v>
      </c>
      <c r="B1936" s="2959">
        <v>23</v>
      </c>
      <c r="C1936" s="2959">
        <v>1</v>
      </c>
      <c r="D1936" s="2959">
        <v>803</v>
      </c>
      <c r="E1936" s="2959" t="s">
        <v>5525</v>
      </c>
      <c r="F1936" s="2960">
        <v>91.04</v>
      </c>
      <c r="G1936" s="2959"/>
      <c r="H1936" s="3348" t="s">
        <v>3591</v>
      </c>
    </row>
    <row r="1937" spans="1:9">
      <c r="A1937" s="2959" t="s">
        <v>3063</v>
      </c>
      <c r="B1937" s="2959">
        <v>23</v>
      </c>
      <c r="C1937" s="2959">
        <v>1</v>
      </c>
      <c r="D1937" s="2959">
        <v>804</v>
      </c>
      <c r="E1937" s="2959" t="s">
        <v>5526</v>
      </c>
      <c r="F1937" s="2960">
        <v>93.13</v>
      </c>
      <c r="G1937" s="2959"/>
      <c r="H1937" s="3348" t="s">
        <v>3591</v>
      </c>
    </row>
    <row r="1938" spans="1:9">
      <c r="A1938" s="2959" t="s">
        <v>3063</v>
      </c>
      <c r="B1938" s="2959">
        <v>23</v>
      </c>
      <c r="C1938" s="2959">
        <v>1</v>
      </c>
      <c r="D1938" s="2959">
        <v>901</v>
      </c>
      <c r="E1938" s="2959" t="s">
        <v>5527</v>
      </c>
      <c r="F1938" s="2960">
        <v>93.13</v>
      </c>
      <c r="G1938" s="2959"/>
      <c r="H1938" s="3348" t="s">
        <v>3591</v>
      </c>
    </row>
    <row r="1939" spans="1:9">
      <c r="A1939" s="2959" t="s">
        <v>3063</v>
      </c>
      <c r="B1939" s="2959">
        <v>23</v>
      </c>
      <c r="C1939" s="2959">
        <v>1</v>
      </c>
      <c r="D1939" s="2959">
        <v>902</v>
      </c>
      <c r="E1939" s="2959" t="s">
        <v>5528</v>
      </c>
      <c r="F1939" s="2960">
        <v>91.04</v>
      </c>
      <c r="G1939" s="2959"/>
      <c r="H1939" s="3348" t="s">
        <v>3591</v>
      </c>
    </row>
    <row r="1940" spans="1:9">
      <c r="A1940" s="2959" t="s">
        <v>3063</v>
      </c>
      <c r="B1940" s="2959">
        <v>23</v>
      </c>
      <c r="C1940" s="2959">
        <v>1</v>
      </c>
      <c r="D1940" s="2959">
        <v>903</v>
      </c>
      <c r="E1940" s="2959" t="s">
        <v>5529</v>
      </c>
      <c r="F1940" s="2960">
        <v>91.04</v>
      </c>
      <c r="G1940" s="2959"/>
      <c r="H1940" s="3348" t="s">
        <v>3591</v>
      </c>
    </row>
    <row r="1941" spans="1:9">
      <c r="A1941" s="2959" t="s">
        <v>3063</v>
      </c>
      <c r="B1941" s="2959">
        <v>23</v>
      </c>
      <c r="C1941" s="2959">
        <v>1</v>
      </c>
      <c r="D1941" s="2959">
        <v>904</v>
      </c>
      <c r="E1941" s="2959" t="s">
        <v>5530</v>
      </c>
      <c r="F1941" s="2960">
        <v>93.13</v>
      </c>
      <c r="G1941" s="2959"/>
      <c r="H1941" s="3348" t="s">
        <v>3687</v>
      </c>
      <c r="I1941" s="3002" t="s">
        <v>3643</v>
      </c>
    </row>
    <row r="1942" spans="1:9">
      <c r="A1942" s="2959" t="s">
        <v>3063</v>
      </c>
      <c r="B1942" s="2959">
        <v>23</v>
      </c>
      <c r="C1942" s="2959">
        <v>1</v>
      </c>
      <c r="D1942" s="2959">
        <v>1001</v>
      </c>
      <c r="E1942" s="2959" t="s">
        <v>5531</v>
      </c>
      <c r="F1942" s="2960">
        <v>93.13</v>
      </c>
      <c r="G1942" s="2959"/>
      <c r="H1942" s="3348" t="s">
        <v>3591</v>
      </c>
    </row>
    <row r="1943" spans="1:9">
      <c r="A1943" s="2959" t="s">
        <v>3063</v>
      </c>
      <c r="B1943" s="2959">
        <v>23</v>
      </c>
      <c r="C1943" s="2959">
        <v>1</v>
      </c>
      <c r="D1943" s="2959">
        <v>1002</v>
      </c>
      <c r="E1943" s="2959" t="s">
        <v>5532</v>
      </c>
      <c r="F1943" s="2960">
        <v>91.04</v>
      </c>
      <c r="G1943" s="2959"/>
      <c r="H1943" s="3348" t="s">
        <v>3591</v>
      </c>
    </row>
    <row r="1944" spans="1:9">
      <c r="A1944" s="2959" t="s">
        <v>3063</v>
      </c>
      <c r="B1944" s="2959">
        <v>23</v>
      </c>
      <c r="C1944" s="2959">
        <v>1</v>
      </c>
      <c r="D1944" s="2959">
        <v>1003</v>
      </c>
      <c r="E1944" s="2959" t="s">
        <v>5533</v>
      </c>
      <c r="F1944" s="2960">
        <v>91.04</v>
      </c>
      <c r="G1944" s="2959"/>
      <c r="H1944" s="3348" t="s">
        <v>3687</v>
      </c>
      <c r="I1944" s="3002" t="s">
        <v>3643</v>
      </c>
    </row>
    <row r="1945" spans="1:9">
      <c r="A1945" s="2959" t="s">
        <v>3063</v>
      </c>
      <c r="B1945" s="2959">
        <v>23</v>
      </c>
      <c r="C1945" s="2959">
        <v>1</v>
      </c>
      <c r="D1945" s="2959">
        <v>1004</v>
      </c>
      <c r="E1945" s="2959" t="s">
        <v>5534</v>
      </c>
      <c r="F1945" s="2960">
        <v>93.13</v>
      </c>
      <c r="G1945" s="2959"/>
      <c r="H1945" s="3348" t="s">
        <v>3687</v>
      </c>
      <c r="I1945" s="3002" t="s">
        <v>3643</v>
      </c>
    </row>
    <row r="1946" spans="1:9">
      <c r="A1946" s="2959" t="s">
        <v>3063</v>
      </c>
      <c r="B1946" s="2959">
        <v>23</v>
      </c>
      <c r="C1946" s="2959">
        <v>1</v>
      </c>
      <c r="D1946" s="2959">
        <v>1101</v>
      </c>
      <c r="E1946" s="2959" t="s">
        <v>5535</v>
      </c>
      <c r="F1946" s="2960">
        <v>93.13</v>
      </c>
      <c r="G1946" s="2959"/>
      <c r="H1946" s="3348" t="s">
        <v>3591</v>
      </c>
    </row>
    <row r="1947" spans="1:9">
      <c r="A1947" s="2959" t="s">
        <v>3063</v>
      </c>
      <c r="B1947" s="2959">
        <v>23</v>
      </c>
      <c r="C1947" s="2959">
        <v>1</v>
      </c>
      <c r="D1947" s="2959">
        <v>1102</v>
      </c>
      <c r="E1947" s="2959" t="s">
        <v>5536</v>
      </c>
      <c r="F1947" s="2960">
        <v>91.04</v>
      </c>
      <c r="G1947" s="2959"/>
      <c r="H1947" s="3348" t="s">
        <v>3591</v>
      </c>
    </row>
    <row r="1948" spans="1:9">
      <c r="A1948" s="2959" t="s">
        <v>3063</v>
      </c>
      <c r="B1948" s="2959">
        <v>23</v>
      </c>
      <c r="C1948" s="2959">
        <v>1</v>
      </c>
      <c r="D1948" s="2959">
        <v>1103</v>
      </c>
      <c r="E1948" s="2959" t="s">
        <v>5537</v>
      </c>
      <c r="F1948" s="2960">
        <v>91.04</v>
      </c>
      <c r="G1948" s="2959"/>
      <c r="H1948" s="3348" t="s">
        <v>3687</v>
      </c>
      <c r="I1948" s="3002" t="s">
        <v>3643</v>
      </c>
    </row>
    <row r="1949" spans="1:9">
      <c r="A1949" s="2959" t="s">
        <v>3063</v>
      </c>
      <c r="B1949" s="2959">
        <v>23</v>
      </c>
      <c r="C1949" s="2959">
        <v>1</v>
      </c>
      <c r="D1949" s="2959">
        <v>1104</v>
      </c>
      <c r="E1949" s="2959" t="s">
        <v>5538</v>
      </c>
      <c r="F1949" s="2960">
        <v>93.13</v>
      </c>
      <c r="G1949" s="2959"/>
      <c r="H1949" s="3348" t="s">
        <v>3591</v>
      </c>
    </row>
    <row r="1950" spans="1:9">
      <c r="A1950" s="2959" t="s">
        <v>3063</v>
      </c>
      <c r="B1950" s="2959">
        <v>23</v>
      </c>
      <c r="C1950" s="2959">
        <v>1</v>
      </c>
      <c r="D1950" s="2959">
        <v>1201</v>
      </c>
      <c r="E1950" s="2959" t="s">
        <v>5539</v>
      </c>
      <c r="F1950" s="2960">
        <v>93.13</v>
      </c>
      <c r="G1950" s="2959"/>
      <c r="H1950" s="3348" t="s">
        <v>3591</v>
      </c>
    </row>
    <row r="1951" spans="1:9">
      <c r="A1951" s="2959" t="s">
        <v>3063</v>
      </c>
      <c r="B1951" s="2959">
        <v>23</v>
      </c>
      <c r="C1951" s="2959">
        <v>1</v>
      </c>
      <c r="D1951" s="2959">
        <v>1202</v>
      </c>
      <c r="E1951" s="2959" t="s">
        <v>5540</v>
      </c>
      <c r="F1951" s="2960">
        <v>91.04</v>
      </c>
      <c r="G1951" s="2959"/>
      <c r="H1951" s="3348" t="s">
        <v>3591</v>
      </c>
    </row>
    <row r="1952" spans="1:9">
      <c r="A1952" s="2959" t="s">
        <v>3063</v>
      </c>
      <c r="B1952" s="2959">
        <v>23</v>
      </c>
      <c r="C1952" s="2959">
        <v>1</v>
      </c>
      <c r="D1952" s="2959">
        <v>1203</v>
      </c>
      <c r="E1952" s="2959" t="s">
        <v>5541</v>
      </c>
      <c r="F1952" s="2960">
        <v>91.04</v>
      </c>
      <c r="G1952" s="2959"/>
      <c r="H1952" s="3348" t="s">
        <v>3591</v>
      </c>
    </row>
    <row r="1953" spans="1:9">
      <c r="A1953" s="2959" t="s">
        <v>3063</v>
      </c>
      <c r="B1953" s="2959">
        <v>23</v>
      </c>
      <c r="C1953" s="2959">
        <v>1</v>
      </c>
      <c r="D1953" s="2959">
        <v>1204</v>
      </c>
      <c r="E1953" s="2959" t="s">
        <v>5542</v>
      </c>
      <c r="F1953" s="2960">
        <v>93.13</v>
      </c>
      <c r="G1953" s="2959"/>
      <c r="H1953" s="3348" t="s">
        <v>3591</v>
      </c>
    </row>
    <row r="1954" spans="1:9">
      <c r="A1954" s="2959" t="s">
        <v>3063</v>
      </c>
      <c r="B1954" s="2959">
        <v>23</v>
      </c>
      <c r="C1954" s="2959">
        <v>1</v>
      </c>
      <c r="D1954" s="2959">
        <v>1301</v>
      </c>
      <c r="E1954" s="2959" t="s">
        <v>5543</v>
      </c>
      <c r="F1954" s="2960">
        <v>93.13</v>
      </c>
      <c r="G1954" s="2959"/>
      <c r="H1954" s="3348" t="s">
        <v>3591</v>
      </c>
    </row>
    <row r="1955" spans="1:9">
      <c r="A1955" s="2959" t="s">
        <v>3063</v>
      </c>
      <c r="B1955" s="2959">
        <v>23</v>
      </c>
      <c r="C1955" s="2959">
        <v>1</v>
      </c>
      <c r="D1955" s="2959">
        <v>1302</v>
      </c>
      <c r="E1955" s="2959" t="s">
        <v>5544</v>
      </c>
      <c r="F1955" s="2960">
        <v>91.04</v>
      </c>
      <c r="G1955" s="2959"/>
      <c r="H1955" s="3348" t="s">
        <v>3591</v>
      </c>
    </row>
    <row r="1956" spans="1:9">
      <c r="A1956" s="2959" t="s">
        <v>3063</v>
      </c>
      <c r="B1956" s="2959">
        <v>23</v>
      </c>
      <c r="C1956" s="2959">
        <v>1</v>
      </c>
      <c r="D1956" s="2959">
        <v>1303</v>
      </c>
      <c r="E1956" s="2959" t="s">
        <v>5545</v>
      </c>
      <c r="F1956" s="2960">
        <v>91.04</v>
      </c>
      <c r="G1956" s="2959"/>
      <c r="H1956" s="3348" t="s">
        <v>3687</v>
      </c>
      <c r="I1956" s="3002" t="s">
        <v>3643</v>
      </c>
    </row>
    <row r="1957" spans="1:9">
      <c r="A1957" s="2959" t="s">
        <v>3063</v>
      </c>
      <c r="B1957" s="2959">
        <v>23</v>
      </c>
      <c r="C1957" s="2959">
        <v>1</v>
      </c>
      <c r="D1957" s="2959">
        <v>1304</v>
      </c>
      <c r="E1957" s="2959" t="s">
        <v>5546</v>
      </c>
      <c r="F1957" s="2960">
        <v>93.13</v>
      </c>
      <c r="G1957" s="2959"/>
      <c r="H1957" s="3348" t="s">
        <v>3687</v>
      </c>
      <c r="I1957" s="3002" t="s">
        <v>3643</v>
      </c>
    </row>
    <row r="1958" spans="1:9">
      <c r="A1958" s="2959" t="s">
        <v>3063</v>
      </c>
      <c r="B1958" s="2959">
        <v>23</v>
      </c>
      <c r="C1958" s="2959">
        <v>1</v>
      </c>
      <c r="D1958" s="2959">
        <v>1401</v>
      </c>
      <c r="E1958" s="2959" t="s">
        <v>5547</v>
      </c>
      <c r="F1958" s="2960">
        <v>93.13</v>
      </c>
      <c r="G1958" s="2959"/>
      <c r="H1958" s="3348" t="s">
        <v>3591</v>
      </c>
    </row>
    <row r="1959" spans="1:9">
      <c r="A1959" s="2959" t="s">
        <v>3063</v>
      </c>
      <c r="B1959" s="2959">
        <v>23</v>
      </c>
      <c r="C1959" s="2959">
        <v>1</v>
      </c>
      <c r="D1959" s="2959">
        <v>1402</v>
      </c>
      <c r="E1959" s="2959" t="s">
        <v>5548</v>
      </c>
      <c r="F1959" s="2960">
        <v>91.04</v>
      </c>
      <c r="G1959" s="2959"/>
      <c r="H1959" s="3348" t="s">
        <v>3591</v>
      </c>
    </row>
    <row r="1960" spans="1:9">
      <c r="A1960" s="2959" t="s">
        <v>3063</v>
      </c>
      <c r="B1960" s="2959">
        <v>23</v>
      </c>
      <c r="C1960" s="2959">
        <v>1</v>
      </c>
      <c r="D1960" s="2959">
        <v>1403</v>
      </c>
      <c r="E1960" s="2959" t="s">
        <v>5549</v>
      </c>
      <c r="F1960" s="2960">
        <v>91.04</v>
      </c>
      <c r="G1960" s="2959"/>
      <c r="H1960" s="3348" t="s">
        <v>3687</v>
      </c>
      <c r="I1960" s="3002" t="s">
        <v>3643</v>
      </c>
    </row>
    <row r="1961" spans="1:9">
      <c r="A1961" s="2959" t="s">
        <v>3063</v>
      </c>
      <c r="B1961" s="2959">
        <v>23</v>
      </c>
      <c r="C1961" s="2959">
        <v>1</v>
      </c>
      <c r="D1961" s="2959">
        <v>1404</v>
      </c>
      <c r="E1961" s="2959" t="s">
        <v>5550</v>
      </c>
      <c r="F1961" s="2960">
        <v>93.13</v>
      </c>
      <c r="G1961" s="2959"/>
      <c r="H1961" s="3348" t="s">
        <v>3591</v>
      </c>
    </row>
    <row r="1962" spans="1:9">
      <c r="A1962" s="2959" t="s">
        <v>3063</v>
      </c>
      <c r="B1962" s="2959">
        <v>23</v>
      </c>
      <c r="C1962" s="2959">
        <v>1</v>
      </c>
      <c r="D1962" s="2959">
        <v>1501</v>
      </c>
      <c r="E1962" s="2959" t="s">
        <v>5551</v>
      </c>
      <c r="F1962" s="2960">
        <v>93.13</v>
      </c>
      <c r="G1962" s="2959"/>
      <c r="H1962" s="3348" t="s">
        <v>3591</v>
      </c>
    </row>
    <row r="1963" spans="1:9">
      <c r="A1963" s="2959" t="s">
        <v>3063</v>
      </c>
      <c r="B1963" s="2959">
        <v>23</v>
      </c>
      <c r="C1963" s="2959">
        <v>1</v>
      </c>
      <c r="D1963" s="2959">
        <v>1502</v>
      </c>
      <c r="E1963" s="2959" t="s">
        <v>5552</v>
      </c>
      <c r="F1963" s="2960">
        <v>91.04</v>
      </c>
      <c r="G1963" s="2959"/>
      <c r="H1963" s="3348" t="s">
        <v>3591</v>
      </c>
    </row>
    <row r="1964" spans="1:9">
      <c r="A1964" s="2959" t="s">
        <v>3063</v>
      </c>
      <c r="B1964" s="2959">
        <v>23</v>
      </c>
      <c r="C1964" s="2959">
        <v>1</v>
      </c>
      <c r="D1964" s="2959">
        <v>1503</v>
      </c>
      <c r="E1964" s="2959" t="s">
        <v>5553</v>
      </c>
      <c r="F1964" s="2960">
        <v>91.04</v>
      </c>
      <c r="G1964" s="2959"/>
      <c r="H1964" s="3348" t="s">
        <v>3591</v>
      </c>
    </row>
    <row r="1965" spans="1:9">
      <c r="A1965" s="2959" t="s">
        <v>3063</v>
      </c>
      <c r="B1965" s="2959">
        <v>23</v>
      </c>
      <c r="C1965" s="2959">
        <v>1</v>
      </c>
      <c r="D1965" s="2959">
        <v>1504</v>
      </c>
      <c r="E1965" s="2959" t="s">
        <v>5554</v>
      </c>
      <c r="F1965" s="2960">
        <v>93.13</v>
      </c>
      <c r="G1965" s="2959"/>
      <c r="H1965" s="3348" t="s">
        <v>3687</v>
      </c>
      <c r="I1965" s="3002" t="s">
        <v>3643</v>
      </c>
    </row>
    <row r="1966" spans="1:9">
      <c r="A1966" s="2959" t="s">
        <v>3063</v>
      </c>
      <c r="B1966" s="2959">
        <v>23</v>
      </c>
      <c r="C1966" s="2959">
        <v>1</v>
      </c>
      <c r="D1966" s="2959">
        <v>1601</v>
      </c>
      <c r="E1966" s="2959" t="s">
        <v>5555</v>
      </c>
      <c r="F1966" s="2960">
        <v>93.13</v>
      </c>
      <c r="G1966" s="2959"/>
      <c r="H1966" s="3348" t="s">
        <v>3591</v>
      </c>
    </row>
    <row r="1967" spans="1:9">
      <c r="A1967" s="2959" t="s">
        <v>3063</v>
      </c>
      <c r="B1967" s="2959">
        <v>23</v>
      </c>
      <c r="C1967" s="2959">
        <v>1</v>
      </c>
      <c r="D1967" s="2959">
        <v>1602</v>
      </c>
      <c r="E1967" s="2959" t="s">
        <v>5556</v>
      </c>
      <c r="F1967" s="2960">
        <v>91.04</v>
      </c>
      <c r="G1967" s="2959"/>
      <c r="H1967" s="3348" t="s">
        <v>3591</v>
      </c>
    </row>
    <row r="1968" spans="1:9">
      <c r="A1968" s="2959" t="s">
        <v>3063</v>
      </c>
      <c r="B1968" s="2959">
        <v>23</v>
      </c>
      <c r="C1968" s="2959">
        <v>1</v>
      </c>
      <c r="D1968" s="2959">
        <v>1603</v>
      </c>
      <c r="E1968" s="2959" t="s">
        <v>5557</v>
      </c>
      <c r="F1968" s="2960">
        <v>91.04</v>
      </c>
      <c r="G1968" s="2959"/>
      <c r="H1968" s="3348" t="s">
        <v>3591</v>
      </c>
    </row>
    <row r="1969" spans="1:9">
      <c r="A1969" s="2959" t="s">
        <v>3063</v>
      </c>
      <c r="B1969" s="2959">
        <v>23</v>
      </c>
      <c r="C1969" s="2959">
        <v>1</v>
      </c>
      <c r="D1969" s="2959">
        <v>1604</v>
      </c>
      <c r="E1969" s="2959" t="s">
        <v>5558</v>
      </c>
      <c r="F1969" s="2960">
        <v>93.13</v>
      </c>
      <c r="G1969" s="2959"/>
      <c r="H1969" s="3348" t="s">
        <v>3687</v>
      </c>
      <c r="I1969" s="3002" t="s">
        <v>3643</v>
      </c>
    </row>
    <row r="1970" spans="1:9">
      <c r="A1970" s="2959" t="s">
        <v>3063</v>
      </c>
      <c r="B1970" s="2959">
        <v>23</v>
      </c>
      <c r="C1970" s="2959">
        <v>1</v>
      </c>
      <c r="D1970" s="2959">
        <v>1701</v>
      </c>
      <c r="E1970" s="2959" t="s">
        <v>5559</v>
      </c>
      <c r="F1970" s="2960">
        <v>93.13</v>
      </c>
      <c r="G1970" s="2959"/>
      <c r="H1970" s="3348" t="s">
        <v>3591</v>
      </c>
    </row>
    <row r="1971" spans="1:9">
      <c r="A1971" s="2959" t="s">
        <v>3063</v>
      </c>
      <c r="B1971" s="2959">
        <v>23</v>
      </c>
      <c r="C1971" s="2959">
        <v>1</v>
      </c>
      <c r="D1971" s="2959">
        <v>1702</v>
      </c>
      <c r="E1971" s="2959" t="s">
        <v>5560</v>
      </c>
      <c r="F1971" s="2960">
        <v>91.04</v>
      </c>
      <c r="G1971" s="2959"/>
      <c r="H1971" s="3348" t="s">
        <v>3591</v>
      </c>
    </row>
    <row r="1972" spans="1:9">
      <c r="A1972" s="2959" t="s">
        <v>3063</v>
      </c>
      <c r="B1972" s="2959">
        <v>23</v>
      </c>
      <c r="C1972" s="2959">
        <v>1</v>
      </c>
      <c r="D1972" s="2959">
        <v>1703</v>
      </c>
      <c r="E1972" s="2959" t="s">
        <v>5561</v>
      </c>
      <c r="F1972" s="2960">
        <v>91.04</v>
      </c>
      <c r="G1972" s="2959"/>
      <c r="H1972" s="3348" t="s">
        <v>3687</v>
      </c>
      <c r="I1972" s="3002" t="s">
        <v>3643</v>
      </c>
    </row>
    <row r="1973" spans="1:9">
      <c r="A1973" s="2959" t="s">
        <v>3063</v>
      </c>
      <c r="B1973" s="2959">
        <v>23</v>
      </c>
      <c r="C1973" s="2959">
        <v>1</v>
      </c>
      <c r="D1973" s="2959">
        <v>1704</v>
      </c>
      <c r="E1973" s="2959" t="s">
        <v>5562</v>
      </c>
      <c r="F1973" s="2960">
        <v>93.13</v>
      </c>
      <c r="G1973" s="2959"/>
      <c r="H1973" s="3348" t="s">
        <v>3687</v>
      </c>
      <c r="I1973" s="3002" t="s">
        <v>3643</v>
      </c>
    </row>
    <row r="1974" spans="1:9">
      <c r="A1974" s="2959" t="s">
        <v>3063</v>
      </c>
      <c r="B1974" s="2959">
        <v>23</v>
      </c>
      <c r="C1974" s="2959">
        <v>1</v>
      </c>
      <c r="D1974" s="2959">
        <v>1801</v>
      </c>
      <c r="E1974" s="2959" t="s">
        <v>5563</v>
      </c>
      <c r="F1974" s="2960">
        <v>93.13</v>
      </c>
      <c r="G1974" s="2959"/>
      <c r="H1974" s="3348" t="s">
        <v>3591</v>
      </c>
    </row>
    <row r="1975" spans="1:9">
      <c r="A1975" s="2959" t="s">
        <v>3063</v>
      </c>
      <c r="B1975" s="2959">
        <v>23</v>
      </c>
      <c r="C1975" s="2959">
        <v>1</v>
      </c>
      <c r="D1975" s="2959">
        <v>1802</v>
      </c>
      <c r="E1975" s="2959" t="s">
        <v>5564</v>
      </c>
      <c r="F1975" s="2960">
        <v>91.04</v>
      </c>
      <c r="G1975" s="2959"/>
      <c r="H1975" s="3348" t="s">
        <v>3591</v>
      </c>
    </row>
    <row r="1976" spans="1:9">
      <c r="A1976" s="2959" t="s">
        <v>3063</v>
      </c>
      <c r="B1976" s="2959">
        <v>23</v>
      </c>
      <c r="C1976" s="2959">
        <v>1</v>
      </c>
      <c r="D1976" s="2959">
        <v>1803</v>
      </c>
      <c r="E1976" s="2959" t="s">
        <v>5565</v>
      </c>
      <c r="F1976" s="2960">
        <v>91.04</v>
      </c>
      <c r="G1976" s="2959"/>
      <c r="H1976" s="3348" t="s">
        <v>3591</v>
      </c>
    </row>
    <row r="1977" spans="1:9">
      <c r="A1977" s="2959" t="s">
        <v>3063</v>
      </c>
      <c r="B1977" s="2959">
        <v>23</v>
      </c>
      <c r="C1977" s="2959">
        <v>1</v>
      </c>
      <c r="D1977" s="2959">
        <v>1804</v>
      </c>
      <c r="E1977" s="2959" t="s">
        <v>5566</v>
      </c>
      <c r="F1977" s="2960">
        <v>93.13</v>
      </c>
      <c r="G1977" s="2959"/>
      <c r="H1977" s="3348" t="s">
        <v>3591</v>
      </c>
    </row>
    <row r="1978" spans="1:9">
      <c r="A1978" s="2959" t="s">
        <v>3063</v>
      </c>
      <c r="B1978" s="2959">
        <v>23</v>
      </c>
      <c r="C1978" s="2959">
        <v>1</v>
      </c>
      <c r="D1978" s="2959">
        <v>1901</v>
      </c>
      <c r="E1978" s="2959" t="s">
        <v>5567</v>
      </c>
      <c r="F1978" s="2960">
        <v>93.13</v>
      </c>
      <c r="G1978" s="2959"/>
      <c r="H1978" s="3348" t="s">
        <v>3591</v>
      </c>
    </row>
    <row r="1979" spans="1:9">
      <c r="A1979" s="2959" t="s">
        <v>3063</v>
      </c>
      <c r="B1979" s="2959">
        <v>23</v>
      </c>
      <c r="C1979" s="2959">
        <v>1</v>
      </c>
      <c r="D1979" s="2959">
        <v>1902</v>
      </c>
      <c r="E1979" s="2959" t="s">
        <v>5568</v>
      </c>
      <c r="F1979" s="2960">
        <v>91.04</v>
      </c>
      <c r="G1979" s="2959"/>
      <c r="H1979" s="3348" t="s">
        <v>3591</v>
      </c>
    </row>
    <row r="1980" spans="1:9">
      <c r="A1980" s="2959" t="s">
        <v>3063</v>
      </c>
      <c r="B1980" s="2959">
        <v>23</v>
      </c>
      <c r="C1980" s="2959">
        <v>1</v>
      </c>
      <c r="D1980" s="2959">
        <v>1903</v>
      </c>
      <c r="E1980" s="2959" t="s">
        <v>5569</v>
      </c>
      <c r="F1980" s="2960">
        <v>91.04</v>
      </c>
      <c r="G1980" s="2959"/>
      <c r="H1980" s="3348" t="s">
        <v>3591</v>
      </c>
    </row>
    <row r="1981" spans="1:9">
      <c r="A1981" s="2959" t="s">
        <v>3063</v>
      </c>
      <c r="B1981" s="2959">
        <v>23</v>
      </c>
      <c r="C1981" s="2959">
        <v>1</v>
      </c>
      <c r="D1981" s="2959">
        <v>1904</v>
      </c>
      <c r="E1981" s="2959" t="s">
        <v>5570</v>
      </c>
      <c r="F1981" s="2960">
        <v>93.13</v>
      </c>
      <c r="G1981" s="2959"/>
      <c r="H1981" s="3348" t="s">
        <v>3591</v>
      </c>
    </row>
    <row r="1982" spans="1:9">
      <c r="A1982" s="2959" t="s">
        <v>3063</v>
      </c>
      <c r="B1982" s="2959">
        <v>23</v>
      </c>
      <c r="C1982" s="2959">
        <v>1</v>
      </c>
      <c r="D1982" s="2959">
        <v>2001</v>
      </c>
      <c r="E1982" s="2959" t="s">
        <v>5571</v>
      </c>
      <c r="F1982" s="2960">
        <v>93.13</v>
      </c>
      <c r="G1982" s="2959"/>
      <c r="H1982" s="3348" t="s">
        <v>3591</v>
      </c>
    </row>
    <row r="1983" spans="1:9">
      <c r="A1983" s="2959" t="s">
        <v>3063</v>
      </c>
      <c r="B1983" s="2959">
        <v>23</v>
      </c>
      <c r="C1983" s="2959">
        <v>1</v>
      </c>
      <c r="D1983" s="2959">
        <v>2002</v>
      </c>
      <c r="E1983" s="2959" t="s">
        <v>5572</v>
      </c>
      <c r="F1983" s="2960">
        <v>91.04</v>
      </c>
      <c r="G1983" s="2959"/>
      <c r="H1983" s="3348" t="s">
        <v>3591</v>
      </c>
    </row>
    <row r="1984" spans="1:9">
      <c r="A1984" s="2959" t="s">
        <v>3063</v>
      </c>
      <c r="B1984" s="2959">
        <v>23</v>
      </c>
      <c r="C1984" s="2959">
        <v>1</v>
      </c>
      <c r="D1984" s="2959">
        <v>2003</v>
      </c>
      <c r="E1984" s="2959" t="s">
        <v>5573</v>
      </c>
      <c r="F1984" s="2960">
        <v>91.04</v>
      </c>
      <c r="G1984" s="2959"/>
      <c r="H1984" s="3348" t="s">
        <v>3687</v>
      </c>
      <c r="I1984" s="3002" t="s">
        <v>3643</v>
      </c>
    </row>
    <row r="1985" spans="1:11">
      <c r="A1985" s="2959" t="s">
        <v>3063</v>
      </c>
      <c r="B1985" s="2959">
        <v>23</v>
      </c>
      <c r="C1985" s="2959">
        <v>1</v>
      </c>
      <c r="D1985" s="2959">
        <v>2004</v>
      </c>
      <c r="E1985" s="2959" t="s">
        <v>5574</v>
      </c>
      <c r="F1985" s="2960">
        <v>93.13</v>
      </c>
      <c r="G1985" s="2959"/>
      <c r="H1985" s="3348" t="s">
        <v>3687</v>
      </c>
      <c r="I1985" s="3002" t="s">
        <v>3643</v>
      </c>
    </row>
    <row r="1986" spans="1:11">
      <c r="A1986" s="2959" t="s">
        <v>3063</v>
      </c>
      <c r="B1986" s="2959">
        <v>23</v>
      </c>
      <c r="C1986" s="2959">
        <v>1</v>
      </c>
      <c r="D1986" s="2959">
        <v>2101</v>
      </c>
      <c r="E1986" s="2959" t="s">
        <v>5575</v>
      </c>
      <c r="F1986" s="2960">
        <v>93.13</v>
      </c>
      <c r="G1986" s="2959"/>
      <c r="H1986" s="3348" t="s">
        <v>3591</v>
      </c>
    </row>
    <row r="1987" spans="1:11">
      <c r="A1987" s="2959" t="s">
        <v>3063</v>
      </c>
      <c r="B1987" s="2959">
        <v>23</v>
      </c>
      <c r="C1987" s="2959">
        <v>1</v>
      </c>
      <c r="D1987" s="2959">
        <v>2102</v>
      </c>
      <c r="E1987" s="2959" t="s">
        <v>5576</v>
      </c>
      <c r="F1987" s="2960">
        <v>91.04</v>
      </c>
      <c r="G1987" s="2959"/>
      <c r="H1987" s="3348" t="s">
        <v>3591</v>
      </c>
    </row>
    <row r="1988" spans="1:11">
      <c r="A1988" s="2959" t="s">
        <v>3063</v>
      </c>
      <c r="B1988" s="2959">
        <v>23</v>
      </c>
      <c r="C1988" s="2959">
        <v>1</v>
      </c>
      <c r="D1988" s="2959">
        <v>2103</v>
      </c>
      <c r="E1988" s="2959" t="s">
        <v>5577</v>
      </c>
      <c r="F1988" s="2960">
        <v>91.04</v>
      </c>
      <c r="G1988" s="2959"/>
      <c r="H1988" s="3348" t="s">
        <v>3687</v>
      </c>
      <c r="I1988" s="3002" t="s">
        <v>3643</v>
      </c>
    </row>
    <row r="1989" spans="1:11">
      <c r="A1989" s="2959" t="s">
        <v>3063</v>
      </c>
      <c r="B1989" s="2959">
        <v>23</v>
      </c>
      <c r="C1989" s="2959">
        <v>1</v>
      </c>
      <c r="D1989" s="2959">
        <v>2104</v>
      </c>
      <c r="E1989" s="2959" t="s">
        <v>5578</v>
      </c>
      <c r="F1989" s="2960">
        <v>93.13</v>
      </c>
      <c r="G1989" s="2959"/>
      <c r="H1989" s="3348" t="s">
        <v>3591</v>
      </c>
    </row>
    <row r="1990" spans="1:11">
      <c r="A1990" s="2959" t="s">
        <v>3063</v>
      </c>
      <c r="B1990" s="2959">
        <v>23</v>
      </c>
      <c r="C1990" s="2959">
        <v>1</v>
      </c>
      <c r="D1990" s="2959">
        <v>2201</v>
      </c>
      <c r="E1990" s="2959" t="s">
        <v>5579</v>
      </c>
      <c r="F1990" s="2960">
        <v>93.13</v>
      </c>
      <c r="G1990" s="2959"/>
      <c r="H1990" s="3348" t="s">
        <v>3591</v>
      </c>
    </row>
    <row r="1991" spans="1:11">
      <c r="A1991" s="2959" t="s">
        <v>3063</v>
      </c>
      <c r="B1991" s="2959">
        <v>23</v>
      </c>
      <c r="C1991" s="2959">
        <v>1</v>
      </c>
      <c r="D1991" s="2959">
        <v>2202</v>
      </c>
      <c r="E1991" s="2959" t="s">
        <v>5580</v>
      </c>
      <c r="F1991" s="2960">
        <v>91.04</v>
      </c>
      <c r="G1991" s="2959"/>
      <c r="H1991" s="3348" t="s">
        <v>3591</v>
      </c>
    </row>
    <row r="1992" spans="1:11">
      <c r="A1992" s="2959" t="s">
        <v>3063</v>
      </c>
      <c r="B1992" s="2959">
        <v>23</v>
      </c>
      <c r="C1992" s="2959">
        <v>1</v>
      </c>
      <c r="D1992" s="2959">
        <v>2203</v>
      </c>
      <c r="E1992" s="2959" t="s">
        <v>5581</v>
      </c>
      <c r="F1992" s="2960">
        <v>91.04</v>
      </c>
      <c r="G1992" s="2959"/>
      <c r="H1992" s="3348" t="s">
        <v>3687</v>
      </c>
      <c r="I1992" s="3002" t="s">
        <v>3643</v>
      </c>
      <c r="J1992" s="3002" t="s">
        <v>5582</v>
      </c>
      <c r="K1992">
        <v>30751.3</v>
      </c>
    </row>
    <row r="1993" spans="1:11">
      <c r="A1993" s="2959" t="s">
        <v>3063</v>
      </c>
      <c r="B1993" s="2959">
        <v>23</v>
      </c>
      <c r="C1993" s="2959">
        <v>1</v>
      </c>
      <c r="D1993" s="2959">
        <v>2204</v>
      </c>
      <c r="E1993" s="2959" t="s">
        <v>5583</v>
      </c>
      <c r="F1993" s="2960">
        <v>93.13</v>
      </c>
      <c r="G1993" s="2959"/>
      <c r="H1993" s="3348" t="s">
        <v>3591</v>
      </c>
    </row>
    <row r="1994" spans="1:11">
      <c r="A1994" s="2959" t="s">
        <v>3063</v>
      </c>
      <c r="B1994" s="2959">
        <v>23</v>
      </c>
      <c r="C1994" s="2959">
        <v>1</v>
      </c>
      <c r="D1994" s="2959">
        <v>2301</v>
      </c>
      <c r="E1994" s="2959" t="s">
        <v>5584</v>
      </c>
      <c r="F1994" s="2960">
        <v>93.13</v>
      </c>
      <c r="G1994" s="2959"/>
      <c r="H1994" s="3348" t="s">
        <v>3591</v>
      </c>
    </row>
    <row r="1995" spans="1:11">
      <c r="A1995" s="2959" t="s">
        <v>3063</v>
      </c>
      <c r="B1995" s="2959">
        <v>23</v>
      </c>
      <c r="C1995" s="2959">
        <v>1</v>
      </c>
      <c r="D1995" s="2959">
        <v>2302</v>
      </c>
      <c r="E1995" s="2959" t="s">
        <v>5585</v>
      </c>
      <c r="F1995" s="2960">
        <v>91.04</v>
      </c>
      <c r="G1995" s="2959"/>
      <c r="H1995" s="3348" t="s">
        <v>3591</v>
      </c>
    </row>
    <row r="1996" spans="1:11">
      <c r="A1996" s="2959" t="s">
        <v>3063</v>
      </c>
      <c r="B1996" s="2959">
        <v>23</v>
      </c>
      <c r="C1996" s="2959">
        <v>1</v>
      </c>
      <c r="D1996" s="2959">
        <v>2303</v>
      </c>
      <c r="E1996" s="2959" t="s">
        <v>5586</v>
      </c>
      <c r="F1996" s="2960">
        <v>91.04</v>
      </c>
      <c r="G1996" s="2959"/>
      <c r="H1996" s="3348" t="s">
        <v>3687</v>
      </c>
      <c r="I1996" s="3002" t="s">
        <v>3643</v>
      </c>
      <c r="J1996" s="3002" t="s">
        <v>5587</v>
      </c>
    </row>
    <row r="1997" spans="1:11">
      <c r="A1997" s="2959" t="s">
        <v>3063</v>
      </c>
      <c r="B1997" s="2959">
        <v>23</v>
      </c>
      <c r="C1997" s="2959">
        <v>1</v>
      </c>
      <c r="D1997" s="2959">
        <v>2304</v>
      </c>
      <c r="E1997" s="2959" t="s">
        <v>5588</v>
      </c>
      <c r="F1997" s="2960">
        <v>93.13</v>
      </c>
      <c r="G1997" s="2959"/>
      <c r="H1997" s="3348" t="s">
        <v>3687</v>
      </c>
      <c r="I1997" s="3002" t="s">
        <v>3643</v>
      </c>
    </row>
    <row r="1998" spans="1:11">
      <c r="A1998" s="2959" t="s">
        <v>3063</v>
      </c>
      <c r="B1998" s="2959">
        <v>23</v>
      </c>
      <c r="C1998" s="2959">
        <v>1</v>
      </c>
      <c r="D1998" s="2959">
        <v>2401</v>
      </c>
      <c r="E1998" s="2959" t="s">
        <v>5589</v>
      </c>
      <c r="F1998" s="2960">
        <v>93.13</v>
      </c>
      <c r="G1998" s="2959"/>
      <c r="H1998" s="3348" t="s">
        <v>3591</v>
      </c>
    </row>
    <row r="1999" spans="1:11">
      <c r="A1999" s="2959" t="s">
        <v>3063</v>
      </c>
      <c r="B1999" s="2959">
        <v>23</v>
      </c>
      <c r="C1999" s="2959">
        <v>1</v>
      </c>
      <c r="D1999" s="2959">
        <v>2402</v>
      </c>
      <c r="E1999" s="2959" t="s">
        <v>5590</v>
      </c>
      <c r="F1999" s="2960">
        <v>91.04</v>
      </c>
      <c r="G1999" s="2959"/>
      <c r="H1999" s="3348" t="s">
        <v>3591</v>
      </c>
    </row>
    <row r="2000" spans="1:11">
      <c r="A2000" s="2959" t="s">
        <v>3063</v>
      </c>
      <c r="B2000" s="2959">
        <v>23</v>
      </c>
      <c r="C2000" s="2959">
        <v>1</v>
      </c>
      <c r="D2000" s="2959">
        <v>2403</v>
      </c>
      <c r="E2000" s="2959" t="s">
        <v>5591</v>
      </c>
      <c r="F2000" s="2960">
        <v>91.04</v>
      </c>
      <c r="G2000" s="2959"/>
      <c r="H2000" s="3348" t="s">
        <v>3591</v>
      </c>
    </row>
    <row r="2001" spans="1:9">
      <c r="A2001" s="2959" t="s">
        <v>3063</v>
      </c>
      <c r="B2001" s="2959">
        <v>23</v>
      </c>
      <c r="C2001" s="2959">
        <v>1</v>
      </c>
      <c r="D2001" s="2959">
        <v>2404</v>
      </c>
      <c r="E2001" s="2959" t="s">
        <v>5592</v>
      </c>
      <c r="F2001" s="2960">
        <v>93.13</v>
      </c>
      <c r="G2001" s="2959"/>
      <c r="H2001" s="3348" t="s">
        <v>3591</v>
      </c>
    </row>
    <row r="2002" spans="1:9">
      <c r="A2002" s="2959" t="s">
        <v>3063</v>
      </c>
      <c r="B2002" s="2959">
        <v>23</v>
      </c>
      <c r="C2002" s="2959">
        <v>1</v>
      </c>
      <c r="D2002" s="2959">
        <v>2501</v>
      </c>
      <c r="E2002" s="2959" t="s">
        <v>5593</v>
      </c>
      <c r="F2002" s="2960">
        <v>93.13</v>
      </c>
      <c r="G2002" s="2959"/>
      <c r="H2002" s="3348" t="s">
        <v>3591</v>
      </c>
    </row>
    <row r="2003" spans="1:9">
      <c r="A2003" s="2959" t="s">
        <v>3063</v>
      </c>
      <c r="B2003" s="2959">
        <v>23</v>
      </c>
      <c r="C2003" s="2959">
        <v>1</v>
      </c>
      <c r="D2003" s="2959">
        <v>2502</v>
      </c>
      <c r="E2003" s="2959" t="s">
        <v>5594</v>
      </c>
      <c r="F2003" s="2960">
        <v>91.04</v>
      </c>
      <c r="G2003" s="2959"/>
      <c r="H2003" s="3348" t="s">
        <v>3591</v>
      </c>
    </row>
    <row r="2004" spans="1:9">
      <c r="A2004" s="2959" t="s">
        <v>3063</v>
      </c>
      <c r="B2004" s="2959">
        <v>23</v>
      </c>
      <c r="C2004" s="2959">
        <v>1</v>
      </c>
      <c r="D2004" s="2959">
        <v>2503</v>
      </c>
      <c r="E2004" s="2959" t="s">
        <v>5595</v>
      </c>
      <c r="F2004" s="2960">
        <v>91.04</v>
      </c>
      <c r="G2004" s="2959"/>
      <c r="H2004" s="3348" t="s">
        <v>3687</v>
      </c>
      <c r="I2004" s="3002" t="s">
        <v>3643</v>
      </c>
    </row>
    <row r="2005" spans="1:9">
      <c r="A2005" s="2959" t="s">
        <v>3063</v>
      </c>
      <c r="B2005" s="2959">
        <v>23</v>
      </c>
      <c r="C2005" s="2959">
        <v>1</v>
      </c>
      <c r="D2005" s="2959">
        <v>2504</v>
      </c>
      <c r="E2005" s="2959" t="s">
        <v>5596</v>
      </c>
      <c r="F2005" s="2960">
        <v>93.13</v>
      </c>
      <c r="G2005" s="2959"/>
      <c r="H2005" s="3348" t="s">
        <v>3687</v>
      </c>
      <c r="I2005" s="3002" t="s">
        <v>3643</v>
      </c>
    </row>
    <row r="2006" spans="1:9">
      <c r="A2006" s="2959" t="s">
        <v>3063</v>
      </c>
      <c r="B2006" s="2959">
        <v>23</v>
      </c>
      <c r="C2006" s="2959">
        <v>1</v>
      </c>
      <c r="D2006" s="2959">
        <v>2601</v>
      </c>
      <c r="E2006" s="2959" t="s">
        <v>5597</v>
      </c>
      <c r="F2006" s="2960">
        <v>93.13</v>
      </c>
      <c r="G2006" s="2959"/>
      <c r="H2006" s="3348" t="s">
        <v>3591</v>
      </c>
    </row>
    <row r="2007" spans="1:9">
      <c r="A2007" s="2959" t="s">
        <v>3063</v>
      </c>
      <c r="B2007" s="2959">
        <v>23</v>
      </c>
      <c r="C2007" s="2959">
        <v>1</v>
      </c>
      <c r="D2007" s="2959">
        <v>2602</v>
      </c>
      <c r="E2007" s="2959" t="s">
        <v>5598</v>
      </c>
      <c r="F2007" s="2960">
        <v>91.04</v>
      </c>
      <c r="G2007" s="2959"/>
      <c r="H2007" s="3348" t="s">
        <v>3591</v>
      </c>
    </row>
    <row r="2008" spans="1:9">
      <c r="A2008" s="2959" t="s">
        <v>3063</v>
      </c>
      <c r="B2008" s="2959">
        <v>23</v>
      </c>
      <c r="C2008" s="2959">
        <v>1</v>
      </c>
      <c r="D2008" s="2959">
        <v>2603</v>
      </c>
      <c r="E2008" s="2959" t="s">
        <v>5599</v>
      </c>
      <c r="F2008" s="2960">
        <v>91.04</v>
      </c>
      <c r="G2008" s="2959"/>
      <c r="H2008" s="3348" t="s">
        <v>3591</v>
      </c>
    </row>
    <row r="2009" spans="1:9">
      <c r="A2009" s="2959" t="s">
        <v>3063</v>
      </c>
      <c r="B2009" s="2959">
        <v>23</v>
      </c>
      <c r="C2009" s="2959">
        <v>1</v>
      </c>
      <c r="D2009" s="2959">
        <v>2604</v>
      </c>
      <c r="E2009" s="2959" t="s">
        <v>5600</v>
      </c>
      <c r="F2009" s="2960">
        <v>93.13</v>
      </c>
      <c r="G2009" s="2959"/>
      <c r="H2009" s="3348" t="s">
        <v>3591</v>
      </c>
    </row>
    <row r="2010" spans="1:9">
      <c r="A2010" s="2959" t="s">
        <v>3063</v>
      </c>
      <c r="B2010" s="2959">
        <v>23</v>
      </c>
      <c r="C2010" s="2959">
        <v>1</v>
      </c>
      <c r="D2010" s="2959">
        <v>2701</v>
      </c>
      <c r="E2010" s="2959" t="s">
        <v>5601</v>
      </c>
      <c r="F2010" s="2960">
        <v>93.13</v>
      </c>
      <c r="G2010" s="2959"/>
      <c r="H2010" s="3348" t="s">
        <v>3591</v>
      </c>
    </row>
    <row r="2011" spans="1:9">
      <c r="A2011" s="2959" t="s">
        <v>3063</v>
      </c>
      <c r="B2011" s="2959">
        <v>23</v>
      </c>
      <c r="C2011" s="2959">
        <v>1</v>
      </c>
      <c r="D2011" s="2959">
        <v>2702</v>
      </c>
      <c r="E2011" s="2959" t="s">
        <v>5602</v>
      </c>
      <c r="F2011" s="2960">
        <v>91.04</v>
      </c>
      <c r="G2011" s="2959"/>
      <c r="H2011" s="3348" t="s">
        <v>3591</v>
      </c>
    </row>
    <row r="2012" spans="1:9">
      <c r="A2012" s="2959" t="s">
        <v>3063</v>
      </c>
      <c r="B2012" s="2959">
        <v>23</v>
      </c>
      <c r="C2012" s="2959">
        <v>1</v>
      </c>
      <c r="D2012" s="2959">
        <v>2703</v>
      </c>
      <c r="E2012" s="2959" t="s">
        <v>5603</v>
      </c>
      <c r="F2012" s="2960">
        <v>91.04</v>
      </c>
      <c r="G2012" s="2959"/>
      <c r="H2012" s="3348" t="s">
        <v>3687</v>
      </c>
      <c r="I2012" s="3002" t="s">
        <v>3643</v>
      </c>
    </row>
    <row r="2013" spans="1:9">
      <c r="A2013" s="2959" t="s">
        <v>3063</v>
      </c>
      <c r="B2013" s="2959">
        <v>23</v>
      </c>
      <c r="C2013" s="2959">
        <v>1</v>
      </c>
      <c r="D2013" s="2959">
        <v>2704</v>
      </c>
      <c r="E2013" s="2959" t="s">
        <v>5604</v>
      </c>
      <c r="F2013" s="2960">
        <v>93.13</v>
      </c>
      <c r="G2013" s="2959"/>
      <c r="H2013" s="3348" t="s">
        <v>3591</v>
      </c>
    </row>
    <row r="2014" spans="1:9">
      <c r="A2014" s="2961"/>
      <c r="B2014" s="2961"/>
      <c r="C2014" s="2961"/>
      <c r="D2014" s="2961"/>
      <c r="E2014" s="2961"/>
      <c r="F2014" s="3353">
        <f>SUM(F2:F2013)</f>
        <v>204502.47000000175</v>
      </c>
      <c r="G2014" s="2961"/>
      <c r="H2014" s="3354"/>
    </row>
    <row r="2015" spans="1:9">
      <c r="A2015" s="2961"/>
      <c r="B2015" s="2961"/>
      <c r="C2015" s="2961"/>
      <c r="D2015" s="2961"/>
      <c r="E2015" s="2961"/>
      <c r="F2015" s="2985"/>
      <c r="G2015" s="2961"/>
      <c r="H2015" s="3354"/>
    </row>
  </sheetData>
  <phoneticPr fontId="143" type="noConversion"/>
  <conditionalFormatting sqref="E1:E2015">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28" t="s">
        <v>1657</v>
      </c>
      <c r="B1" s="3028"/>
      <c r="C1" s="3028"/>
      <c r="D1" s="3028"/>
    </row>
    <row r="2" spans="1:4" ht="18">
      <c r="A2" s="3029" t="s">
        <v>1641</v>
      </c>
      <c r="B2" s="3029"/>
      <c r="C2" s="3029"/>
      <c r="D2" s="3029"/>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3029" t="s">
        <v>1647</v>
      </c>
      <c r="B6" s="3029"/>
      <c r="C6" s="3029"/>
      <c r="D6" s="3029"/>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30" t="s">
        <v>1650</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2"/>
      <c r="C12" s="3032"/>
      <c r="D12" s="3032"/>
    </row>
    <row r="13" spans="1:4" ht="30" customHeight="1">
      <c r="A13" s="3031" t="str">
        <f>IF(项目基本情况!B8="抵押","3.抵押双方在办理抵押登记手续时，应使用本公司出具的正式《房地产评估报告》，特提醒报告使用者注意。","——")</f>
        <v>——</v>
      </c>
      <c r="B13" s="3032"/>
      <c r="C13" s="3032"/>
      <c r="D13" s="3032"/>
    </row>
    <row r="14" spans="1:4" ht="15.75" customHeight="1">
      <c r="A14" s="3031" t="str">
        <f>IF(项目基本情况!B8="抵押","4.本次评估估价师所知悉的法定优先受偿款情况说明如下：","——")</f>
        <v>——</v>
      </c>
      <c r="B14" s="3032"/>
      <c r="C14" s="3032"/>
      <c r="D14" s="3032"/>
    </row>
    <row r="15" spans="1:4" ht="42" customHeight="1">
      <c r="A15" s="3031" t="str">
        <f>IF(项目基本情况!B8="抵押","（1）"&amp;CONCATENATE(项目基本情况!L20,项目基本情况!L21,项目基本情况!L22),"——")</f>
        <v>——</v>
      </c>
      <c r="B15" s="3031"/>
      <c r="C15" s="3031"/>
      <c r="D15" s="3031"/>
    </row>
    <row r="16" spans="1:4" ht="30" customHeight="1">
      <c r="A16" s="3034" t="s">
        <v>1651</v>
      </c>
      <c r="B16" s="3034"/>
      <c r="C16" s="3034"/>
      <c r="D16" s="3034"/>
    </row>
    <row r="17" spans="1:4" ht="144" customHeight="1">
      <c r="A17" s="3034" t="s">
        <v>1652</v>
      </c>
      <c r="B17" s="3034"/>
      <c r="C17" s="3034"/>
      <c r="D17" s="3034"/>
    </row>
    <row r="18" spans="1:4" ht="15.75" customHeight="1">
      <c r="A18" s="3031" t="str">
        <f>IF(项目基本情况!B8="抵押",结果表!K120,"——")</f>
        <v>——</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1653</v>
      </c>
      <c r="B22" s="3036"/>
      <c r="C22" s="3036"/>
      <c r="D22" s="3036"/>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42" t="s">
        <v>1664</v>
      </c>
      <c r="B15" s="3037" t="s">
        <v>136</v>
      </c>
      <c r="C15" s="3038"/>
    </row>
    <row r="16" spans="1:7" ht="13.5">
      <c r="A16" s="3043"/>
      <c r="B16" s="3037" t="s">
        <v>69</v>
      </c>
      <c r="C16" s="3038"/>
    </row>
    <row r="17" spans="1:3" ht="13.5">
      <c r="A17" s="3043"/>
      <c r="B17" s="3040" t="s">
        <v>1665</v>
      </c>
      <c r="C17" s="1999" t="s">
        <v>1664</v>
      </c>
    </row>
    <row r="18" spans="1:3" ht="13.5">
      <c r="A18" s="3043"/>
      <c r="B18" s="3040"/>
      <c r="C18" s="1999" t="s">
        <v>1666</v>
      </c>
    </row>
    <row r="19" spans="1:3" ht="13.5">
      <c r="A19" s="3043"/>
      <c r="B19" s="3040"/>
      <c r="C19" s="1999" t="s">
        <v>1667</v>
      </c>
    </row>
    <row r="20" spans="1:3" ht="13.5">
      <c r="A20" s="3044"/>
      <c r="B20" s="3039" t="s">
        <v>1668</v>
      </c>
      <c r="C20" s="3038"/>
    </row>
    <row r="21" spans="1:3" ht="13.5">
      <c r="A21" s="2000" t="s">
        <v>1669</v>
      </c>
      <c r="B21" s="2001"/>
      <c r="C21" s="2002"/>
    </row>
    <row r="22" spans="1:3" ht="13.5">
      <c r="A22" s="3041" t="s">
        <v>1670</v>
      </c>
      <c r="B22" s="3039" t="s">
        <v>1671</v>
      </c>
      <c r="C22" s="3038"/>
    </row>
    <row r="23" spans="1:3" ht="13.5">
      <c r="A23" s="3041"/>
      <c r="B23" s="3039" t="s">
        <v>1672</v>
      </c>
      <c r="C23" s="3038"/>
    </row>
    <row r="24" spans="1:3" ht="13.5">
      <c r="A24" s="3041"/>
      <c r="B24" s="3039" t="s">
        <v>1673</v>
      </c>
      <c r="C24" s="3038"/>
    </row>
    <row r="25" spans="1:3" ht="13.5">
      <c r="A25" s="3041"/>
      <c r="B25" s="3040" t="s">
        <v>1674</v>
      </c>
      <c r="C25" s="1999" t="s">
        <v>1675</v>
      </c>
    </row>
    <row r="26" spans="1:3" ht="13.5">
      <c r="A26" s="3041"/>
      <c r="B26" s="3040"/>
      <c r="C26" s="1999" t="s">
        <v>1676</v>
      </c>
    </row>
    <row r="27" spans="1:3" ht="13.5">
      <c r="A27" s="3041"/>
      <c r="B27" s="3040"/>
      <c r="C27" s="1999" t="s">
        <v>1677</v>
      </c>
    </row>
    <row r="28" spans="1:3" ht="13.5">
      <c r="A28" s="3041"/>
      <c r="B28" s="3040"/>
      <c r="C28" s="1999" t="s">
        <v>1678</v>
      </c>
    </row>
    <row r="29" spans="1:3" ht="13.5">
      <c r="A29" s="3041"/>
      <c r="B29" s="3040"/>
      <c r="C29" s="1999" t="s">
        <v>1679</v>
      </c>
    </row>
    <row r="30" spans="1:3" ht="13.5">
      <c r="A30" s="3041"/>
      <c r="B30" s="3040"/>
      <c r="C30" s="1999" t="s">
        <v>1680</v>
      </c>
    </row>
    <row r="31" spans="1:3" ht="13.5">
      <c r="A31" s="3041"/>
      <c r="B31" s="3040"/>
      <c r="C31" s="1999" t="s">
        <v>1681</v>
      </c>
    </row>
    <row r="32" spans="1:3" ht="13.5">
      <c r="A32" s="3041"/>
      <c r="B32" s="3040"/>
      <c r="C32" s="1999" t="s">
        <v>1682</v>
      </c>
    </row>
    <row r="33" spans="1:3" ht="13.5">
      <c r="A33" s="3041"/>
      <c r="B33" s="304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43679</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f ca="1">IF(C10&lt;B2,"已过期",1120060040)</f>
        <v>1120060040</v>
      </c>
      <c r="C10" s="2347">
        <v>44554</v>
      </c>
      <c r="D10" s="2350" t="s">
        <v>838</v>
      </c>
      <c r="E10" s="1022">
        <f ca="1">IF(F10&lt;B2,"已过期",2004110096)</f>
        <v>2004110096</v>
      </c>
      <c r="F10" s="1030">
        <v>47118</v>
      </c>
    </row>
    <row r="11" spans="1:6" ht="24" customHeight="1">
      <c r="A11" s="1702" t="s">
        <v>839</v>
      </c>
      <c r="B11" s="1022">
        <f ca="1">IF(C11&lt;B2,"已过期",1120100036)</f>
        <v>1120100036</v>
      </c>
      <c r="C11" s="2347">
        <v>44675</v>
      </c>
      <c r="D11" s="2350"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3047</v>
      </c>
      <c r="B14" s="1022">
        <f ca="1">IF(C14&lt;B2,"已过期",1120040230)</f>
        <v>1120040230</v>
      </c>
      <c r="C14" s="2347">
        <v>43835</v>
      </c>
      <c r="D14" s="2350" t="s">
        <v>3047</v>
      </c>
      <c r="E14" s="1022">
        <f ca="1">IF(F14&lt;B2,"已过期",98030020)</f>
        <v>98030020</v>
      </c>
      <c r="F14" s="1030">
        <v>47118</v>
      </c>
    </row>
    <row r="15" spans="1:6" ht="24" customHeight="1">
      <c r="A15" s="1703" t="s">
        <v>3048</v>
      </c>
      <c r="B15" s="1022">
        <f ca="1">IF(C15&lt;B2,"已过期",1120070085)</f>
        <v>1120070085</v>
      </c>
      <c r="C15" s="2347">
        <v>43814</v>
      </c>
      <c r="D15" s="2351" t="s">
        <v>3048</v>
      </c>
      <c r="E15" s="1022">
        <f ca="1">IF(F15&lt;B2,"已过期",2004110128)</f>
        <v>2004110128</v>
      </c>
      <c r="F15" s="1023">
        <v>47118</v>
      </c>
    </row>
    <row r="16" spans="1:6" ht="24" customHeight="1">
      <c r="A16" s="1702" t="s">
        <v>3049</v>
      </c>
      <c r="B16" s="1022">
        <f ca="1">IF(C16&lt;B2,"已过期",1120140022)</f>
        <v>1120140022</v>
      </c>
      <c r="C16" s="2930">
        <v>44029</v>
      </c>
      <c r="D16" s="2350" t="s">
        <v>3049</v>
      </c>
      <c r="E16" s="1022">
        <f ca="1">IF(F16&lt;B2,"已过期",2008110059)</f>
        <v>2008110059</v>
      </c>
      <c r="F16" s="1030">
        <v>47177</v>
      </c>
    </row>
    <row r="17" spans="1:7" ht="24" customHeight="1">
      <c r="A17" s="1702"/>
      <c r="B17" s="1022"/>
      <c r="C17" s="2347"/>
      <c r="D17" s="2350" t="s">
        <v>3050</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30">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3045" t="s">
        <v>843</v>
      </c>
      <c r="B25" s="3045"/>
      <c r="C25" s="3045"/>
      <c r="D25" s="3045"/>
      <c r="E25" s="3045"/>
      <c r="F25" s="3045"/>
      <c r="G25" s="3045"/>
    </row>
    <row r="26" spans="1:7" s="1025" customFormat="1" ht="24" customHeight="1">
      <c r="A26" s="3046" t="s">
        <v>844</v>
      </c>
      <c r="B26" s="3046"/>
      <c r="C26" s="3047"/>
      <c r="D26" s="3048" t="s">
        <v>845</v>
      </c>
      <c r="E26" s="3046"/>
      <c r="F26" s="3046"/>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3054</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1" priority="88">
      <formula>AND($C28-TODAY()&lt;30,TODAY()&lt;$C28)</formula>
    </cfRule>
  </conditionalFormatting>
  <conditionalFormatting sqref="C28 F4">
    <cfRule type="cellIs" dxfId="230" priority="90" stopIfTrue="1" operator="lessThan">
      <formula>$B$2</formula>
    </cfRule>
  </conditionalFormatting>
  <conditionalFormatting sqref="C5">
    <cfRule type="expression" dxfId="229" priority="85">
      <formula>AND($C5-TODAY()&lt;30,TODAY()&lt;$C5)</formula>
    </cfRule>
  </conditionalFormatting>
  <conditionalFormatting sqref="C5 F5">
    <cfRule type="cellIs" dxfId="228" priority="86" stopIfTrue="1" operator="lessThan">
      <formula>$B$2</formula>
    </cfRule>
  </conditionalFormatting>
  <conditionalFormatting sqref="F6 F8 F10">
    <cfRule type="cellIs" dxfId="227" priority="84" stopIfTrue="1" operator="lessThan">
      <formula>$B$2</formula>
    </cfRule>
  </conditionalFormatting>
  <conditionalFormatting sqref="C4:C11 C13 C23 C17:C21">
    <cfRule type="expression" dxfId="226" priority="82">
      <formula>AND($C4-TODAY()&lt;30,TODAY()&lt;$C4)</formula>
    </cfRule>
  </conditionalFormatting>
  <conditionalFormatting sqref="F7 F9 F11 C4:C11 C13 C23 C17:C21">
    <cfRule type="cellIs" dxfId="225" priority="83" stopIfTrue="1" operator="lessThan">
      <formula>$B$2</formula>
    </cfRule>
  </conditionalFormatting>
  <conditionalFormatting sqref="C18">
    <cfRule type="expression" dxfId="224" priority="72">
      <formula>AND($C18-TODAY()&lt;30,TODAY()&lt;$C18)</formula>
    </cfRule>
  </conditionalFormatting>
  <conditionalFormatting sqref="C18">
    <cfRule type="cellIs" dxfId="223" priority="73" stopIfTrue="1" operator="lessThan">
      <formula>$B$2</formula>
    </cfRule>
  </conditionalFormatting>
  <conditionalFormatting sqref="C20">
    <cfRule type="expression" dxfId="222" priority="70">
      <formula>AND($C20-TODAY()&lt;30,TODAY()&lt;$C20)</formula>
    </cfRule>
  </conditionalFormatting>
  <conditionalFormatting sqref="C20">
    <cfRule type="cellIs" dxfId="221" priority="71" stopIfTrue="1" operator="lessThan">
      <formula>$B$2</formula>
    </cfRule>
  </conditionalFormatting>
  <conditionalFormatting sqref="C17">
    <cfRule type="expression" dxfId="220" priority="64">
      <formula>AND($C17-TODAY()&lt;30,TODAY()&lt;$C17)</formula>
    </cfRule>
  </conditionalFormatting>
  <conditionalFormatting sqref="C17">
    <cfRule type="cellIs" dxfId="219" priority="65" stopIfTrue="1" operator="lessThan">
      <formula>$B$2</formula>
    </cfRule>
  </conditionalFormatting>
  <conditionalFormatting sqref="C19">
    <cfRule type="expression" dxfId="218" priority="62">
      <formula>AND($C19-TODAY()&lt;30,TODAY()&lt;$C19)</formula>
    </cfRule>
  </conditionalFormatting>
  <conditionalFormatting sqref="C19">
    <cfRule type="cellIs" dxfId="217" priority="63" stopIfTrue="1" operator="lessThan">
      <formula>$B$2</formula>
    </cfRule>
  </conditionalFormatting>
  <conditionalFormatting sqref="C21">
    <cfRule type="expression" dxfId="216" priority="60">
      <formula>AND($C21-TODAY()&lt;30,TODAY()&lt;$C21)</formula>
    </cfRule>
  </conditionalFormatting>
  <conditionalFormatting sqref="C21">
    <cfRule type="cellIs" dxfId="215" priority="61" stopIfTrue="1" operator="lessThan">
      <formula>$B$2</formula>
    </cfRule>
  </conditionalFormatting>
  <conditionalFormatting sqref="C23">
    <cfRule type="expression" dxfId="214" priority="58">
      <formula>AND($C23-TODAY()&lt;30,TODAY()&lt;$C23)</formula>
    </cfRule>
  </conditionalFormatting>
  <conditionalFormatting sqref="C23">
    <cfRule type="cellIs" dxfId="213" priority="59" stopIfTrue="1" operator="lessThan">
      <formula>$B$2</formula>
    </cfRule>
  </conditionalFormatting>
  <conditionalFormatting sqref="F18">
    <cfRule type="cellIs" dxfId="212" priority="55" stopIfTrue="1" operator="lessThan">
      <formula>$B$2</formula>
    </cfRule>
  </conditionalFormatting>
  <conditionalFormatting sqref="F22">
    <cfRule type="cellIs" dxfId="211" priority="54" stopIfTrue="1" operator="lessThan">
      <formula>$B$2</formula>
    </cfRule>
  </conditionalFormatting>
  <conditionalFormatting sqref="F21">
    <cfRule type="cellIs" dxfId="210" priority="53" stopIfTrue="1" operator="lessThan">
      <formula>$B$2</formula>
    </cfRule>
  </conditionalFormatting>
  <conditionalFormatting sqref="B4:B11 E4:E11 B17:B23 E18:E23 B13 E13">
    <cfRule type="cellIs" dxfId="209" priority="51" stopIfTrue="1" operator="equal">
      <formula>"已过期"</formula>
    </cfRule>
  </conditionalFormatting>
  <conditionalFormatting sqref="A24:F24">
    <cfRule type="cellIs" dxfId="208" priority="47" stopIfTrue="1" operator="equal">
      <formula>"已过期"</formula>
    </cfRule>
  </conditionalFormatting>
  <conditionalFormatting sqref="F28">
    <cfRule type="expression" dxfId="207" priority="45">
      <formula>AND($E28-TODAY()&lt;30,TODAY()&lt;$E28)</formula>
    </cfRule>
  </conditionalFormatting>
  <conditionalFormatting sqref="F28">
    <cfRule type="cellIs" dxfId="206" priority="46" stopIfTrue="1" operator="lessThan">
      <formula>$B$2</formula>
    </cfRule>
  </conditionalFormatting>
  <conditionalFormatting sqref="F29">
    <cfRule type="expression" dxfId="205" priority="41" stopIfTrue="1">
      <formula>AND($E29-TODAY()&lt;30,TODAY()&lt;$E29)</formula>
    </cfRule>
  </conditionalFormatting>
  <conditionalFormatting sqref="F29">
    <cfRule type="cellIs" dxfId="204" priority="42" stopIfTrue="1" operator="lessThan">
      <formula>$B$2</formula>
    </cfRule>
  </conditionalFormatting>
  <conditionalFormatting sqref="F13">
    <cfRule type="cellIs" dxfId="203" priority="34" stopIfTrue="1" operator="lessThan">
      <formula>$B$2</formula>
    </cfRule>
  </conditionalFormatting>
  <conditionalFormatting sqref="C12">
    <cfRule type="expression" dxfId="202" priority="32">
      <formula>AND($C12-TODAY()&lt;30,TODAY()&lt;$C12)</formula>
    </cfRule>
  </conditionalFormatting>
  <conditionalFormatting sqref="C12">
    <cfRule type="cellIs" dxfId="201" priority="33" stopIfTrue="1" operator="lessThan">
      <formula>$B$2</formula>
    </cfRule>
  </conditionalFormatting>
  <conditionalFormatting sqref="C12">
    <cfRule type="expression" dxfId="200" priority="30">
      <formula>AND($C12-TODAY()&lt;30,TODAY()&lt;$C12)</formula>
    </cfRule>
  </conditionalFormatting>
  <conditionalFormatting sqref="C12">
    <cfRule type="cellIs" dxfId="199" priority="31" stopIfTrue="1" operator="lessThan">
      <formula>$B$2</formula>
    </cfRule>
  </conditionalFormatting>
  <conditionalFormatting sqref="B12">
    <cfRule type="cellIs" dxfId="198" priority="29" stopIfTrue="1" operator="equal">
      <formula>"已过期"</formula>
    </cfRule>
  </conditionalFormatting>
  <conditionalFormatting sqref="E12">
    <cfRule type="cellIs" dxfId="197" priority="28" stopIfTrue="1" operator="equal">
      <formula>"已过期"</formula>
    </cfRule>
  </conditionalFormatting>
  <conditionalFormatting sqref="F12">
    <cfRule type="cellIs" dxfId="196" priority="27" stopIfTrue="1" operator="lessThan">
      <formula>$B$2</formula>
    </cfRule>
  </conditionalFormatting>
  <conditionalFormatting sqref="C22">
    <cfRule type="expression" dxfId="195" priority="25">
      <formula>AND($C22-TODAY()&lt;30,TODAY()&lt;$C22)</formula>
    </cfRule>
  </conditionalFormatting>
  <conditionalFormatting sqref="C22">
    <cfRule type="cellIs" dxfId="194" priority="26" stopIfTrue="1" operator="lessThan">
      <formula>$B$2</formula>
    </cfRule>
  </conditionalFormatting>
  <conditionalFormatting sqref="C22">
    <cfRule type="expression" dxfId="193" priority="23">
      <formula>AND($C22-TODAY()&lt;30,TODAY()&lt;$C22)</formula>
    </cfRule>
  </conditionalFormatting>
  <conditionalFormatting sqref="C22">
    <cfRule type="cellIs" dxfId="192" priority="24" stopIfTrue="1" operator="lessThan">
      <formula>$B$2</formula>
    </cfRule>
  </conditionalFormatting>
  <conditionalFormatting sqref="C16">
    <cfRule type="expression" dxfId="191" priority="21">
      <formula>AND($C16-TODAY()&lt;30,TODAY()&lt;$C16)</formula>
    </cfRule>
  </conditionalFormatting>
  <conditionalFormatting sqref="C16">
    <cfRule type="cellIs" dxfId="190" priority="22" stopIfTrue="1" operator="lessThan">
      <formula>$B$2</formula>
    </cfRule>
  </conditionalFormatting>
  <conditionalFormatting sqref="C16">
    <cfRule type="expression" dxfId="189" priority="19">
      <formula>AND($C16-TODAY()&lt;30,TODAY()&lt;$C16)</formula>
    </cfRule>
  </conditionalFormatting>
  <conditionalFormatting sqref="C16">
    <cfRule type="cellIs" dxfId="188" priority="20" stopIfTrue="1" operator="lessThan">
      <formula>$B$2</formula>
    </cfRule>
  </conditionalFormatting>
  <conditionalFormatting sqref="B16">
    <cfRule type="cellIs" dxfId="187" priority="18" stopIfTrue="1" operator="equal">
      <formula>"已过期"</formula>
    </cfRule>
  </conditionalFormatting>
  <conditionalFormatting sqref="C14:C15">
    <cfRule type="expression" dxfId="186" priority="16">
      <formula>AND($C14-TODAY()&lt;30,TODAY()&lt;$C14)</formula>
    </cfRule>
  </conditionalFormatting>
  <conditionalFormatting sqref="C14:C15">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C15">
    <cfRule type="expression" dxfId="182" priority="12">
      <formula>AND($C15-TODAY()&lt;30,TODAY()&lt;$C15)</formula>
    </cfRule>
  </conditionalFormatting>
  <conditionalFormatting sqref="C15">
    <cfRule type="cellIs" dxfId="181" priority="13" stopIfTrue="1" operator="lessThan">
      <formula>$B$2</formula>
    </cfRule>
  </conditionalFormatting>
  <conditionalFormatting sqref="B14">
    <cfRule type="cellIs" dxfId="180" priority="11" stopIfTrue="1" operator="equal">
      <formula>"已过期"</formula>
    </cfRule>
  </conditionalFormatting>
  <conditionalFormatting sqref="B15">
    <cfRule type="cellIs" dxfId="179" priority="10" stopIfTrue="1" operator="equal">
      <formula>"已过期"</formula>
    </cfRule>
  </conditionalFormatting>
  <conditionalFormatting sqref="A15">
    <cfRule type="cellIs" dxfId="178" priority="9" stopIfTrue="1" operator="equal">
      <formula>"已过期"</formula>
    </cfRule>
  </conditionalFormatting>
  <conditionalFormatting sqref="C15">
    <cfRule type="expression" dxfId="177" priority="8">
      <formula>AND($C15-TODAY()&lt;30,TODAY()&lt;$C15)</formula>
    </cfRule>
  </conditionalFormatting>
  <conditionalFormatting sqref="F16">
    <cfRule type="cellIs" dxfId="176" priority="7" stopIfTrue="1" operator="lessThan">
      <formula>$B$2</formula>
    </cfRule>
  </conditionalFormatting>
  <conditionalFormatting sqref="E16 E14">
    <cfRule type="cellIs" dxfId="175" priority="6" stopIfTrue="1" operator="equal">
      <formula>"已过期"</formula>
    </cfRule>
  </conditionalFormatting>
  <conditionalFormatting sqref="E15">
    <cfRule type="cellIs" dxfId="174" priority="5" stopIfTrue="1" operator="equal">
      <formula>"已过期"</formula>
    </cfRule>
  </conditionalFormatting>
  <conditionalFormatting sqref="D15">
    <cfRule type="cellIs" dxfId="173" priority="4" stopIfTrue="1" operator="equal">
      <formula>"已过期"</formula>
    </cfRule>
  </conditionalFormatting>
  <conditionalFormatting sqref="F17">
    <cfRule type="cellIs" dxfId="172" priority="3" stopIfTrue="1" operator="lessThan">
      <formula>$B$2</formula>
    </cfRule>
  </conditionalFormatting>
  <conditionalFormatting sqref="E17">
    <cfRule type="cellIs" dxfId="171" priority="2" stopIfTrue="1" operator="equal">
      <formula>"已过期"</formula>
    </cfRule>
  </conditionalFormatting>
  <conditionalFormatting sqref="F14">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住宅面积表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公建面积表</vt:lpstr>
      <vt:lpstr>车位面积表</vt:lpstr>
      <vt:lpstr>土地案例</vt:lpstr>
      <vt:lpstr>Sheet1</vt:lpstr>
      <vt:lpstr>Sheet2</vt:lpstr>
      <vt:lpstr>已售待售及未售清单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2019-08-02T09:36:07Z</dcterms:modified>
</cp:coreProperties>
</file>