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2" r:id="rId6"/>
    <sheet name="售价" sheetId="10" r:id="rId7"/>
    <sheet name="公寓" sheetId="13" r:id="rId8"/>
  </sheets>
  <externalReferences>
    <externalReference r:id="rId9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2" l="1"/>
  <c r="A5" i="13"/>
  <c r="A2" i="13"/>
  <c r="D8" i="2" l="1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<sst xmlns="http://schemas.openxmlformats.org/spreadsheetml/2006/main" count="226" uniqueCount="118">
  <si>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</si>
  <si>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</si>
  <si>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</si>
  <si>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</si>
  <si>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</si>
  <si>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</si>
  <si>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</si>
  <si>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</si>
  <si>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</si>
  <si>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</si>
  <si>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</si>
  <si>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</si>
  <si>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</si>
  <si>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</si>
  <si>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</si>
  <si>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</si>
  <si>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</si>
  <si>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</si>
  <si>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</si>
  <si>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</si>
  <si>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</si>
  <si>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</si>
  <si>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</si>
  <si>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</si>
  <si>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</si>
  <si>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</si>
  <si>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</si>
  <si>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</si>
  <si>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</si>
  <si>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</si>
  <si>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</si>
  <si>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</si>
  <si>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</si>
  <si>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</si>
  <si>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</si>
  <si>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</si>
  <si>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</si>
  <si>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</si>
  <si>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</si>
  <si>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</si>
  <si>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</si>
  <si>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</si>
  <si>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</si>
  <si>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</si>
  <si>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</si>
  <si>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</si>
  <si>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</si>
  <si>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</si>
  <si>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</si>
  <si>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</si>
  <si>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</si>
  <si>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</si>
  <si>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</si>
  <si>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</si>
  <si>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</si>
  <si>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</si>
  <si>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</si>
  <si>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</si>
  <si>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</si>
  <si>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</si>
  <si>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</si>
  <si>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</si>
  <si>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</si>
  <si>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</si>
  <si>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</si>
  <si>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</si>
  <si>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</si>
  <si>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</si>
  <si>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</si>
  <si>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</si>
  <si>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</si>
  <si>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</si>
  <si>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</si>
  <si>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</si>
  <si>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</si>
  <si>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</si>
  <si>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</si>
  <si>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</si>
  <si>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</si>
  <si>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</si>
  <si>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</si>
  <si>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</si>
  <si>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</si>
  <si>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</si>
  <si>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</si>
  <si>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</si>
  <si>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</si>
  <si>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</si>
  <si>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</si>
  <si>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</si>
  <si>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</si>
  <si>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</si>
  <si>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</si>
  <si>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</si>
  <si>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</si>
  <si>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</si>
  <si>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</si>
  <si>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</si>
  <si>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</si>
  <si>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</si>
  <si>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</si>
  <si>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</si>
  <si>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</si>
  <si>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</si>
  <si>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</si>
  <si>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</si>
  <si>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</si>
  <si>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</si>
  <si>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</si>
  <si>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</si>
  <si>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</si>
  <si>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</si>
  <si>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14层、高区</t>
    <phoneticPr fontId="46" type="noConversion"/>
  </si>
  <si>
    <t>紫御长安（紫玉时代中心），商办两用，自住或出租作为民宿用较多，用做办公较少，复式，层高4.5米，报价28000-43000，成交价25000-26000，租金4500-5000/月，2017年建成</t>
    <phoneticPr fontId="45" type="noConversion"/>
  </si>
  <si>
    <t>紫御国际，复式，报价33000-43000，成交价22000-24000</t>
    <phoneticPr fontId="45" type="noConversion"/>
  </si>
  <si>
    <t>北方中惠国际中心，复式，层高5.2，报价40000-53000，成交价30000左右</t>
    <phoneticPr fontId="45" type="noConversion"/>
  </si>
  <si>
    <t>苹果汇，平层，报价18000-25000，今年成交两套，单价19000-20000，里边有点乱，出租，住户办公都有，租金4000/月，2016建成</t>
    <phoneticPr fontId="45" type="noConversion"/>
  </si>
  <si>
    <t>苹果汇</t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</si>
</sst>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9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  <xf numFmtId="0" fontId="36" fillId="0" borderId="0" xfId="0" applyFont="1">
      <alignment vertical="center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275077</xdr:colOff>
      <xdr:row>31</xdr:row>
      <xdr:rowOff>161241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90477" cy="54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4</xdr:col>
      <xdr:colOff>456800</xdr:colOff>
      <xdr:row>65</xdr:row>
      <xdr:rowOff>46934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57850"/>
          <a:ext cx="3200000" cy="553333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9</xdr:col>
      <xdr:colOff>247276</xdr:colOff>
      <xdr:row>61</xdr:row>
      <xdr:rowOff>56607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429000" y="6172200"/>
          <a:ext cx="2990476" cy="43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4</xdr:col>
      <xdr:colOff>323467</xdr:colOff>
      <xdr:row>95</xdr:row>
      <xdr:rowOff>132712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1315700"/>
          <a:ext cx="3066667" cy="510476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66</xdr:row>
      <xdr:rowOff>0</xdr:rowOff>
    </xdr:from>
    <xdr:to>
      <xdr:col>9</xdr:col>
      <xdr:colOff>285372</xdr:colOff>
      <xdr:row>86</xdr:row>
      <xdr:rowOff>132905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9000" y="11315700"/>
          <a:ext cx="3028572" cy="35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552450</xdr:colOff>
      <xdr:row>36</xdr:row>
      <xdr:rowOff>95250</xdr:rowOff>
    </xdr:from>
    <xdr:to>
      <xdr:col>14</xdr:col>
      <xdr:colOff>266307</xdr:colOff>
      <xdr:row>68</xdr:row>
      <xdr:rowOff>113612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24650" y="6267450"/>
          <a:ext cx="3142857" cy="5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8</xdr:col>
      <xdr:colOff>646934</xdr:colOff>
      <xdr:row>130</xdr:row>
      <xdr:rowOff>104055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6306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17</xdr:col>
      <xdr:colOff>408838</xdr:colOff>
      <xdr:row>131</xdr:row>
      <xdr:rowOff>37367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72200" y="166306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4</xdr:col>
      <xdr:colOff>28229</xdr:colOff>
      <xdr:row>161</xdr:row>
      <xdr:rowOff>113665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26314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132</xdr:row>
      <xdr:rowOff>0</xdr:rowOff>
    </xdr:from>
    <xdr:to>
      <xdr:col>9</xdr:col>
      <xdr:colOff>161476</xdr:colOff>
      <xdr:row>151</xdr:row>
      <xdr:rowOff>161498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743200" y="226314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131</xdr:row>
      <xdr:rowOff>104775</xdr:rowOff>
    </xdr:from>
    <xdr:to>
      <xdr:col>21</xdr:col>
      <xdr:colOff>275205</xdr:colOff>
      <xdr:row>164</xdr:row>
      <xdr:rowOff>94544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15100" y="225647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167</xdr:row>
      <xdr:rowOff>0</xdr:rowOff>
    </xdr:from>
    <xdr:to>
      <xdr:col>18</xdr:col>
      <xdr:colOff>46868</xdr:colOff>
      <xdr:row>200</xdr:row>
      <xdr:rowOff>161198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334125" y="28632150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167</xdr:row>
      <xdr:rowOff>9525</xdr:rowOff>
    </xdr:from>
    <xdr:to>
      <xdr:col>9</xdr:col>
      <xdr:colOff>189709</xdr:colOff>
      <xdr:row>200</xdr:row>
      <xdr:rowOff>170723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575" y="28641675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203</xdr:row>
      <xdr:rowOff>28575</xdr:rowOff>
    </xdr:from>
    <xdr:to>
      <xdr:col>4</xdr:col>
      <xdr:colOff>199657</xdr:colOff>
      <xdr:row>234</xdr:row>
      <xdr:rowOff>123149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34832925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11</xdr:col>
      <xdr:colOff>656201</xdr:colOff>
      <xdr:row>36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12</xdr:col>
      <xdr:colOff>246591</xdr:colOff>
      <xdr:row>71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12</xdr:col>
      <xdr:colOff>46591</xdr:colOff>
      <xdr:row>108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12</xdr:col>
      <xdr:colOff>227543</xdr:colOff>
      <xdr:row>144</xdr:row>
      <xdr:rowOff>8796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859500"/>
          <a:ext cx="8457143" cy="58380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66675</xdr:rowOff>
    </xdr:from>
    <xdr:to>
      <xdr:col>9</xdr:col>
      <xdr:colOff>542086</xdr:colOff>
      <xdr:row>101</xdr:row>
      <xdr:rowOff>104128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39625"/>
          <a:ext cx="6714286" cy="5180953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71</xdr:row>
      <xdr:rowOff>161925</xdr:rowOff>
    </xdr:from>
    <xdr:to>
      <xdr:col>20</xdr:col>
      <xdr:colOff>8661</xdr:colOff>
      <xdr:row>106</xdr:row>
      <xdr:rowOff>104033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0375" y="12334875"/>
          <a:ext cx="6914286" cy="5942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10</xdr:col>
      <xdr:colOff>561048</xdr:colOff>
      <xdr:row>37</xdr:row>
      <xdr:rowOff>123167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"/>
          <a:ext cx="7419048" cy="52666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123825</xdr:rowOff>
    </xdr:from>
    <xdr:to>
      <xdr:col>21</xdr:col>
      <xdr:colOff>656286</xdr:colOff>
      <xdr:row>37</xdr:row>
      <xdr:rowOff>123161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43800" y="1152525"/>
          <a:ext cx="7514286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10</xdr:col>
      <xdr:colOff>551524</xdr:colOff>
      <xdr:row>69</xdr:row>
      <xdr:rowOff>46977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6686550"/>
          <a:ext cx="7409524" cy="51904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22</xdr:col>
      <xdr:colOff>37153</xdr:colOff>
      <xdr:row>70</xdr:row>
      <xdr:rowOff>37431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43800" y="6686550"/>
          <a:ext cx="7580953" cy="53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10</xdr:col>
      <xdr:colOff>8667</xdr:colOff>
      <xdr:row>138</xdr:row>
      <xdr:rowOff>46998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8688050"/>
          <a:ext cx="6866667" cy="50190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109</xdr:row>
      <xdr:rowOff>0</xdr:rowOff>
    </xdr:from>
    <xdr:to>
      <xdr:col>19</xdr:col>
      <xdr:colOff>513515</xdr:colOff>
      <xdr:row>139</xdr:row>
      <xdr:rowOff>8881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0" y="18688050"/>
          <a:ext cx="6685715" cy="51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9</xdr:col>
      <xdr:colOff>646848</xdr:colOff>
      <xdr:row>171</xdr:row>
      <xdr:rowOff>161305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4517350"/>
          <a:ext cx="6819048" cy="496190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143</xdr:row>
      <xdr:rowOff>0</xdr:rowOff>
    </xdr:from>
    <xdr:to>
      <xdr:col>20</xdr:col>
      <xdr:colOff>84858</xdr:colOff>
      <xdr:row>172</xdr:row>
      <xdr:rowOff>151760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858000" y="24517350"/>
          <a:ext cx="6942858" cy="51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172</xdr:row>
      <xdr:rowOff>114300</xdr:rowOff>
    </xdr:from>
    <xdr:to>
      <xdr:col>10</xdr:col>
      <xdr:colOff>8667</xdr:colOff>
      <xdr:row>202</xdr:row>
      <xdr:rowOff>18419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9603700"/>
          <a:ext cx="6866667" cy="5047619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173</xdr:row>
      <xdr:rowOff>19050</xdr:rowOff>
    </xdr:from>
    <xdr:to>
      <xdr:col>20</xdr:col>
      <xdr:colOff>132511</xdr:colOff>
      <xdr:row>194</xdr:row>
      <xdr:rowOff>28124</xdr:rowOff>
    </xdr:to>
    <xdr:pic>
      <xdr:nvPicPr>
        <xdr:cNvPr id="13" name="图片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34225" y="29679900"/>
          <a:ext cx="6714286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10</xdr:col>
      <xdr:colOff>284858</xdr:colOff>
      <xdr:row>236</xdr:row>
      <xdr:rowOff>37453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35318700"/>
          <a:ext cx="7142858" cy="5180953"/>
        </a:xfrm>
        <a:prstGeom prst="rect">
          <a:avLst/>
        </a:prstGeom>
      </xdr:spPr>
    </xdr:pic>
    <xdr:clientData/>
  </xdr:twoCellAnchor>
  <xdr:twoCellAnchor editAs="oneCell">
    <xdr:from>
      <xdr:col>10</xdr:col>
      <xdr:colOff>504825</xdr:colOff>
      <xdr:row>205</xdr:row>
      <xdr:rowOff>152400</xdr:rowOff>
    </xdr:from>
    <xdr:to>
      <xdr:col>20</xdr:col>
      <xdr:colOff>408730</xdr:colOff>
      <xdr:row>236</xdr:row>
      <xdr:rowOff>46974</xdr:rowOff>
    </xdr:to>
    <xdr:pic>
      <xdr:nvPicPr>
        <xdr:cNvPr id="15" name="图片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62825" y="35299650"/>
          <a:ext cx="6761905" cy="5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10</xdr:col>
      <xdr:colOff>84858</xdr:colOff>
      <xdr:row>268</xdr:row>
      <xdr:rowOff>94617</xdr:rowOff>
    </xdr:to>
    <xdr:pic>
      <xdr:nvPicPr>
        <xdr:cNvPr id="16" name="图片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40976550"/>
          <a:ext cx="6942858" cy="5066667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206</xdr:row>
      <xdr:rowOff>0</xdr:rowOff>
    </xdr:from>
    <xdr:to>
      <xdr:col>31</xdr:col>
      <xdr:colOff>503905</xdr:colOff>
      <xdr:row>228</xdr:row>
      <xdr:rowOff>18576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401800" y="35318700"/>
          <a:ext cx="7361905" cy="3790476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72</xdr:row>
      <xdr:rowOff>0</xdr:rowOff>
    </xdr:from>
    <xdr:to>
      <xdr:col>29</xdr:col>
      <xdr:colOff>542086</xdr:colOff>
      <xdr:row>101</xdr:row>
      <xdr:rowOff>18427</xdr:rowOff>
    </xdr:to>
    <xdr:pic>
      <xdr:nvPicPr>
        <xdr:cNvPr id="18" name="图片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716000" y="12344400"/>
          <a:ext cx="6714286" cy="4990477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72</xdr:row>
      <xdr:rowOff>0</xdr:rowOff>
    </xdr:from>
    <xdr:to>
      <xdr:col>40</xdr:col>
      <xdr:colOff>322953</xdr:colOff>
      <xdr:row>101</xdr:row>
      <xdr:rowOff>113665</xdr:rowOff>
    </xdr:to>
    <xdr:pic>
      <xdr:nvPicPr>
        <xdr:cNvPr id="19" name="图片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574000" y="12344400"/>
          <a:ext cx="7180953" cy="5085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85725</xdr:rowOff>
    </xdr:from>
    <xdr:to>
      <xdr:col>9</xdr:col>
      <xdr:colOff>361134</xdr:colOff>
      <xdr:row>300</xdr:row>
      <xdr:rowOff>56490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46205775"/>
          <a:ext cx="6533334" cy="5285715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269</xdr:row>
      <xdr:rowOff>142875</xdr:rowOff>
    </xdr:from>
    <xdr:to>
      <xdr:col>19</xdr:col>
      <xdr:colOff>684931</xdr:colOff>
      <xdr:row>294</xdr:row>
      <xdr:rowOff>9006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762750" y="46262925"/>
          <a:ext cx="6952381" cy="415238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295</xdr:row>
      <xdr:rowOff>0</xdr:rowOff>
    </xdr:from>
    <xdr:to>
      <xdr:col>19</xdr:col>
      <xdr:colOff>503991</xdr:colOff>
      <xdr:row>328</xdr:row>
      <xdr:rowOff>132627</xdr:rowOff>
    </xdr:to>
    <xdr:pic>
      <xdr:nvPicPr>
        <xdr:cNvPr id="22" name="图片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858000" y="50577750"/>
          <a:ext cx="6676191" cy="57904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95" t="s">
        <v>0</v>
      </c>
      <c r="B2" s="196"/>
      <c r="C2" s="196"/>
      <c r="D2" s="196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202">
        <f>ROUND((C7*D7+C8*D8+C9*D9)/3,0)</f>
        <v>16150</v>
      </c>
      <c r="F7" s="204">
        <v>0.7</v>
      </c>
      <c r="G7" s="171" t="str">
        <f>IF(OR(H7&gt;0.75,H7&lt;0.6),"租售比异常，注意权重计取","")</f>
        <v>租售比异常，注意权重计取</v>
      </c>
      <c r="H7" s="174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202"/>
      <c r="F8" s="204"/>
      <c r="G8" s="172"/>
      <c r="H8" s="175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203"/>
      <c r="F9" s="205"/>
      <c r="G9" s="173"/>
      <c r="H9" s="176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97" t="s">
        <v>26</v>
      </c>
      <c r="B13" s="198"/>
      <c r="C13" s="198"/>
      <c r="D13" s="198"/>
      <c r="E13" s="198"/>
      <c r="F13" s="199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86" t="s">
        <v>34</v>
      </c>
      <c r="H20" s="187"/>
      <c r="I20" s="187"/>
      <c r="J20" s="188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189"/>
      <c r="H21" s="190"/>
      <c r="I21" s="190"/>
      <c r="J21" s="191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189" t="s">
        <v>37</v>
      </c>
      <c r="R21" s="190"/>
      <c r="S21" s="190"/>
      <c r="T21" s="191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189"/>
      <c r="H22" s="190"/>
      <c r="I22" s="190"/>
      <c r="J22" s="191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189"/>
      <c r="R22" s="190"/>
      <c r="S22" s="190"/>
      <c r="T22" s="191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189"/>
      <c r="H23" s="190"/>
      <c r="I23" s="190"/>
      <c r="J23" s="191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189"/>
      <c r="R23" s="190"/>
      <c r="S23" s="190"/>
      <c r="T23" s="191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189"/>
      <c r="H24" s="190"/>
      <c r="I24" s="190"/>
      <c r="J24" s="191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189"/>
      <c r="R24" s="190"/>
      <c r="S24" s="190"/>
      <c r="T24" s="191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189"/>
      <c r="H25" s="190"/>
      <c r="I25" s="190"/>
      <c r="J25" s="191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189"/>
      <c r="R25" s="190"/>
      <c r="S25" s="190"/>
      <c r="T25" s="191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189"/>
      <c r="H26" s="190"/>
      <c r="I26" s="190"/>
      <c r="J26" s="191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189"/>
      <c r="R26" s="190"/>
      <c r="S26" s="190"/>
      <c r="T26" s="191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189"/>
      <c r="H27" s="190"/>
      <c r="I27" s="190"/>
      <c r="J27" s="191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189"/>
      <c r="R27" s="190"/>
      <c r="S27" s="190"/>
      <c r="T27" s="191"/>
    </row>
    <row r="28" spans="1:21" ht="15">
      <c r="A28" s="118"/>
      <c r="B28" s="119"/>
      <c r="C28" s="200"/>
      <c r="D28" s="201"/>
      <c r="E28" s="120"/>
      <c r="F28" s="121"/>
      <c r="G28" s="192"/>
      <c r="H28" s="193"/>
      <c r="I28" s="193"/>
      <c r="J28" s="194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192"/>
      <c r="R28" s="193"/>
      <c r="S28" s="193"/>
      <c r="T28" s="194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77" t="s">
        <v>41</v>
      </c>
      <c r="H31" s="178"/>
      <c r="I31" s="178"/>
      <c r="J31" s="179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86" t="s">
        <v>42</v>
      </c>
      <c r="R31" s="187"/>
      <c r="S31" s="187"/>
      <c r="T31" s="188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80"/>
      <c r="H32" s="181"/>
      <c r="I32" s="181"/>
      <c r="J32" s="182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189"/>
      <c r="R32" s="190"/>
      <c r="S32" s="190"/>
      <c r="T32" s="191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80"/>
      <c r="H33" s="181"/>
      <c r="I33" s="181"/>
      <c r="J33" s="182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189"/>
      <c r="R33" s="190"/>
      <c r="S33" s="190"/>
      <c r="T33" s="191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80"/>
      <c r="H34" s="181"/>
      <c r="I34" s="181"/>
      <c r="J34" s="182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189"/>
      <c r="R34" s="190"/>
      <c r="S34" s="190"/>
      <c r="T34" s="191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80"/>
      <c r="H35" s="181"/>
      <c r="I35" s="181"/>
      <c r="J35" s="182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189"/>
      <c r="R35" s="190"/>
      <c r="S35" s="190"/>
      <c r="T35" s="191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80"/>
      <c r="H36" s="181"/>
      <c r="I36" s="181"/>
      <c r="J36" s="182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189"/>
      <c r="R36" s="190"/>
      <c r="S36" s="190"/>
      <c r="T36" s="191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80"/>
      <c r="H37" s="181"/>
      <c r="I37" s="181"/>
      <c r="J37" s="182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189"/>
      <c r="R37" s="190"/>
      <c r="S37" s="190"/>
      <c r="T37" s="191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83"/>
      <c r="H38" s="184"/>
      <c r="I38" s="184"/>
      <c r="J38" s="185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192"/>
      <c r="R38" s="193"/>
      <c r="S38" s="193"/>
      <c r="T38" s="194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A2:D2"/>
    <mergeCell ref="A13:F13"/>
    <mergeCell ref="C28:D28"/>
    <mergeCell ref="E7:E9"/>
    <mergeCell ref="F7:F9"/>
    <mergeCell ref="G7:G9"/>
    <mergeCell ref="H7:H9"/>
    <mergeCell ref="G31:J38"/>
    <mergeCell ref="G20:J28"/>
    <mergeCell ref="Q31:T38"/>
    <mergeCell ref="Q21:T28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A13" sqref="A13:F13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112</v>
      </c>
    </row>
    <row r="2" spans="1:14" s="28" customFormat="1" ht="23.25">
      <c r="A2" s="195" t="s">
        <v>0</v>
      </c>
      <c r="B2" s="196"/>
      <c r="C2" s="196"/>
      <c r="D2" s="196"/>
      <c r="E2" s="34">
        <f>ROUND(IF(F4=0,E7*F7+E12*F12,IF(F7=0,E4*F4+E12*F12,E4*F4+E7*F7)),0)</f>
        <v>18480</v>
      </c>
      <c r="F2" s="35">
        <f>ROUND(IF(F4=0,E7/E12-1,IF(F7=0,E4/E12-1,E4/E7)),3)</f>
        <v>0.53700000000000003</v>
      </c>
      <c r="G2" s="36" t="s">
        <v>1</v>
      </c>
      <c r="I2" s="144" t="s">
        <v>74</v>
      </c>
      <c r="J2" s="144">
        <v>79.09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146.16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4.0665568688238708E-2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117</v>
      </c>
      <c r="C7" s="43">
        <v>19556</v>
      </c>
      <c r="D7" s="43">
        <v>0.98</v>
      </c>
      <c r="E7" s="202">
        <f>ROUND((C7*D7+C8*D8+C9*D9)/3,0)</f>
        <v>20644</v>
      </c>
      <c r="F7" s="213">
        <v>0.7</v>
      </c>
      <c r="G7" s="215" t="str">
        <f>IF(OR(H7&gt;0.75,H7&lt;0.6),"租售比异常，注意权重计取","")</f>
        <v>租售比异常，注意权重计取</v>
      </c>
      <c r="H7" s="174">
        <f>E7/10000/A12</f>
        <v>0.89756521739130446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169" t="s">
        <v>117</v>
      </c>
      <c r="C8" s="43">
        <v>19860</v>
      </c>
      <c r="D8" s="43">
        <f>D7</f>
        <v>0.98</v>
      </c>
      <c r="E8" s="202"/>
      <c r="F8" s="213"/>
      <c r="G8" s="216"/>
      <c r="H8" s="175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169" t="s">
        <v>117</v>
      </c>
      <c r="C9" s="43">
        <v>23780</v>
      </c>
      <c r="D9" s="43">
        <f>D7</f>
        <v>0.98</v>
      </c>
      <c r="E9" s="203"/>
      <c r="F9" s="214"/>
      <c r="G9" s="217"/>
      <c r="H9" s="176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2.2999999999999998</v>
      </c>
      <c r="B12" s="61">
        <v>0.8</v>
      </c>
      <c r="C12" s="62">
        <f>J14</f>
        <v>34.880000000000003</v>
      </c>
      <c r="D12" s="63">
        <v>0.05</v>
      </c>
      <c r="E12" s="44">
        <f>ROUND(A12*365*B12/D12,0)</f>
        <v>13432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9" t="s">
        <v>52</v>
      </c>
      <c r="B13" s="210"/>
      <c r="C13" s="210"/>
      <c r="D13" s="210"/>
      <c r="E13" s="210"/>
      <c r="F13" s="211"/>
      <c r="H13" s="33">
        <f>H12+2</f>
        <v>14</v>
      </c>
      <c r="I13" s="168" t="s">
        <v>111</v>
      </c>
      <c r="J13" s="150">
        <v>58691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34.880000000000003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08" t="s">
        <v>59</v>
      </c>
      <c r="I20" s="208"/>
      <c r="J20" s="208"/>
      <c r="K20" s="208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08"/>
      <c r="I21" s="208"/>
      <c r="J21" s="208"/>
      <c r="K21" s="208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06" t="s">
        <v>61</v>
      </c>
      <c r="T21" s="207"/>
      <c r="U21" s="207"/>
      <c r="V21" s="207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08"/>
      <c r="I22" s="208"/>
      <c r="J22" s="208"/>
      <c r="K22" s="208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06"/>
      <c r="T22" s="207"/>
      <c r="U22" s="207"/>
      <c r="V22" s="207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08"/>
      <c r="I23" s="208"/>
      <c r="J23" s="208"/>
      <c r="K23" s="208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06"/>
      <c r="T23" s="207"/>
      <c r="U23" s="207"/>
      <c r="V23" s="207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08"/>
      <c r="I24" s="208"/>
      <c r="J24" s="208"/>
      <c r="K24" s="208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06"/>
      <c r="T24" s="207"/>
      <c r="U24" s="207"/>
      <c r="V24" s="207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08"/>
      <c r="I25" s="208"/>
      <c r="J25" s="208"/>
      <c r="K25" s="208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06"/>
      <c r="T25" s="207"/>
      <c r="U25" s="207"/>
      <c r="V25" s="207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08"/>
      <c r="I26" s="208"/>
      <c r="J26" s="208"/>
      <c r="K26" s="208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06"/>
      <c r="T26" s="207"/>
      <c r="U26" s="207"/>
      <c r="V26" s="207"/>
    </row>
    <row r="27" spans="1:22">
      <c r="A27" s="2"/>
      <c r="B27" s="76"/>
      <c r="C27" s="77"/>
      <c r="D27" s="78"/>
      <c r="E27" s="79"/>
      <c r="F27" s="212"/>
      <c r="G27" s="212"/>
      <c r="H27" s="208"/>
      <c r="I27" s="208"/>
      <c r="J27" s="208"/>
      <c r="K27" s="208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06"/>
      <c r="T27" s="207"/>
      <c r="U27" s="207"/>
      <c r="V27" s="207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06" t="s">
        <v>64</v>
      </c>
      <c r="I30" s="207"/>
      <c r="J30" s="207"/>
      <c r="K30" s="207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06" t="s">
        <v>65</v>
      </c>
      <c r="T30" s="207"/>
      <c r="U30" s="207"/>
      <c r="V30" s="207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06"/>
      <c r="I31" s="207"/>
      <c r="J31" s="207"/>
      <c r="K31" s="207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06"/>
      <c r="T31" s="207"/>
      <c r="U31" s="207"/>
      <c r="V31" s="207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06"/>
      <c r="I32" s="207"/>
      <c r="J32" s="207"/>
      <c r="K32" s="207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06"/>
      <c r="T32" s="207"/>
      <c r="U32" s="207"/>
      <c r="V32" s="207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06"/>
      <c r="I33" s="207"/>
      <c r="J33" s="207"/>
      <c r="K33" s="207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06"/>
      <c r="T33" s="207"/>
      <c r="U33" s="207"/>
      <c r="V33" s="207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06"/>
      <c r="I34" s="207"/>
      <c r="J34" s="207"/>
      <c r="K34" s="207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06"/>
      <c r="T34" s="207"/>
      <c r="U34" s="207"/>
      <c r="V34" s="207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06"/>
      <c r="I35" s="207"/>
      <c r="J35" s="207"/>
      <c r="K35" s="207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06"/>
      <c r="T35" s="207"/>
      <c r="U35" s="207"/>
      <c r="V35" s="207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06"/>
      <c r="I36" s="207"/>
      <c r="J36" s="207"/>
      <c r="K36" s="207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06"/>
      <c r="T36" s="207"/>
      <c r="U36" s="207"/>
      <c r="V36" s="207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A2:D2"/>
    <mergeCell ref="A13:F13"/>
    <mergeCell ref="F27:G27"/>
    <mergeCell ref="E7:E9"/>
    <mergeCell ref="F7:F9"/>
    <mergeCell ref="G7:G9"/>
    <mergeCell ref="H7:H9"/>
    <mergeCell ref="H30:K36"/>
    <mergeCell ref="S30:V36"/>
    <mergeCell ref="S21:V27"/>
    <mergeCell ref="H20:K27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D14" sqref="D14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79.09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142.36000000000001</v>
      </c>
      <c r="C5" s="152">
        <f>E14</f>
        <v>18000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142.36000000000001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79.09</v>
      </c>
      <c r="C14" s="165"/>
      <c r="D14" s="165">
        <f>ROUND(E14*B14/10000,2)</f>
        <v>142.36000000000001</v>
      </c>
      <c r="E14" s="165">
        <v>18000</v>
      </c>
      <c r="F14" s="165" t="e">
        <f>ROUND(D14*10000/C14,0)</f>
        <v>#DIV/0!</v>
      </c>
      <c r="G14" s="165">
        <f>D14</f>
        <v>142.36000000000001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A168" sqref="A168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O122" sqref="O122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6"/>
  <sheetViews>
    <sheetView workbookViewId="0">
      <selection activeCell="A5" sqref="A5"/>
    </sheetView>
  </sheetViews>
  <sheetFormatPr defaultRowHeight="13.5"/>
  <sheetData>
    <row r="2" spans="1:2">
      <c r="A2">
        <f>5200/30/56.18</f>
        <v>3.0853209920493652</v>
      </c>
      <c r="B2" s="218" t="s">
        <v>113</v>
      </c>
    </row>
    <row r="3" spans="1:2">
      <c r="B3" s="218" t="s">
        <v>114</v>
      </c>
    </row>
    <row r="4" spans="1:2">
      <c r="B4" s="218" t="s">
        <v>115</v>
      </c>
    </row>
    <row r="5" spans="1:2">
      <c r="A5">
        <f>4100/57.31/30</f>
        <v>2.3846914441924039</v>
      </c>
      <c r="B5" s="218" t="s">
        <v>116</v>
      </c>
    </row>
    <row r="6" spans="1:2">
      <c r="B6" s="218"/>
    </row>
  </sheetData>
  <phoneticPr fontId="45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</vt:i4>
      </vt:variant>
    </vt:vector>
  </HeadingPairs>
  <TitlesOfParts>
    <vt:vector size="9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公寓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2025-10-30T03:22:40Z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