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205" yWindow="15" windowWidth="12015" windowHeight="10695" tabRatio="771"/>
  </bookViews>
  <sheets>
    <sheet name="比较法" sheetId="1" r:id="rId1"/>
    <sheet name="成本（静态）" sheetId="5" state="hidden" r:id="rId2"/>
    <sheet name="三合佳苑明细表" sheetId="32" r:id="rId3"/>
    <sheet name="中指数据" sheetId="31" r:id="rId4"/>
    <sheet name="城研数据" sheetId="34" r:id="rId5"/>
    <sheet name="市场数据" sheetId="33" r:id="rId6"/>
    <sheet name="案例数据统计" sheetId="35" r:id="rId7"/>
    <sheet name="各小区租金结果" sheetId="30" state="hidden" r:id="rId8"/>
    <sheet name="系统读取表" sheetId="4" r:id="rId9"/>
  </sheets>
  <externalReferences>
    <externalReference r:id="rId10"/>
    <externalReference r:id="rId11"/>
    <externalReference r:id="rId12"/>
    <externalReference r:id="rId13"/>
    <externalReference r:id="rId14"/>
  </externalReferences>
  <definedNames>
    <definedName name="_xlnm._FilterDatabase" localSheetId="2" hidden="1">三合佳苑明细表!$A$1:$I$92</definedName>
    <definedName name="_xlnm._FilterDatabase" localSheetId="5" hidden="1">市场数据!$A$1:$I$10</definedName>
    <definedName name="d">'[1]4（补充）'!$D$17:$D$2351</definedName>
    <definedName name="K">'[2]2（处理）'!A1</definedName>
    <definedName name="NO.1">'[1]4（补充）'!$D$2:$D$16</definedName>
    <definedName name="单元">#REF!</definedName>
    <definedName name="房号">#REF!</definedName>
    <definedName name="房间">#REF!</definedName>
    <definedName name="房间号">#REF!</definedName>
    <definedName name="房屋产权性质">[3]楼层测算!$N$2:$N$9</definedName>
    <definedName name="房屋朝向">[3]楼层测算!$A$117:$A$126</definedName>
    <definedName name="房屋装修">[3]楼层测算!$K$2:$K$5</definedName>
    <definedName name="教委">#REF!</definedName>
    <definedName name="扣缴日期">#REF!</definedName>
    <definedName name="楼栋">#REF!</definedName>
    <definedName name="楼号">#REF!</definedName>
    <definedName name="区域成熟度" localSheetId="1">#REF!</definedName>
    <definedName name="区域成熟度">#REF!</definedName>
    <definedName name="身份证号码">#REF!</definedName>
    <definedName name="所在楼层">[3]楼层测算!$L$2:$L$6</definedName>
    <definedName name="租户名称">#REF!</definedName>
    <definedName name="租户银行账户">#REF!</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0" i="35" l="1"/>
  <c r="I14" i="33"/>
  <c r="I15" i="33"/>
  <c r="I16" i="33"/>
  <c r="I17" i="33"/>
  <c r="I18" i="33"/>
  <c r="I19" i="33"/>
  <c r="I20" i="33"/>
  <c r="I21" i="33"/>
  <c r="I22" i="33"/>
  <c r="I23" i="33"/>
  <c r="I24" i="33"/>
  <c r="I41" i="33"/>
  <c r="I40" i="33"/>
  <c r="I35" i="33"/>
  <c r="I5" i="33"/>
  <c r="I3" i="33"/>
  <c r="I30" i="33"/>
  <c r="I31" i="33"/>
  <c r="H82" i="35" l="1"/>
  <c r="F82" i="35"/>
  <c r="D82" i="35"/>
  <c r="H79" i="35"/>
  <c r="F79" i="35"/>
  <c r="D79" i="35"/>
  <c r="H76" i="35"/>
  <c r="F76" i="35"/>
  <c r="D76" i="35"/>
  <c r="H73" i="35"/>
  <c r="F73" i="35"/>
  <c r="D73" i="35"/>
  <c r="H72" i="35"/>
  <c r="H84" i="35" s="1"/>
  <c r="F72" i="35"/>
  <c r="F84" i="35" s="1"/>
  <c r="D72" i="35"/>
  <c r="D84" i="35" s="1"/>
  <c r="B84" i="35" s="1"/>
  <c r="H66" i="35"/>
  <c r="F66" i="35"/>
  <c r="D66" i="35"/>
  <c r="H63" i="35"/>
  <c r="F63" i="35"/>
  <c r="D63" i="35"/>
  <c r="H60" i="35"/>
  <c r="F60" i="35"/>
  <c r="D60" i="35"/>
  <c r="H57" i="35"/>
  <c r="F57" i="35"/>
  <c r="D57" i="35"/>
  <c r="H56" i="35"/>
  <c r="H68" i="35" s="1"/>
  <c r="F56" i="35"/>
  <c r="F68" i="35" s="1"/>
  <c r="D56" i="35"/>
  <c r="D68" i="35" s="1"/>
  <c r="I63" i="33"/>
  <c r="I62" i="33"/>
  <c r="I61" i="33"/>
  <c r="I60" i="33"/>
  <c r="I59" i="33"/>
  <c r="I58" i="33"/>
  <c r="I57" i="33"/>
  <c r="I56" i="33"/>
  <c r="I55" i="33"/>
  <c r="I51" i="33"/>
  <c r="I50" i="33"/>
  <c r="I49" i="33"/>
  <c r="I48" i="33"/>
  <c r="I47" i="33"/>
  <c r="I46" i="33"/>
  <c r="I52" i="33" s="1"/>
  <c r="B68" i="35" l="1"/>
  <c r="J30" i="33" l="1"/>
  <c r="J41" i="35"/>
  <c r="J23" i="35"/>
  <c r="J7" i="35"/>
  <c r="N7" i="31" l="1"/>
  <c r="O6" i="31"/>
  <c r="N5" i="31"/>
  <c r="N4" i="31"/>
  <c r="O3" i="31"/>
  <c r="N2" i="31"/>
  <c r="O8" i="31"/>
  <c r="N9" i="31"/>
  <c r="F37" i="35"/>
  <c r="F38" i="35"/>
  <c r="F41" i="35"/>
  <c r="F44" i="35"/>
  <c r="F47" i="35"/>
  <c r="F49" i="35"/>
  <c r="D37" i="35"/>
  <c r="D38" i="35"/>
  <c r="D41" i="35"/>
  <c r="D44" i="35"/>
  <c r="D47" i="35"/>
  <c r="D49" i="35"/>
  <c r="H37" i="35"/>
  <c r="E92" i="32"/>
  <c r="B1" i="4" s="1"/>
  <c r="P98" i="32"/>
  <c r="P103" i="32"/>
  <c r="P104" i="32"/>
  <c r="O103" i="32"/>
  <c r="O104" i="32"/>
  <c r="F23" i="4"/>
  <c r="E23" i="4"/>
  <c r="F22" i="4"/>
  <c r="E22" i="4"/>
  <c r="F21" i="4"/>
  <c r="E21" i="4"/>
  <c r="F20" i="4"/>
  <c r="E20" i="4"/>
  <c r="F19" i="4"/>
  <c r="E19" i="4"/>
  <c r="F18" i="4"/>
  <c r="E18" i="4"/>
  <c r="F17" i="4"/>
  <c r="E17" i="4"/>
  <c r="F16" i="4"/>
  <c r="E16" i="4"/>
  <c r="F15" i="4"/>
  <c r="E15" i="4"/>
  <c r="B2" i="4"/>
  <c r="O20" i="30"/>
  <c r="C20" i="30"/>
  <c r="O19" i="30"/>
  <c r="L19" i="30"/>
  <c r="H19" i="30"/>
  <c r="N19" i="30"/>
  <c r="C19" i="30"/>
  <c r="O18" i="30"/>
  <c r="L18" i="30"/>
  <c r="J18" i="30"/>
  <c r="C18" i="30"/>
  <c r="O17" i="30"/>
  <c r="C17" i="30"/>
  <c r="O16" i="30"/>
  <c r="C16" i="30"/>
  <c r="O15" i="30"/>
  <c r="C15" i="30"/>
  <c r="O14" i="30"/>
  <c r="N14" i="30"/>
  <c r="H14" i="30"/>
  <c r="L14" i="30" s="1"/>
  <c r="C14" i="30"/>
  <c r="O13" i="30"/>
  <c r="C13" i="30"/>
  <c r="O12" i="30"/>
  <c r="C12" i="30"/>
  <c r="O11" i="30"/>
  <c r="C11" i="30"/>
  <c r="O10" i="30"/>
  <c r="L10" i="30"/>
  <c r="N10" i="30"/>
  <c r="H10" i="30"/>
  <c r="C10" i="30"/>
  <c r="AA9" i="30"/>
  <c r="Z9" i="30"/>
  <c r="X9" i="30"/>
  <c r="W9" i="30"/>
  <c r="U9" i="30"/>
  <c r="T9" i="30"/>
  <c r="S9" i="30"/>
  <c r="O9" i="30"/>
  <c r="L9" i="30"/>
  <c r="N9" i="30"/>
  <c r="C9" i="30"/>
  <c r="AA8" i="30"/>
  <c r="Z8" i="30"/>
  <c r="X8" i="30"/>
  <c r="X10" i="30"/>
  <c r="W8" i="30"/>
  <c r="W10" i="30"/>
  <c r="U8" i="30"/>
  <c r="T8" i="30"/>
  <c r="S8" i="30"/>
  <c r="O8" i="30"/>
  <c r="H8" i="30"/>
  <c r="N8" i="30"/>
  <c r="L8" i="30"/>
  <c r="C8" i="30"/>
  <c r="I8" i="30" s="1"/>
  <c r="N7" i="30"/>
  <c r="L7" i="30"/>
  <c r="J7" i="30"/>
  <c r="H7" i="30"/>
  <c r="G5" i="30"/>
  <c r="I5" i="30"/>
  <c r="I21" i="30"/>
  <c r="G21" i="30"/>
  <c r="M4" i="30"/>
  <c r="K4" i="30"/>
  <c r="I4" i="30"/>
  <c r="G4" i="30"/>
  <c r="E4" i="30"/>
  <c r="C4" i="30"/>
  <c r="H47" i="35"/>
  <c r="H44" i="35"/>
  <c r="H41" i="35"/>
  <c r="H38" i="35"/>
  <c r="H30" i="35"/>
  <c r="F30" i="35"/>
  <c r="D30" i="35"/>
  <c r="H27" i="35"/>
  <c r="F27" i="35"/>
  <c r="D27" i="35"/>
  <c r="H24" i="35"/>
  <c r="F24" i="35"/>
  <c r="D24" i="35"/>
  <c r="H21" i="35"/>
  <c r="F21" i="35"/>
  <c r="D21" i="35"/>
  <c r="D32" i="35"/>
  <c r="H13" i="35"/>
  <c r="F13" i="35"/>
  <c r="H10" i="35"/>
  <c r="F10" i="35"/>
  <c r="D10" i="35"/>
  <c r="H7" i="35"/>
  <c r="F7" i="35"/>
  <c r="D7" i="35"/>
  <c r="H4" i="35"/>
  <c r="F4" i="35"/>
  <c r="D4" i="35"/>
  <c r="I25" i="33"/>
  <c r="I39" i="33"/>
  <c r="I38" i="33"/>
  <c r="I37" i="33"/>
  <c r="I36" i="33"/>
  <c r="I34" i="33"/>
  <c r="I33" i="33"/>
  <c r="I32" i="33"/>
  <c r="I29" i="33"/>
  <c r="I10" i="33"/>
  <c r="I9" i="33"/>
  <c r="I8" i="33"/>
  <c r="I7" i="33"/>
  <c r="I6" i="33"/>
  <c r="I4" i="33"/>
  <c r="I2" i="33"/>
  <c r="F9" i="5"/>
  <c r="E4" i="5"/>
  <c r="F4" i="5"/>
  <c r="E6" i="5"/>
  <c r="C6" i="5"/>
  <c r="C4" i="5"/>
  <c r="H2" i="5"/>
  <c r="I2" i="5"/>
  <c r="C5" i="5"/>
  <c r="C3" i="5"/>
  <c r="F2" i="5"/>
  <c r="I5" i="1"/>
  <c r="I27" i="1" s="1"/>
  <c r="I28" i="1" s="1"/>
  <c r="J7" i="1"/>
  <c r="F25" i="1"/>
  <c r="H25" i="1" s="1"/>
  <c r="L25" i="1"/>
  <c r="L24" i="1"/>
  <c r="H24" i="1"/>
  <c r="F24" i="1"/>
  <c r="L13" i="1"/>
  <c r="H13" i="1"/>
  <c r="L7" i="1"/>
  <c r="H7" i="1"/>
  <c r="I4" i="1"/>
  <c r="D15" i="35"/>
  <c r="F32" i="35"/>
  <c r="F15" i="35"/>
  <c r="I22" i="30"/>
  <c r="I25" i="30" s="1"/>
  <c r="I27" i="30" s="1"/>
  <c r="C2" i="5"/>
  <c r="K5" i="30"/>
  <c r="K8" i="30"/>
  <c r="H18" i="30"/>
  <c r="G22" i="30" s="1"/>
  <c r="G25" i="30" s="1"/>
  <c r="G27" i="30" s="1"/>
  <c r="M5" i="30"/>
  <c r="M21" i="30"/>
  <c r="K21" i="30"/>
  <c r="E9" i="5"/>
  <c r="G9" i="5"/>
  <c r="M22" i="30"/>
  <c r="M25" i="30"/>
  <c r="M27" i="30"/>
  <c r="G8" i="30" l="1"/>
  <c r="M8" i="30"/>
  <c r="K22" i="30"/>
  <c r="K25" i="30" s="1"/>
  <c r="K27" i="30" s="1"/>
  <c r="H32" i="35"/>
  <c r="B32" i="35" s="1"/>
  <c r="J32" i="35" s="1"/>
  <c r="G5" i="1" s="1"/>
  <c r="G27" i="1" s="1"/>
  <c r="H15" i="35"/>
  <c r="B15" i="35" s="1"/>
  <c r="J15" i="35" s="1"/>
  <c r="E5" i="1" s="1"/>
  <c r="E27" i="1" s="1"/>
  <c r="E28" i="1" s="1"/>
  <c r="E32" i="1" s="1"/>
  <c r="E34" i="1" s="1"/>
  <c r="G28" i="1"/>
  <c r="G32" i="1" s="1"/>
  <c r="G34" i="1" s="1"/>
  <c r="H49" i="35"/>
  <c r="B49" i="35" s="1"/>
  <c r="J49" i="35" s="1"/>
  <c r="K5" i="1" s="1"/>
  <c r="K27" i="1" s="1"/>
  <c r="B14" i="4"/>
  <c r="N27" i="1" l="1"/>
  <c r="K28" i="1"/>
  <c r="A29" i="1" s="1"/>
  <c r="K32" i="1" l="1"/>
  <c r="K34" i="1" s="1"/>
  <c r="N28" i="1"/>
  <c r="C32" i="1"/>
  <c r="C33" i="1" s="1"/>
  <c r="D14" i="4" s="1"/>
  <c r="F14" i="4" s="1"/>
  <c r="B5" i="4" l="1"/>
  <c r="B7" i="4" s="1"/>
  <c r="B6" i="4"/>
  <c r="C5" i="30"/>
  <c r="E21" i="30" s="1"/>
  <c r="E8" i="5"/>
  <c r="F8" i="5" s="1"/>
  <c r="C8" i="5" s="1"/>
  <c r="C10" i="5" s="1"/>
  <c r="C7" i="5" s="1"/>
  <c r="C11" i="5" s="1"/>
  <c r="C12" i="5" s="1"/>
  <c r="E14" i="4"/>
  <c r="D6" i="4"/>
  <c r="C6" i="4"/>
  <c r="B8" i="4" l="1"/>
  <c r="C8" i="4" s="1"/>
  <c r="B10" i="4"/>
  <c r="E22" i="30"/>
  <c r="C27" i="30"/>
  <c r="Y8" i="30" s="1"/>
  <c r="AB8" i="30" s="1"/>
  <c r="C5" i="4"/>
  <c r="D5" i="4"/>
  <c r="D7" i="4"/>
  <c r="C7" i="4"/>
  <c r="D8" i="4"/>
  <c r="E25" i="30" l="1"/>
  <c r="E27" i="30" s="1"/>
  <c r="Y9" i="30" s="1"/>
  <c r="AB9" i="30" s="1"/>
  <c r="A23" i="30"/>
</calcChain>
</file>

<file path=xl/sharedStrings.xml><?xml version="1.0" encoding="utf-8"?>
<sst xmlns="http://schemas.openxmlformats.org/spreadsheetml/2006/main" count="2487" uniqueCount="612">
  <si>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</si>
  <si>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</si>
  <si>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</si>
  <si>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</si>
  <si>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</si>
  <si>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</si>
  <si>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</si>
  <si>
    <r>
      <rPr>
        <sz val="10"/>
        <rFont val="仿宋_GB2312"/>
        <family val="3"/>
        <charset val="134"/>
      </rPr>
      <t>小区名称</t>
    </r>
  </si>
  <si>
    <t>三合北巷2号院</t>
  </si>
  <si>
    <t>阳光乐府</t>
  </si>
  <si>
    <t>永华北里</t>
  </si>
  <si>
    <t>三合南里</t>
  </si>
  <si>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</si>
  <si>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</si>
  <si>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</si>
  <si>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</si>
  <si>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</si>
  <si>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</si>
  <si>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</si>
  <si>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</si>
  <si>
    <t>周边有晨合国海嘉园、三合南里、阳光乐府、三合南里、永华北里等居住小区，居住小区规模较大，入住率较高，综合评价居住区成熟度较好。</t>
  </si>
  <si>
    <r>
      <rPr>
        <sz val="10"/>
        <rFont val="仿宋_GB2312"/>
        <family val="3"/>
        <charset val="134"/>
      </rPr>
      <t>较好</t>
    </r>
  </si>
  <si>
    <t>交通条件</t>
  </si>
  <si>
    <t>紧邻城市次干道——三合北巷，距城市主干道兴华大街860米，路网密集度较好；周边有公交车站（三合南里），停靠线路有840路、969路、兴11路、兴17路、兴45路、兴52路等十余条公交线路，距离地铁4号线（黄村西大街站）约880米，道路通达度较好，综合评价交通便捷度较好。</t>
  </si>
  <si>
    <t>商业设施</t>
  </si>
  <si>
    <t>周边有临街商铺等，商业设施以小区配套为主，且数量一般，综合评价商业设施一般。</t>
  </si>
  <si>
    <r>
      <rPr>
        <sz val="10"/>
        <rFont val="仿宋_GB2312"/>
        <family val="3"/>
        <charset val="134"/>
      </rPr>
      <t>一般</t>
    </r>
  </si>
  <si>
    <t>自然环境</t>
  </si>
  <si>
    <t>周边有清源公园、兴旺公园等，周边有北京石油化工学院、北京印刷学院、中国印刷博物馆等人文景观，综合评价环境状况较好。</t>
  </si>
  <si>
    <t>公共配套</t>
  </si>
  <si>
    <r>
      <rPr>
        <sz val="10"/>
        <rFont val="仿宋_GB2312"/>
        <family val="3"/>
        <charset val="134"/>
      </rPr>
      <t>区域内银行、超市、中小学校、餐饮、医院等公共配套设施较齐全</t>
    </r>
  </si>
  <si>
    <r>
      <rPr>
        <sz val="11"/>
        <color theme="1"/>
        <rFont val="仿宋_GB2312"/>
        <family val="3"/>
        <charset val="134"/>
      </rPr>
      <t>实物状况</t>
    </r>
  </si>
  <si>
    <t>物业服务</t>
  </si>
  <si>
    <t>有专业物业公司，物业服务保障较好</t>
  </si>
  <si>
    <t>小区环境</t>
  </si>
  <si>
    <r>
      <t>绿化率约为</t>
    </r>
    <r>
      <rPr>
        <sz val="10"/>
        <rFont val="Arial"/>
        <family val="2"/>
      </rPr>
      <t>30%</t>
    </r>
    <r>
      <rPr>
        <sz val="10"/>
        <rFont val="仿宋_GB2312"/>
        <family val="3"/>
        <charset val="134"/>
      </rPr>
      <t>，较好</t>
    </r>
  </si>
  <si>
    <t>绿化率约为40%，好</t>
  </si>
  <si>
    <r>
      <rPr>
        <sz val="10"/>
        <rFont val="仿宋_GB2312"/>
        <family val="3"/>
        <charset val="134"/>
      </rPr>
      <t>该小区装修为基本装修，未对居住产生不良影响，一般</t>
    </r>
  </si>
  <si>
    <t>绿化率约为30%，较好</t>
  </si>
  <si>
    <r>
      <rPr>
        <sz val="10"/>
        <rFont val="仿宋_GB2312"/>
        <family val="3"/>
        <charset val="134"/>
      </rPr>
      <t>配套设施</t>
    </r>
  </si>
  <si>
    <t>配备活动站、医疗站</t>
  </si>
  <si>
    <r>
      <rPr>
        <sz val="10"/>
        <rFont val="仿宋_GB2312"/>
        <family val="3"/>
        <charset val="134"/>
      </rPr>
      <t>配备活动站、医疗站</t>
    </r>
  </si>
  <si>
    <r>
      <rPr>
        <sz val="10"/>
        <rFont val="仿宋_GB2312"/>
        <family val="3"/>
        <charset val="134"/>
      </rPr>
      <t>朝向较好，能保证较长时间的采光，通风较好，较好</t>
    </r>
  </si>
  <si>
    <t>居住管理</t>
  </si>
  <si>
    <t>配备管理人员，数量较充足，居住管理较好</t>
  </si>
  <si>
    <r>
      <rPr>
        <sz val="10"/>
        <rFont val="仿宋_GB2312"/>
        <family val="3"/>
        <charset val="134"/>
      </rPr>
      <t>配备管理人员</t>
    </r>
  </si>
  <si>
    <t>户型</t>
  </si>
  <si>
    <t>0-50</t>
  </si>
  <si>
    <t>朝向、采光、通风</t>
  </si>
  <si>
    <t>朝向较好，能保证较长时间的采光，通风好，综合分析朝向、采光、通风状况好</t>
  </si>
  <si>
    <t>朝向好，能保证较长时间的采光，通风好，综合分析朝向、采光、通风状况好</t>
  </si>
  <si>
    <t>朝向较好，能保证较长时间的采光，通风较好，较好</t>
  </si>
  <si>
    <t>90-150</t>
  </si>
  <si>
    <t>装修</t>
  </si>
  <si>
    <t>该小区装修为普通装修，公共部分装修效果较好，与居住功能相适用，较好</t>
  </si>
  <si>
    <r>
      <rPr>
        <sz val="10"/>
        <rFont val="仿宋_GB2312"/>
        <family val="3"/>
        <charset val="134"/>
      </rPr>
      <t>空间布局与居住功能适宜；休息、学习与活动空间影响不大，较好</t>
    </r>
  </si>
  <si>
    <t>设备</t>
  </si>
  <si>
    <t>厨房卫生间配备家具家电，程度较新；功能正常，质量有保证，设备较好</t>
  </si>
  <si>
    <r>
      <rPr>
        <sz val="10"/>
        <rFont val="仿宋_GB2312"/>
        <family val="3"/>
        <charset val="134"/>
      </rPr>
      <t>有专业物业公司，物业服务保障好</t>
    </r>
  </si>
  <si>
    <r>
      <rPr>
        <sz val="10"/>
        <rFont val="仿宋_GB2312"/>
        <family val="3"/>
        <charset val="134"/>
      </rPr>
      <t>出租稳定性</t>
    </r>
  </si>
  <si>
    <r>
      <rPr>
        <sz val="10"/>
        <rFont val="仿宋_GB2312"/>
        <family val="3"/>
        <charset val="134"/>
      </rPr>
      <t>出租稳定性好</t>
    </r>
  </si>
  <si>
    <t>出租稳定性一般</t>
  </si>
  <si>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</si>
  <si>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</si>
  <si>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</si>
  <si>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</si>
  <si>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</si>
  <si>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</si>
  <si>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</si>
  <si>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</si>
  <si>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物业费</t>
  </si>
  <si>
    <t>最终结果</t>
  </si>
  <si>
    <t>南，西</t>
  </si>
  <si>
    <t>南北</t>
  </si>
  <si>
    <t>南北，南</t>
  </si>
  <si>
    <t>序号</t>
  </si>
  <si>
    <t>项目</t>
  </si>
  <si>
    <t>测算值</t>
  </si>
  <si>
    <t>说明</t>
  </si>
  <si>
    <t>折旧及摊销成本</t>
  </si>
  <si>
    <r>
      <rPr>
        <sz val="10"/>
        <color rgb="FF000000"/>
        <rFont val="宋体"/>
        <family val="3"/>
        <charset val="134"/>
      </rPr>
      <t>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怡景名苑》及</t>
    </r>
    <r>
      <rPr>
        <sz val="10"/>
        <color rgb="FFFF0000"/>
        <rFont val="宋体"/>
        <family val="3"/>
        <charset val="134"/>
      </rPr>
      <t>介绍</t>
    </r>
    <r>
      <rPr>
        <sz val="10"/>
        <color rgb="FF000000"/>
        <rFont val="宋体"/>
        <family val="3"/>
        <charset val="134"/>
      </rPr>
      <t>，该项目总建设费用约为</t>
    </r>
    <r>
      <rPr>
        <sz val="10"/>
        <color rgb="FF000000"/>
        <rFont val="Arial"/>
        <family val="2"/>
      </rPr>
      <t>342254618</t>
    </r>
    <r>
      <rPr>
        <sz val="10"/>
        <color rgb="FF000000"/>
        <rFont val="宋体"/>
        <family val="3"/>
        <charset val="134"/>
      </rPr>
      <t>元。该项目为钢混结构，非生产用房经济耐用年限为</t>
    </r>
    <r>
      <rPr>
        <sz val="10"/>
        <color rgb="FF000000"/>
        <rFont val="Arial"/>
        <family val="2"/>
      </rPr>
      <t xml:space="preserve"> 60 </t>
    </r>
    <r>
      <rPr>
        <sz val="10"/>
        <color rgb="FF000000"/>
        <rFont val="宋体"/>
        <family val="3"/>
        <charset val="134"/>
      </rPr>
      <t>年，将建设成本按直线法折算至每年，即</t>
    </r>
    <r>
      <rPr>
        <sz val="10"/>
        <color rgb="FF000000"/>
        <rFont val="Arial"/>
        <family val="2"/>
      </rPr>
      <t>342254618÷60=5704244</t>
    </r>
    <r>
      <rPr>
        <sz val="10"/>
        <color rgb="FF000000"/>
        <rFont val="宋体"/>
        <family val="3"/>
        <charset val="134"/>
      </rPr>
      <t>元。</t>
    </r>
  </si>
  <si>
    <t>运营费用（元）</t>
  </si>
  <si>
    <t>2=2.1+2.2+2.3</t>
  </si>
  <si>
    <t>维修费（元）</t>
  </si>
  <si>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月，则</t>
    </r>
    <r>
      <rPr>
        <sz val="10"/>
        <rFont val="Arial"/>
        <family val="2"/>
      </rPr>
      <t>1.5×12×101371.62=1824689</t>
    </r>
    <r>
      <rPr>
        <sz val="10"/>
        <rFont val="宋体"/>
        <family val="3"/>
        <charset val="134"/>
      </rPr>
      <t>元。</t>
    </r>
  </si>
  <si>
    <t>998套卖了580套</t>
  </si>
  <si>
    <t>保险费（元）</t>
  </si>
  <si>
    <r>
      <rPr>
        <sz val="10"/>
        <color rgb="FF000000"/>
        <rFont val="宋体"/>
        <family val="3"/>
        <charset val="134"/>
      </rPr>
      <t>指房屋产权人为使自己的房产避免意外损失而向保险公司支付的费用，根据估价委托人提供的《北京市保障性住房建设投资中心财产一切险保险单（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怡景名苑》，保险费用为</t>
    </r>
    <r>
      <rPr>
        <sz val="10"/>
        <color rgb="FF000000"/>
        <rFont val="Arial"/>
        <family val="2"/>
      </rPr>
      <t>25669</t>
    </r>
    <r>
      <rPr>
        <sz val="10"/>
        <color rgb="FF000000"/>
        <rFont val="宋体"/>
        <family val="3"/>
        <charset val="134"/>
      </rPr>
      <t>元。</t>
    </r>
  </si>
  <si>
    <r>
      <rPr>
        <sz val="10"/>
        <color rgb="FF000000"/>
        <rFont val="宋体"/>
        <family val="3"/>
        <charset val="134"/>
      </rPr>
      <t>物业费</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</si>
  <si>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该项目为公租房，根据估价委托人提供的《基础信息台账》，物业费水平为</t>
    </r>
    <r>
      <rPr>
        <sz val="10"/>
        <color rgb="FF000000"/>
        <rFont val="Arial"/>
        <family val="2"/>
      </rPr>
      <t>3.68</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3.68×67922.53×12=4476571</t>
    </r>
    <r>
      <rPr>
        <sz val="10"/>
        <color rgb="FF000000"/>
        <rFont val="宋体"/>
        <family val="3"/>
        <charset val="134"/>
      </rPr>
      <t>元。</t>
    </r>
  </si>
  <si>
    <r>
      <rPr>
        <sz val="10"/>
        <color rgb="FF000000"/>
        <rFont val="宋体"/>
        <family val="3"/>
        <charset val="134"/>
      </rP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</si>
  <si>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</si>
  <si>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</si>
  <si>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rPr>
        <sz val="10"/>
        <color rgb="FF000000"/>
        <rFont val="宋体"/>
        <family val="3"/>
        <charset val="134"/>
      </rP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60822972</t>
    </r>
    <r>
      <rPr>
        <sz val="10"/>
        <color rgb="FF000000"/>
        <rFont val="宋体"/>
        <family val="3"/>
        <charset val="134"/>
      </rPr>
      <t>×</t>
    </r>
    <r>
      <rPr>
        <sz val="10"/>
        <color rgb="FF000000"/>
        <rFont val="Arial"/>
        <family val="2"/>
      </rPr>
      <t>2%=1216459</t>
    </r>
    <r>
      <rPr>
        <sz val="10"/>
        <color rgb="FF000000"/>
        <rFont val="宋体"/>
        <family val="3"/>
        <charset val="134"/>
      </rPr>
      <t>元。</t>
    </r>
  </si>
  <si>
    <r>
      <rPr>
        <sz val="10"/>
        <color rgb="FF000000"/>
        <rFont val="宋体"/>
        <family val="3"/>
        <charset val="134"/>
      </rPr>
      <t>利息</t>
    </r>
    <r>
      <rPr>
        <sz val="10"/>
        <color rgb="FF000000"/>
        <rFont val="Arial"/>
        <family val="2"/>
      </rPr>
      <t>(</t>
    </r>
    <r>
      <rPr>
        <sz val="10"/>
        <color rgb="FF000000"/>
        <rFont val="宋体"/>
        <family val="3"/>
        <charset val="134"/>
      </rPr>
      <t>元</t>
    </r>
    <r>
      <rPr>
        <sz val="10"/>
        <color rgb="FF000000"/>
        <rFont val="Arial"/>
        <family val="2"/>
      </rPr>
      <t>)</t>
    </r>
  </si>
  <si>
    <r>
      <rPr>
        <sz val="10"/>
        <color rgb="FFFF0000"/>
        <rFont val="宋体"/>
        <family val="3"/>
        <charset val="134"/>
      </rPr>
      <t>指新建、改</t>
    </r>
    <r>
      <rPr>
        <sz val="10"/>
        <color rgb="FF000000"/>
        <rFont val="宋体"/>
        <family val="3"/>
        <charset val="134"/>
      </rPr>
      <t>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170699元。</t>
    </r>
  </si>
  <si>
    <r>
      <rPr>
        <sz val="10"/>
        <color rgb="FF000000"/>
        <rFont val="宋体"/>
        <family val="3"/>
        <charset val="134"/>
      </rPr>
      <t>利润</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</si>
  <si>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公共租赁住房项目属于保障性住房，不以获取利润为主要目的，参照保本微利原则记取利润率，以折旧及摊销成本、运营费用</t>
    </r>
    <r>
      <rPr>
        <sz val="10"/>
        <color rgb="FFFF0000"/>
        <rFont val="宋体"/>
        <family val="3"/>
        <charset val="134"/>
      </rPr>
      <t>、管理费用、利息之</t>
    </r>
    <r>
      <rPr>
        <sz val="10"/>
        <color rgb="FF000000"/>
        <rFont val="宋体"/>
        <family val="3"/>
        <charset val="134"/>
      </rPr>
      <t>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(5704244+3188142+815070+170699)×3%=296345</t>
    </r>
    <r>
      <rPr>
        <sz val="10"/>
        <color rgb="FF000000"/>
        <rFont val="宋体"/>
        <family val="3"/>
        <charset val="134"/>
      </rPr>
      <t>元。</t>
    </r>
  </si>
  <si>
    <t>年成本收益（元）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</si>
  <si>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</si>
  <si>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</si>
  <si>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Arial"/>
        <family val="2"/>
      </rP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</si>
  <si>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院号</t>
  </si>
  <si>
    <t>坐落地址</t>
  </si>
  <si>
    <t>院号-坐落地址</t>
  </si>
  <si>
    <t>设计面积（㎡）</t>
  </si>
  <si>
    <t>居室</t>
  </si>
  <si>
    <t>朝向</t>
  </si>
  <si>
    <t>3-1-1503</t>
  </si>
  <si>
    <t>2-3-1-1503</t>
  </si>
  <si>
    <t>C3</t>
  </si>
  <si>
    <t>开间</t>
  </si>
  <si>
    <t>南</t>
  </si>
  <si>
    <t>3-1-305</t>
  </si>
  <si>
    <t>2-3-1-305</t>
  </si>
  <si>
    <t>C5</t>
  </si>
  <si>
    <t>二室一厅一厨一卫</t>
  </si>
  <si>
    <t>3-1-805</t>
  </si>
  <si>
    <t>2-3-1-805</t>
  </si>
  <si>
    <t>3-2-105</t>
  </si>
  <si>
    <t>2-3-2-105</t>
  </si>
  <si>
    <t>二居</t>
  </si>
  <si>
    <t>C1反</t>
  </si>
  <si>
    <t>3-2-2002</t>
  </si>
  <si>
    <t>2-3-2-2002</t>
  </si>
  <si>
    <t>C4反</t>
  </si>
  <si>
    <t>3-2-401</t>
  </si>
  <si>
    <t>2-3-2-401</t>
  </si>
  <si>
    <t>4-1-1001</t>
  </si>
  <si>
    <t>2-4-1-1001</t>
  </si>
  <si>
    <t>B1</t>
  </si>
  <si>
    <t>4-1-102</t>
  </si>
  <si>
    <t>2-4-1-102</t>
  </si>
  <si>
    <t>B2</t>
  </si>
  <si>
    <t>西北</t>
  </si>
  <si>
    <t>4-1-103</t>
  </si>
  <si>
    <t>2-4-1-103</t>
  </si>
  <si>
    <t>一居</t>
  </si>
  <si>
    <t>B3</t>
  </si>
  <si>
    <t>一室一厅一厨一卫</t>
  </si>
  <si>
    <t>西</t>
  </si>
  <si>
    <t>4-1-1203</t>
  </si>
  <si>
    <t>2-4-1-1203</t>
  </si>
  <si>
    <t>4-1-1303</t>
  </si>
  <si>
    <t>2-4-1-1303</t>
  </si>
  <si>
    <t>4-1-1403</t>
  </si>
  <si>
    <t>2-4-1-1403</t>
  </si>
  <si>
    <t>4-1-1503</t>
  </si>
  <si>
    <t>2-4-1-1503</t>
  </si>
  <si>
    <t>4-1-1603</t>
  </si>
  <si>
    <t>2-4-1-1603</t>
  </si>
  <si>
    <t>4-1-1703</t>
  </si>
  <si>
    <t>2-4-1-1703</t>
  </si>
  <si>
    <t>4-1-1802</t>
  </si>
  <si>
    <t>2-4-1-1802</t>
  </si>
  <si>
    <t>4-1-1803</t>
  </si>
  <si>
    <t>2-4-1-1803</t>
  </si>
  <si>
    <t>4-1-1902</t>
  </si>
  <si>
    <t>2-4-1-1902</t>
  </si>
  <si>
    <t>4-1-1903</t>
  </si>
  <si>
    <t>2-4-1-1903</t>
  </si>
  <si>
    <t>4-1-2003</t>
  </si>
  <si>
    <t>2-4-1-2003</t>
  </si>
  <si>
    <t>4-1-203</t>
  </si>
  <si>
    <t>2-4-1-203</t>
  </si>
  <si>
    <t>4-1-2103</t>
  </si>
  <si>
    <t>2-4-1-2103</t>
  </si>
  <si>
    <t>4-1-303</t>
  </si>
  <si>
    <t>2-4-1-303</t>
  </si>
  <si>
    <t>4-1-403</t>
  </si>
  <si>
    <t>2-4-1-403</t>
  </si>
  <si>
    <t>4-1-503</t>
  </si>
  <si>
    <t>2-4-1-503</t>
  </si>
  <si>
    <t>4-1-603</t>
  </si>
  <si>
    <t>2-4-1-603</t>
  </si>
  <si>
    <t>4-1-704</t>
  </si>
  <si>
    <t>2-4-1-704</t>
  </si>
  <si>
    <t>B4</t>
  </si>
  <si>
    <t>西南</t>
  </si>
  <si>
    <t>5-1-1404</t>
  </si>
  <si>
    <t>2-5-1-1404</t>
  </si>
  <si>
    <t>C4</t>
  </si>
  <si>
    <t>5-2-105</t>
  </si>
  <si>
    <t>2-5-2-105</t>
  </si>
  <si>
    <t>D1’</t>
  </si>
  <si>
    <t>5-2-902</t>
  </si>
  <si>
    <t>2-5-2-902</t>
  </si>
  <si>
    <t>D4</t>
  </si>
  <si>
    <t>东南</t>
  </si>
  <si>
    <t>1-1-1002</t>
  </si>
  <si>
    <t>4-1-1-1002</t>
  </si>
  <si>
    <t>C2</t>
  </si>
  <si>
    <t>1-1-1705</t>
  </si>
  <si>
    <t>4-1-1-1705</t>
  </si>
  <si>
    <t>1-1-603</t>
  </si>
  <si>
    <t>4-1-1-603</t>
  </si>
  <si>
    <t>1-2-1103</t>
  </si>
  <si>
    <t>4-1-2-1103</t>
  </si>
  <si>
    <t>C3反</t>
  </si>
  <si>
    <t>1-2-1805</t>
  </si>
  <si>
    <t>4-1-2-1805</t>
  </si>
  <si>
    <t>1-2-2005</t>
  </si>
  <si>
    <t>4-1-2-2005</t>
  </si>
  <si>
    <t>1-2-503</t>
  </si>
  <si>
    <t>4-1-2-503</t>
  </si>
  <si>
    <t>2-1-1104</t>
  </si>
  <si>
    <t>4-2-1-1104</t>
  </si>
  <si>
    <t>2-1-1603</t>
  </si>
  <si>
    <t>4-2-1-1603</t>
  </si>
  <si>
    <t>2-2-1103</t>
  </si>
  <si>
    <t>4-2-2-1103</t>
  </si>
  <si>
    <t>5-1-103</t>
  </si>
  <si>
    <t>4-5-1-103</t>
  </si>
  <si>
    <t>D3反</t>
  </si>
  <si>
    <t>5-1-1103</t>
  </si>
  <si>
    <t>4-5-1-1103</t>
  </si>
  <si>
    <t>5-1-1403</t>
  </si>
  <si>
    <t>4-5-1-1403</t>
  </si>
  <si>
    <t>5-1-1603</t>
  </si>
  <si>
    <t>4-5-1-1603</t>
  </si>
  <si>
    <t>5-1-1703</t>
  </si>
  <si>
    <t>4-5-1-1703</t>
  </si>
  <si>
    <t>5-1-1803</t>
  </si>
  <si>
    <t>4-5-1-1803</t>
  </si>
  <si>
    <t>5-1-1903</t>
  </si>
  <si>
    <t>4-5-1-1903</t>
  </si>
  <si>
    <t>5-1-2003</t>
  </si>
  <si>
    <t>4-5-1-2003</t>
  </si>
  <si>
    <t>5-1-203</t>
  </si>
  <si>
    <t>4-5-1-203</t>
  </si>
  <si>
    <t>5-1-2103</t>
  </si>
  <si>
    <t>4-5-1-2103</t>
  </si>
  <si>
    <t>5-1-403</t>
  </si>
  <si>
    <t>4-5-1-403</t>
  </si>
  <si>
    <t>5-1-502</t>
  </si>
  <si>
    <t>4-5-1-502</t>
  </si>
  <si>
    <t>D2反</t>
  </si>
  <si>
    <t>5-1-503</t>
  </si>
  <si>
    <t>4-5-1-503</t>
  </si>
  <si>
    <t>5-1-703</t>
  </si>
  <si>
    <t>4-5-1-703</t>
  </si>
  <si>
    <t>5-1-803</t>
  </si>
  <si>
    <t>4-5-1-803</t>
  </si>
  <si>
    <t>5-2-103</t>
  </si>
  <si>
    <t>4-5-2-103</t>
  </si>
  <si>
    <t>D3</t>
  </si>
  <si>
    <t>5-2-1203</t>
  </si>
  <si>
    <t>4-5-2-1203</t>
  </si>
  <si>
    <t>5-2-1305</t>
  </si>
  <si>
    <t>4-5-2-1305</t>
  </si>
  <si>
    <t>D1</t>
  </si>
  <si>
    <t>东西</t>
  </si>
  <si>
    <t>5-2-1403</t>
  </si>
  <si>
    <t>4-5-2-1403</t>
  </si>
  <si>
    <t>5-2-1503</t>
  </si>
  <si>
    <t>4-5-2-1503</t>
  </si>
  <si>
    <t>5-2-1703</t>
  </si>
  <si>
    <t>4-5-2-1703</t>
  </si>
  <si>
    <t>5-2-1805</t>
  </si>
  <si>
    <t>4-5-2-1805</t>
  </si>
  <si>
    <t>5-2-1903</t>
  </si>
  <si>
    <t>4-5-2-1903</t>
  </si>
  <si>
    <t>5-2-2003</t>
  </si>
  <si>
    <t>4-5-2-2003</t>
  </si>
  <si>
    <t>5-2-203</t>
  </si>
  <si>
    <t>4-5-2-203</t>
  </si>
  <si>
    <t>5-2-2103</t>
  </si>
  <si>
    <t>4-5-2-2103</t>
  </si>
  <si>
    <t>5-2-403</t>
  </si>
  <si>
    <t>4-5-2-403</t>
  </si>
  <si>
    <t>5-2-503</t>
  </si>
  <si>
    <t>4-5-2-503</t>
  </si>
  <si>
    <t>5-2-601</t>
  </si>
  <si>
    <t>4-5-2-601</t>
  </si>
  <si>
    <t>三居</t>
  </si>
  <si>
    <t>D5</t>
  </si>
  <si>
    <t>三室一厅一厨一卫</t>
  </si>
  <si>
    <t>5-2-703</t>
  </si>
  <si>
    <t>4-5-2-703</t>
  </si>
  <si>
    <t>5-3-1001</t>
  </si>
  <si>
    <t>4-5-3-1001</t>
  </si>
  <si>
    <t>A1</t>
  </si>
  <si>
    <t>8-1-1205</t>
  </si>
  <si>
    <t>4-8-1-1205</t>
  </si>
  <si>
    <t>D5反</t>
  </si>
  <si>
    <t>8-1-1603</t>
  </si>
  <si>
    <t>4-8-1-1603</t>
  </si>
  <si>
    <t>8-1-2103</t>
  </si>
  <si>
    <t>4-8-1-2103</t>
  </si>
  <si>
    <t>9-1-105</t>
  </si>
  <si>
    <t>4-9-1-105</t>
  </si>
  <si>
    <t>9-1-1203</t>
  </si>
  <si>
    <t>4-9-1-1203</t>
  </si>
  <si>
    <t>9-1-203</t>
  </si>
  <si>
    <t>4-9-1-203</t>
  </si>
  <si>
    <t>9-1-2103</t>
  </si>
  <si>
    <t>4-9-1-2103</t>
  </si>
  <si>
    <t>9-1-305</t>
  </si>
  <si>
    <t>4-9-1-305</t>
  </si>
  <si>
    <t>9-1-403</t>
  </si>
  <si>
    <t>4-9-1-403</t>
  </si>
  <si>
    <t>9-2-103</t>
  </si>
  <si>
    <t>4-9-2-103</t>
  </si>
  <si>
    <t>9-2-1204</t>
  </si>
  <si>
    <t>4-9-2-1204</t>
  </si>
  <si>
    <t>D2</t>
  </si>
  <si>
    <t>9-2-1401</t>
  </si>
  <si>
    <t>4-9-2-1401</t>
  </si>
  <si>
    <t>9-2-1604</t>
  </si>
  <si>
    <t>4-9-2-1604</t>
  </si>
  <si>
    <t>9-2-1903</t>
  </si>
  <si>
    <t>4-9-2-1903</t>
  </si>
  <si>
    <t>9-2-203</t>
  </si>
  <si>
    <t>4-9-2-203</t>
  </si>
  <si>
    <t>9-2-2103</t>
  </si>
  <si>
    <t>4-9-2-2103</t>
  </si>
  <si>
    <t>9-3-1502</t>
  </si>
  <si>
    <t>4-9-3-1502</t>
  </si>
  <si>
    <t>A2</t>
  </si>
  <si>
    <t>9-3-1602</t>
  </si>
  <si>
    <t>4-9-3-1602</t>
  </si>
  <si>
    <t>9-2-2003</t>
  </si>
  <si>
    <t>4-9-2-2003</t>
  </si>
  <si>
    <t>小区</t>
  </si>
  <si>
    <t>2023-5</t>
  </si>
  <si>
    <t>2023-4</t>
  </si>
  <si>
    <t>2023-3</t>
  </si>
  <si>
    <t>2023-2</t>
  </si>
  <si>
    <t>2023-1</t>
  </si>
  <si>
    <t>2022-12</t>
  </si>
  <si>
    <t>2022-11</t>
  </si>
  <si>
    <t>2022-10</t>
  </si>
  <si>
    <t>2022-9</t>
  </si>
  <si>
    <t>2022-8</t>
  </si>
  <si>
    <t>2022-7</t>
  </si>
  <si>
    <t>2022-6</t>
  </si>
  <si>
    <t>2022-5</t>
  </si>
  <si>
    <t>星瑞家园</t>
  </si>
  <si>
    <t>兴政家园</t>
  </si>
  <si>
    <t>兴政西里</t>
  </si>
  <si>
    <t>怡兴园</t>
  </si>
  <si>
    <t>清澄名苑</t>
  </si>
  <si>
    <t>区县</t>
  </si>
  <si>
    <t>小区名称</t>
  </si>
  <si>
    <t>起租日期 年</t>
  </si>
  <si>
    <t>起租日期 月</t>
  </si>
  <si>
    <t>整租租金</t>
  </si>
  <si>
    <t>大兴区</t>
  </si>
  <si>
    <t>十二月</t>
  </si>
  <si>
    <t>十一月</t>
  </si>
  <si>
    <t>十月</t>
  </si>
  <si>
    <t>九月</t>
  </si>
  <si>
    <t>八月</t>
  </si>
  <si>
    <t>七月</t>
  </si>
  <si>
    <t>六月</t>
  </si>
  <si>
    <t>五月</t>
  </si>
  <si>
    <t>四月</t>
  </si>
  <si>
    <t>三月</t>
  </si>
  <si>
    <t>二月</t>
  </si>
  <si>
    <t>一月</t>
  </si>
  <si>
    <t>康宁家园</t>
  </si>
  <si>
    <t>博悦府</t>
  </si>
  <si>
    <t>清城国际中心</t>
  </si>
  <si>
    <t>朝阳区</t>
  </si>
  <si>
    <t>保利首开丽湾家园</t>
  </si>
  <si>
    <t>红松园北里2号院</t>
  </si>
  <si>
    <t>奥林匹克花园一期</t>
  </si>
  <si>
    <t>奥林匹克花园四期</t>
  </si>
  <si>
    <t>奥林匹克花园二期</t>
  </si>
  <si>
    <t>奥林匹克花园三期</t>
  </si>
  <si>
    <t>金隅汇景苑</t>
  </si>
  <si>
    <t>富北嘉园</t>
  </si>
  <si>
    <t>华纺星海家园</t>
  </si>
  <si>
    <t>利锦府</t>
  </si>
  <si>
    <t>东泽园</t>
  </si>
  <si>
    <t>富东嘉园</t>
  </si>
  <si>
    <t>金茂府北区</t>
  </si>
  <si>
    <t>金茂府东区</t>
  </si>
  <si>
    <t>金茂府南区</t>
  </si>
  <si>
    <t>华腾园</t>
  </si>
  <si>
    <t>首城国际D区</t>
  </si>
  <si>
    <t>首城国际B区</t>
  </si>
  <si>
    <t>首城国际A区</t>
  </si>
  <si>
    <t>首城国际</t>
  </si>
  <si>
    <t>首城国际C区</t>
  </si>
  <si>
    <t>金港国际</t>
  </si>
  <si>
    <t>后现代城D区</t>
  </si>
  <si>
    <t>后现代城C区</t>
  </si>
  <si>
    <t>后现代城B区</t>
  </si>
  <si>
    <t>后现代城A区</t>
  </si>
  <si>
    <t>后现代城</t>
  </si>
  <si>
    <t>珠江帝景</t>
  </si>
  <si>
    <t>和谐雅园</t>
  </si>
  <si>
    <t>百环家园</t>
  </si>
  <si>
    <t>沿海赛洛城一期</t>
  </si>
  <si>
    <t>沿海赛洛城五期</t>
  </si>
  <si>
    <t>沿海赛洛城四期</t>
  </si>
  <si>
    <t>沿海赛洛城三期</t>
  </si>
  <si>
    <t>沿海赛洛城七期</t>
  </si>
  <si>
    <t>沿海赛洛城六期</t>
  </si>
  <si>
    <t>沿海赛洛城二期</t>
  </si>
  <si>
    <t>沿海赛洛城</t>
  </si>
  <si>
    <t>面积</t>
  </si>
  <si>
    <t>楼层</t>
  </si>
  <si>
    <t>月租金</t>
  </si>
  <si>
    <t>成交日期</t>
  </si>
  <si>
    <t>单位租金</t>
  </si>
  <si>
    <t>高楼层/15</t>
  </si>
  <si>
    <t>2室1厅1卫</t>
  </si>
  <si>
    <t>低楼层/15</t>
  </si>
  <si>
    <t>1室1厅1卫</t>
  </si>
  <si>
    <t>低楼层/17</t>
  </si>
  <si>
    <t>低楼层/16</t>
  </si>
  <si>
    <t>中楼层/15</t>
  </si>
  <si>
    <t>低楼层/6</t>
  </si>
  <si>
    <t>高楼层/6</t>
  </si>
  <si>
    <t>中楼层/6</t>
  </si>
  <si>
    <t>3室1厅1卫</t>
  </si>
  <si>
    <t>阳光乐府（中指）</t>
  </si>
  <si>
    <t>阳光乐府（城研）</t>
  </si>
  <si>
    <t>阳光乐府（市场）</t>
  </si>
  <si>
    <t>2022年2季度</t>
  </si>
  <si>
    <t>2022年3季度</t>
  </si>
  <si>
    <t>2022年4季度</t>
  </si>
  <si>
    <t>2023年1季度</t>
  </si>
  <si>
    <t>2023年2季度</t>
  </si>
  <si>
    <t>合计</t>
  </si>
  <si>
    <t>永华北里（中指）</t>
  </si>
  <si>
    <t>永华北里（城研）</t>
  </si>
  <si>
    <t>永华北里（市场）</t>
  </si>
  <si>
    <t>三合南里（中指）</t>
  </si>
  <si>
    <t>三合南里（城研）</t>
  </si>
  <si>
    <t>三合南里（市场）</t>
  </si>
  <si>
    <t>待估</t>
  </si>
  <si>
    <r>
      <rPr>
        <sz val="12"/>
        <color theme="1"/>
        <rFont val="仿宋_GB2312"/>
        <family val="3"/>
        <charset val="134"/>
      </rPr>
      <t>小区名称</t>
    </r>
  </si>
  <si>
    <r>
      <rPr>
        <sz val="12"/>
        <color theme="1"/>
        <rFont val="仿宋_GB2312"/>
        <family val="3"/>
        <charset val="134"/>
      </rPr>
      <t>户型</t>
    </r>
  </si>
  <si>
    <r>
      <rPr>
        <sz val="12"/>
        <color theme="1"/>
        <rFont val="仿宋_GB2312"/>
        <family val="3"/>
        <charset val="134"/>
      </rPr>
      <t>朝向</t>
    </r>
  </si>
  <si>
    <r>
      <rPr>
        <sz val="12"/>
        <color theme="1"/>
        <rFont val="仿宋_GB2312"/>
        <family val="3"/>
        <charset val="134"/>
      </rPr>
      <t>面积</t>
    </r>
  </si>
  <si>
    <r>
      <rPr>
        <sz val="12"/>
        <color theme="1"/>
        <rFont val="仿宋_GB2312"/>
        <family val="3"/>
        <charset val="134"/>
      </rPr>
      <t>装修</t>
    </r>
  </si>
  <si>
    <r>
      <rPr>
        <sz val="12"/>
        <color theme="1"/>
        <rFont val="仿宋_GB2312"/>
        <family val="3"/>
        <charset val="134"/>
      </rPr>
      <t>套数</t>
    </r>
  </si>
  <si>
    <r>
      <rPr>
        <sz val="12"/>
        <color theme="1"/>
        <rFont val="仿宋_GB2312"/>
        <family val="3"/>
        <charset val="134"/>
      </rPr>
      <t>房源表面积</t>
    </r>
  </si>
  <si>
    <r>
      <rPr>
        <sz val="12"/>
        <color theme="1"/>
        <rFont val="仿宋_GB2312"/>
        <family val="3"/>
        <charset val="134"/>
      </rPr>
      <t>不含物业费、取暖费</t>
    </r>
  </si>
  <si>
    <r>
      <rPr>
        <sz val="12"/>
        <color theme="1"/>
        <rFont val="仿宋_GB2312"/>
        <family val="3"/>
        <charset val="134"/>
      </rPr>
      <t>物业费</t>
    </r>
  </si>
  <si>
    <r>
      <rPr>
        <sz val="12"/>
        <color theme="1"/>
        <rFont val="仿宋_GB2312"/>
        <family val="3"/>
        <charset val="134"/>
      </rPr>
      <t>取暖费</t>
    </r>
  </si>
  <si>
    <r>
      <rPr>
        <sz val="12"/>
        <color theme="1"/>
        <rFont val="仿宋_GB2312"/>
        <family val="3"/>
        <charset val="134"/>
      </rPr>
      <t>含物业费、取暖费</t>
    </r>
  </si>
  <si>
    <r>
      <rPr>
        <sz val="11"/>
        <color indexed="8"/>
        <rFont val="仿宋_GB2312"/>
        <family val="3"/>
        <charset val="134"/>
      </rPr>
      <t>区域状况</t>
    </r>
  </si>
  <si>
    <t>周边有南海家园、亦庄金茂悦、北京城建海梓府、亦城亦景家园、博客雅苑等居住小区，居住小区规模较大，入住率较高，综合评价居住区成熟度较好。</t>
  </si>
  <si>
    <r>
      <rPr>
        <sz val="12"/>
        <color theme="1"/>
        <rFont val="Arial"/>
        <family val="2"/>
      </rPr>
      <t>X17</t>
    </r>
    <r>
      <rPr>
        <sz val="12"/>
        <color theme="1"/>
        <rFont val="宋体"/>
        <family val="3"/>
        <charset val="134"/>
      </rPr>
      <t>亦城茗苑</t>
    </r>
  </si>
  <si>
    <r>
      <rPr>
        <sz val="12"/>
        <color theme="1"/>
        <rFont val="仿宋_GB2312"/>
        <family val="3"/>
        <charset val="134"/>
      </rPr>
      <t>普通装修</t>
    </r>
  </si>
  <si>
    <t>紧邻城市次干道——泰河二街，距南六环路约2.1公里，路网密集度较好；周边有公交车站（鹿海园五里东门），停靠线路有578路、580路、兴48路、兴49路、兴59路、专183路、专187路等十余条公交线路，距离地铁亦庄T1线（九号村站）约700米，道路通达度较好，综合评价交通便捷度较好。</t>
  </si>
  <si>
    <t>燕谷嘉苑紧邻城市次干道——平谷大街、附近有平谷客运总站、汽配城，停靠线路有平13路、平22路、平42路、平57路等，周边段道路情况良好，道路通达度较好，综合评价交通便捷度较好。</t>
  </si>
  <si>
    <t>洳苑嘉园紧邻城市支路——平谷体育中心西路、洳河西路，附近有公交车站旭辉小区，停靠线路有平19路、平37路、平46路等，周边段道路情况一般，道路通达度一般，综合评价交通便捷度一般。</t>
  </si>
  <si>
    <t>悦洳汇紧邻城市支路——平谷体育中心西路、洳河西路，附近有公交车站悦洳汇西门，停靠线路有平6路、平19路、平46路等，周边段道路情况一般，道路通达度一般，综合评价交通便捷度一般。</t>
  </si>
  <si>
    <r>
      <rPr>
        <sz val="12"/>
        <color theme="1"/>
        <rFont val="Arial"/>
        <family val="2"/>
      </rPr>
      <t>X31</t>
    </r>
    <r>
      <rPr>
        <sz val="12"/>
        <color theme="1"/>
        <rFont val="宋体"/>
        <family val="3"/>
        <charset val="134"/>
      </rPr>
      <t>博客雅苑</t>
    </r>
  </si>
  <si>
    <t>燕谷嘉苑位于平谷新城区域，周边商业设施以小区配套为主，且数量一般，综合评价商业设施一般。</t>
  </si>
  <si>
    <t>洳苑嘉园位于平谷新城区域，周边商业设施以小区配套为主，且数量很少，综合评价商业设施较差。</t>
  </si>
  <si>
    <t>悦洳汇位于平谷新城区域，周边商业设施以小区配套为主，且数量很少，综合评价商业设施较差。</t>
  </si>
  <si>
    <t>周边有南海子公园、亦庄新城滨河公园、凉水河、体育公园等，周边无高等教育学校或博物馆等人文景观，综合评价环境状况一般。</t>
  </si>
  <si>
    <t>燕谷嘉苑北侧临近人民公园、平谷湿地公园、东侧临近洳河，周边无高等教育学校或博物馆等人文景观，综合评价环境状况较好。</t>
  </si>
  <si>
    <t>洳苑嘉园北侧临近人民公园、平谷湿地公园、东侧临近洳河，周边无高等教育学校或博物馆等人文景观，综合评价环境状况较好。</t>
  </si>
  <si>
    <t>悦洳汇北侧临近人民公园、平谷湿地公园、东侧临近洳河，周边无高等教育学校或博物馆等人文景观，综合评价环境状况较好。</t>
  </si>
  <si>
    <t>周边2公里范围内有北京农村商业银行、中国建设银行等金融机构；北京瑞海喜盛超市、物美超市等商服设施；周边有中芯学校、亦庄实验中学、亦庄实验小校、亦庄第二中心小学等教育机构；有北京中医药大学东方医院等医疗机构设施。公共配套设施较齐全</t>
  </si>
  <si>
    <t>燕谷嘉苑所在区域周边2公里范围内有建设银行、邮政储蓄银行、农商银行等金融机构；香溢万卷生活超市等商服设施；周边有平谷区第五中学（高中部）、平谷区精英未来学校等教育机构；有平谷区医院、京谷友好医院等医疗机构设施。公共配套设施较齐全。</t>
  </si>
  <si>
    <t>洳苑嘉园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</si>
  <si>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t>悦洳汇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</si>
  <si>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r>
      <rPr>
        <sz val="11"/>
        <color indexed="8"/>
        <rFont val="仿宋_GB2312"/>
        <family val="3"/>
        <charset val="134"/>
      </rPr>
      <t>实物状况</t>
    </r>
  </si>
  <si>
    <r>
      <rPr>
        <sz val="10"/>
        <rFont val="仿宋_GB2312"/>
        <family val="3"/>
        <charset val="134"/>
      </rPr>
      <t>绿化率约为</t>
    </r>
    <r>
      <rPr>
        <sz val="10"/>
        <rFont val="Arial"/>
        <family val="2"/>
      </rPr>
      <t>35%</t>
    </r>
    <r>
      <rPr>
        <sz val="10"/>
        <rFont val="仿宋_GB2312"/>
        <family val="3"/>
        <charset val="134"/>
      </rPr>
      <t>，好</t>
    </r>
  </si>
  <si>
    <r>
      <rPr>
        <sz val="10"/>
        <rFont val="仿宋_GB2312"/>
        <family val="3"/>
        <charset val="134"/>
      </rPr>
      <t>绿化率约为</t>
    </r>
    <r>
      <rPr>
        <sz val="10"/>
        <rFont val="Arial"/>
        <family val="2"/>
      </rPr>
      <t>30%</t>
    </r>
    <r>
      <rPr>
        <sz val="10"/>
        <rFont val="仿宋_GB2312"/>
        <family val="3"/>
        <charset val="134"/>
      </rPr>
      <t>，较好</t>
    </r>
  </si>
  <si>
    <t>配备管理人员，数量充足，居住管理较好</t>
  </si>
  <si>
    <t>主力户型为二居室，住宅套型较好</t>
  </si>
  <si>
    <t>主力户型为开间，住宅套型较好</t>
  </si>
  <si>
    <t>朝向较好，能保证较长时间的采光，通风较好，综合分析朝向、采光、通风状况较好</t>
  </si>
  <si>
    <t>朝向一般，能保证较长时间的采光，通风较好，综合分析朝向、采光、通风状况一般</t>
  </si>
  <si>
    <t>该小区装修为普通装修，公共部分装修效果较好，与居住功能相适用，一般</t>
  </si>
  <si>
    <t>厨房卫生间配备家具家电，程度较新；功能正常，质量有保证，一般</t>
  </si>
  <si>
    <t>东</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</si>
  <si>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</si>
  <si>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</si>
  <si>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</si>
  <si>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</si>
  <si>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</si>
  <si>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</si>
  <si>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</si>
  <si>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</si>
  <si>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</si>
  <si>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</si>
  <si>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</si>
  <si>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</si>
  <si>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</si>
  <si>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</si>
  <si>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</si>
  <si>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</si>
  <si>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</si>
  <si>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</si>
  <si>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</si>
  <si>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</si>
  <si>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</si>
  <si>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</si>
  <si>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</si>
  <si>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</si>
  <si>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</si>
  <si>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</si>
  <si>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</si>
  <si>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</si>
  <si>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</si>
  <si>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坐落</t>
    <phoneticPr fontId="29" type="noConversion"/>
  </si>
  <si>
    <t>单套建筑面积</t>
    <phoneticPr fontId="29" type="noConversion"/>
  </si>
  <si>
    <t>套数</t>
    <phoneticPr fontId="29" type="noConversion"/>
  </si>
  <si>
    <t>总建筑面积</t>
    <phoneticPr fontId="29" type="noConversion"/>
  </si>
  <si>
    <t>朝向</t>
    <phoneticPr fontId="29" type="noConversion"/>
  </si>
  <si>
    <t>北京市大兴区三合北巷2号院5号楼1层2单元105等[30]套公共租赁住房</t>
  </si>
  <si>
    <t>居室</t>
    <phoneticPr fontId="29" type="noConversion"/>
  </si>
  <si>
    <t>大兴区三合北巷4号院8号楼12层1单元1205等[60]套</t>
    <phoneticPr fontId="29" type="noConversion"/>
  </si>
  <si>
    <t>一室</t>
    <phoneticPr fontId="29" type="noConversion"/>
  </si>
  <si>
    <t>西、南</t>
    <phoneticPr fontId="29" type="noConversion"/>
  </si>
  <si>
    <t>西、西北</t>
    <phoneticPr fontId="29" type="noConversion"/>
  </si>
  <si>
    <t>小计</t>
    <phoneticPr fontId="29" type="noConversion"/>
  </si>
  <si>
    <t>东南</t>
    <phoneticPr fontId="29" type="noConversion"/>
  </si>
  <si>
    <t>西南</t>
    <phoneticPr fontId="29" type="noConversion"/>
  </si>
  <si>
    <t>南北、东南、西南、西北</t>
    <phoneticPr fontId="29" type="noConversion"/>
  </si>
  <si>
    <t>——</t>
    <phoneticPr fontId="29" type="noConversion"/>
  </si>
  <si>
    <t>南</t>
    <phoneticPr fontId="29" type="noConversion"/>
  </si>
  <si>
    <t>南北、东西、东南、西南</t>
    <phoneticPr fontId="29" type="noConversion"/>
  </si>
  <si>
    <t>南北</t>
    <phoneticPr fontId="29" type="noConversion"/>
  </si>
  <si>
    <t>合计</t>
    <phoneticPr fontId="29" type="noConversion"/>
  </si>
  <si>
    <t>2022年2季度</t>
    <phoneticPr fontId="29" type="noConversion"/>
  </si>
  <si>
    <t>两室</t>
    <phoneticPr fontId="29" type="noConversion"/>
  </si>
  <si>
    <t>东南</t>
    <phoneticPr fontId="29" type="noConversion"/>
  </si>
  <si>
    <t>西南</t>
    <phoneticPr fontId="29" type="noConversion"/>
  </si>
  <si>
    <t>西南</t>
    <phoneticPr fontId="29" type="noConversion"/>
  </si>
  <si>
    <t>西南</t>
    <phoneticPr fontId="29" type="noConversion"/>
  </si>
  <si>
    <t>2023-1</t>
    <phoneticPr fontId="29" type="noConversion"/>
  </si>
  <si>
    <t>2023-2</t>
    <phoneticPr fontId="29" type="noConversion"/>
  </si>
  <si>
    <t>44.51-48.35</t>
    <phoneticPr fontId="29" type="noConversion"/>
  </si>
  <si>
    <t>44.51-49.06</t>
    <phoneticPr fontId="29" type="noConversion"/>
  </si>
  <si>
    <t>60.00-65.98</t>
    <phoneticPr fontId="29" type="noConversion"/>
  </si>
  <si>
    <t>44.24-48.35</t>
    <phoneticPr fontId="29" type="noConversion"/>
  </si>
  <si>
    <t>60.00-65.74</t>
    <phoneticPr fontId="29" type="noConversion"/>
  </si>
  <si>
    <t>69.06-69.23</t>
    <phoneticPr fontId="29" type="noConversion"/>
  </si>
  <si>
    <t>阳光乐府</t>
    <phoneticPr fontId="29" type="noConversion"/>
  </si>
  <si>
    <t>永华北里</t>
    <phoneticPr fontId="29" type="noConversion"/>
  </si>
  <si>
    <t>三合南里</t>
    <phoneticPr fontId="29" type="noConversion"/>
  </si>
  <si>
    <t>元/平方米/月</t>
    <phoneticPr fontId="29" type="noConversion"/>
  </si>
  <si>
    <t>该小区为高层楼宇，配备有电梯</t>
    <phoneticPr fontId="29" type="noConversion"/>
  </si>
  <si>
    <t>该小区为多层楼宇，未配备电梯</t>
    <phoneticPr fontId="29" type="noConversion"/>
  </si>
  <si>
    <t>开间</t>
    <phoneticPr fontId="29" type="noConversion"/>
  </si>
  <si>
    <t>户型</t>
    <phoneticPr fontId="29" type="noConversion"/>
  </si>
  <si>
    <t>总楼层</t>
    <phoneticPr fontId="29" type="noConversion"/>
  </si>
  <si>
    <t>所在楼层</t>
    <phoneticPr fontId="29" type="noConversion"/>
  </si>
  <si>
    <t>B3、C3（开间）</t>
    <phoneticPr fontId="29" type="noConversion"/>
  </si>
  <si>
    <t>21（-2）</t>
    <phoneticPr fontId="29" type="noConversion"/>
  </si>
  <si>
    <t>2-20</t>
    <phoneticPr fontId="29" type="noConversion"/>
  </si>
  <si>
    <t>1-21</t>
    <phoneticPr fontId="29" type="noConversion"/>
  </si>
  <si>
    <t>1</t>
    <phoneticPr fontId="29" type="noConversion"/>
  </si>
  <si>
    <t>B3、D1反（一室）</t>
    <phoneticPr fontId="29" type="noConversion"/>
  </si>
  <si>
    <t>C3、C3反、D3、D3反（开间）</t>
    <phoneticPr fontId="29" type="noConversion"/>
  </si>
  <si>
    <t>D3、D3反（一室）</t>
    <phoneticPr fontId="29" type="noConversion"/>
  </si>
  <si>
    <t>1-20</t>
    <phoneticPr fontId="29" type="noConversion"/>
  </si>
  <si>
    <t>1-20</t>
    <phoneticPr fontId="29" type="noConversion"/>
  </si>
  <si>
    <t>5-20</t>
    <phoneticPr fontId="29" type="noConversion"/>
  </si>
  <si>
    <t>B1、B2、B4、C1反、C4、C4反、C5、D4（两室）</t>
    <phoneticPr fontId="29" type="noConversion"/>
  </si>
  <si>
    <t>A1、A2、C1反、C2、C4、C5、D1、D2、D2反（两室）</t>
    <phoneticPr fontId="29" type="noConversion"/>
  </si>
  <si>
    <t>D5、D5反（三室）</t>
    <phoneticPr fontId="29" type="noConversion"/>
  </si>
  <si>
    <t>1-14</t>
    <phoneticPr fontId="29" type="noConversion"/>
  </si>
  <si>
    <t>建筑类型及电梯配备情况</t>
    <phoneticPr fontId="29" type="noConversion"/>
  </si>
  <si>
    <t>怡兴园</t>
    <phoneticPr fontId="29" type="noConversion"/>
  </si>
  <si>
    <t>西北</t>
    <phoneticPr fontId="29" type="noConversion"/>
  </si>
  <si>
    <t>中楼层/6</t>
    <phoneticPr fontId="29" type="noConversion"/>
  </si>
  <si>
    <t>2022-6</t>
    <phoneticPr fontId="29" type="noConversion"/>
  </si>
  <si>
    <t>3室</t>
    <phoneticPr fontId="29" type="noConversion"/>
  </si>
  <si>
    <t>南北</t>
    <phoneticPr fontId="29" type="noConversion"/>
  </si>
  <si>
    <t>2022-9</t>
    <phoneticPr fontId="29" type="noConversion"/>
  </si>
  <si>
    <t>2022-11</t>
    <phoneticPr fontId="29" type="noConversion"/>
  </si>
  <si>
    <t>3室</t>
  </si>
  <si>
    <t>2023-2</t>
    <phoneticPr fontId="29" type="noConversion"/>
  </si>
  <si>
    <t>2023-4</t>
    <phoneticPr fontId="29" type="noConversion"/>
  </si>
  <si>
    <t>2023-5</t>
    <phoneticPr fontId="29" type="noConversion"/>
  </si>
  <si>
    <t>星瑞家园</t>
    <phoneticPr fontId="29" type="noConversion"/>
  </si>
  <si>
    <t>南北</t>
    <phoneticPr fontId="29" type="noConversion"/>
  </si>
  <si>
    <t>中楼层/6</t>
    <phoneticPr fontId="29" type="noConversion"/>
  </si>
  <si>
    <t>中楼层/7</t>
    <phoneticPr fontId="29" type="noConversion"/>
  </si>
  <si>
    <t>高楼层/9</t>
    <phoneticPr fontId="29" type="noConversion"/>
  </si>
  <si>
    <t>高楼层/7</t>
    <phoneticPr fontId="29" type="noConversion"/>
  </si>
  <si>
    <t>低楼层/7</t>
    <phoneticPr fontId="29" type="noConversion"/>
  </si>
  <si>
    <t>2室</t>
    <phoneticPr fontId="29" type="noConversion"/>
  </si>
  <si>
    <t>怡兴园（中指）</t>
    <phoneticPr fontId="29" type="noConversion"/>
  </si>
  <si>
    <t>怡兴园（城研）</t>
    <phoneticPr fontId="29" type="noConversion"/>
  </si>
  <si>
    <t>怡兴园（市场）</t>
    <phoneticPr fontId="29" type="noConversion"/>
  </si>
  <si>
    <t>星瑞家园（中指）</t>
    <phoneticPr fontId="29" type="noConversion"/>
  </si>
  <si>
    <t>星瑞家园（城研）</t>
    <phoneticPr fontId="29" type="noConversion"/>
  </si>
  <si>
    <t>星瑞家园（市场）</t>
    <phoneticPr fontId="29" type="noConversion"/>
  </si>
  <si>
    <t>该小区装修为简单装修，公共部分装修效果一般，与居住功能相适用，一般</t>
    <phoneticPr fontId="29" type="noConversion"/>
  </si>
  <si>
    <t>周边有星瑞家园、天锦苑小区、怡兴园、三合南里、永华北里等居住小区，居住小区规模较大，入住率较高，综合评价居住区成熟度较好。</t>
    <phoneticPr fontId="29" type="noConversion"/>
  </si>
  <si>
    <t>周边有星瑞家园、三合南里、怡兴园、阳光乐府等居住小区，居住小区规模较大，入住率较高，综合评价居住区成熟度较好。</t>
    <phoneticPr fontId="29" type="noConversion"/>
  </si>
  <si>
    <t>周边有博悦府、天锦苑、晨合国海嘉园、星瑞家园等居住小区，居住小区规模较大，入住率较高，综合评价居住区成熟度较好。</t>
    <phoneticPr fontId="29" type="noConversion"/>
  </si>
  <si>
    <t>紧邻城市次干道——兴业大街，距城市主干道兴华大街400米，路网密集度较好；周边有公交车站（三合南里），停靠线路有840路、969路、兴11路、兴17路、兴45路、兴52路等十余条公交线路，距离地铁4号线（黄村西大街站）500米以内，道路通达度较好，综合评价交通便捷度较好。</t>
    <phoneticPr fontId="29" type="noConversion"/>
  </si>
  <si>
    <t>紧邻城市次干道——黄村西大街，距城市主干道兴华大街740米，路网密集度较好；周边有公交车站（三合南里），停靠线路有840路、969路、兴11路、兴17路、兴45路、兴52路等十余条公交线路，距离地铁4号线（黄村西大街站）约780米，道路通达度较好，综合评价交通便捷度较好。</t>
    <phoneticPr fontId="29" type="noConversion"/>
  </si>
  <si>
    <t>紧邻城市次干道——三合北巷，距城市主干道兴华大街680米，路网密集度较好；周边有公交车站（三合南里），停靠线路有840路、969路、兴11路、兴17路、兴45路、兴52路等十余条公交线路，距离地铁4号线（黄村西大街站）约800米，道路通达度较好，综合评价交通便捷度较好。</t>
    <phoneticPr fontId="29" type="noConversion"/>
  </si>
  <si>
    <t>周边有清源公园、兴旺公园等，周边有北京石油化工学院、北京印刷学院、中国印刷博物馆等人文景观，综合评价环境状况较好。</t>
    <phoneticPr fontId="29" type="noConversion"/>
  </si>
  <si>
    <t>周边2公里范围内有中国工商银行、天津银行等金融机构；大兴大悦春风里、世纪华联超市等商服设施；周边有大兴区第二小学、北京小学（大兴分校）、大兴区第四中学等教育机构；有北京市大兴区人民医院等医疗机构设施。公共配套设施较齐全</t>
    <phoneticPr fontId="29" type="noConversion"/>
  </si>
  <si>
    <t>配备管理人员，数量较充足，居住管理较好</t>
    <phoneticPr fontId="29" type="noConversion"/>
  </si>
  <si>
    <t>主力户型为开间，住宅套型较好</t>
    <phoneticPr fontId="29" type="noConversion"/>
  </si>
  <si>
    <t>主力户型为一居室，住宅套型较好</t>
    <phoneticPr fontId="29" type="noConversion"/>
  </si>
  <si>
    <t>主力户型为两居室，住宅套型较好</t>
    <phoneticPr fontId="29" type="noConversion"/>
  </si>
  <si>
    <t>成新度较高</t>
    <phoneticPr fontId="29" type="noConversion"/>
  </si>
  <si>
    <t>建筑结构</t>
    <phoneticPr fontId="29" type="noConversion"/>
  </si>
  <si>
    <t>钢混</t>
    <phoneticPr fontId="29" type="noConversion"/>
  </si>
  <si>
    <t>钢混</t>
    <phoneticPr fontId="29" type="noConversion"/>
  </si>
  <si>
    <t>砖混</t>
    <phoneticPr fontId="29" type="noConversion"/>
  </si>
  <si>
    <t>成新度一般</t>
    <phoneticPr fontId="29" type="noConversion"/>
  </si>
  <si>
    <t>成新度</t>
    <phoneticPr fontId="29" type="noConversion"/>
  </si>
  <si>
    <t>厨房卫生间配备家具家电，程度较新；功能正常，质量有保证，设备一般</t>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</si>
</sst>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0_);[Red]\(0.00\)"/>
    <numFmt numFmtId="177" formatCode="yyyy&quot;年&quot;m&quot;月&quot;d&quot;日&quot;;@"/>
    <numFmt numFmtId="178" formatCode="[$-F400]h:mm:ss\ AM/PM"/>
    <numFmt numFmtId="179" formatCode="0.00_ "/>
    <numFmt numFmtId="180" formatCode="0.0%"/>
    <numFmt numFmtId="181" formatCode="0.000_);[Red]\(0.000\)"/>
    <numFmt numFmtId="182" formatCode="yyyy/m/d;@"/>
    <numFmt numFmtId="183" formatCode="0.00;[Red]0.00"/>
    <numFmt numFmtId="184" formatCode="0_ "/>
  </numFmts>
  <fonts count="34">
    <font>
      <sz val="11"/>
      <color theme="1"/>
      <name val="宋体"/>
      <charset val="134"/>
      <scheme val="minor"/>
    </font>
    <font>
      <sz val="11"/>
      <color theme="1"/>
      <name val="宋体"/>
      <family val="3"/>
      <charset val="134"/>
      <scheme val="minor"/>
    </font>
    <font>
      <sz val="11"/>
      <color rgb="FF666666"/>
      <name val="微软雅黑"/>
      <family val="2"/>
      <charset val="134"/>
    </font>
    <font>
      <sz val="10.5"/>
      <color theme="1"/>
      <name val="Arial"/>
      <family val="2"/>
    </font>
    <font>
      <b/>
      <sz val="10.5"/>
      <name val="宋体"/>
      <family val="3"/>
      <charset val="134"/>
    </font>
    <font>
      <sz val="10"/>
      <name val="Arial"/>
      <family val="2"/>
    </font>
    <font>
      <sz val="10"/>
      <name val="仿宋_GB2312"/>
      <family val="3"/>
      <charset val="134"/>
    </font>
    <font>
      <sz val="10"/>
      <name val="方正书宋_GBK"/>
      <charset val="134"/>
    </font>
    <font>
      <sz val="10"/>
      <name val="宋体"/>
      <family val="3"/>
      <charset val="134"/>
    </font>
    <font>
      <sz val="11"/>
      <color theme="1"/>
      <name val="Arial"/>
      <family val="2"/>
    </font>
    <font>
      <sz val="10"/>
      <color rgb="FFFF0000"/>
      <name val="Arial"/>
      <family val="2"/>
    </font>
    <font>
      <sz val="12"/>
      <color theme="1"/>
      <name val="Arial"/>
      <family val="2"/>
    </font>
    <font>
      <sz val="10"/>
      <color theme="1"/>
      <name val="华文细黑"/>
      <family val="3"/>
      <charset val="134"/>
    </font>
    <font>
      <sz val="12"/>
      <name val="宋体"/>
      <family val="3"/>
      <charset val="134"/>
    </font>
    <font>
      <sz val="10"/>
      <color rgb="FF000000"/>
      <name val="宋体"/>
      <family val="3"/>
      <charset val="134"/>
    </font>
    <font>
      <sz val="10"/>
      <color rgb="FF000000"/>
      <name val="Arial"/>
      <family val="2"/>
    </font>
    <font>
      <sz val="10"/>
      <name val="仿宋_GB2312"/>
      <family val="3"/>
      <charset val="134"/>
    </font>
    <font>
      <b/>
      <sz val="11"/>
      <color theme="1"/>
      <name val="宋体"/>
      <family val="3"/>
      <charset val="134"/>
      <scheme val="minor"/>
    </font>
    <font>
      <sz val="10"/>
      <color theme="9" tint="-0.249977111117893"/>
      <name val="仿宋_GB2312"/>
      <family val="3"/>
      <charset val="134"/>
    </font>
    <font>
      <sz val="10"/>
      <color theme="9" tint="-0.249977111117893"/>
      <name val="Arial"/>
      <family val="2"/>
    </font>
    <font>
      <sz val="11"/>
      <color indexed="8"/>
      <name val="宋体"/>
      <family val="3"/>
      <charset val="134"/>
    </font>
    <font>
      <sz val="11"/>
      <name val="Calibri"/>
      <family val="2"/>
    </font>
    <font>
      <sz val="11"/>
      <color indexed="8"/>
      <name val="Calibri"/>
      <family val="2"/>
    </font>
    <font>
      <sz val="12"/>
      <color theme="1"/>
      <name val="宋体"/>
      <family val="3"/>
      <charset val="134"/>
      <scheme val="minor"/>
    </font>
    <font>
      <sz val="12"/>
      <color theme="1"/>
      <name val="仿宋_GB2312"/>
      <family val="3"/>
      <charset val="134"/>
    </font>
    <font>
      <sz val="11"/>
      <color indexed="8"/>
      <name val="仿宋_GB2312"/>
      <family val="3"/>
      <charset val="134"/>
    </font>
    <font>
      <sz val="12"/>
      <color theme="1"/>
      <name val="宋体"/>
      <family val="3"/>
      <charset val="134"/>
    </font>
    <font>
      <sz val="10"/>
      <color rgb="FFFF0000"/>
      <name val="宋体"/>
      <family val="3"/>
      <charset val="134"/>
    </font>
    <font>
      <sz val="11"/>
      <color theme="1"/>
      <name val="仿宋_GB2312"/>
      <family val="3"/>
      <charset val="134"/>
    </font>
    <font>
      <sz val="9"/>
      <name val="宋体"/>
      <family val="3"/>
      <charset val="134"/>
      <scheme val="minor"/>
    </font>
    <font>
      <sz val="11"/>
      <color theme="1"/>
      <name val="宋体"/>
      <family val="3"/>
      <charset val="134"/>
      <scheme val="minor"/>
    </font>
    <font>
      <sz val="10"/>
      <name val="华文细黑"/>
      <family val="3"/>
      <charset val="134"/>
    </font>
    <font>
      <b/>
      <sz val="10"/>
      <color theme="1"/>
      <name val="华文细黑"/>
      <family val="3"/>
      <charset val="134"/>
    </font>
    <font>
      <sz val="10"/>
      <color rgb="FFFF0000"/>
      <name val="华文细黑"/>
      <family val="3"/>
      <charset val="134"/>
    </font>
  </fonts>
  <fills count="13">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00B0F0"/>
        <bgColor indexed="64"/>
      </patternFill>
    </fill>
    <fill>
      <patternFill patternType="solid">
        <fgColor rgb="FF92D05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s>
  <cellStyleXfs count="100">
    <xf numFmtId="0" fontId="0" fillId="0" borderId="0"/>
    <xf numFmtId="0" fontId="20" fillId="0" borderId="0">
      <alignment vertical="center"/>
    </xf>
    <xf numFmtId="0" fontId="13"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3" fillId="0" borderId="0">
      <alignment vertical="center"/>
    </xf>
    <xf numFmtId="0" fontId="13" fillId="0" borderId="0">
      <alignment vertical="center"/>
    </xf>
    <xf numFmtId="0" fontId="20" fillId="0" borderId="0">
      <alignment vertical="center"/>
    </xf>
    <xf numFmtId="0" fontId="21" fillId="0" borderId="0">
      <alignment vertical="center"/>
    </xf>
    <xf numFmtId="0" fontId="1" fillId="0" borderId="0">
      <alignment vertical="center"/>
    </xf>
    <xf numFmtId="0" fontId="20" fillId="0" borderId="0">
      <alignment vertical="center"/>
    </xf>
    <xf numFmtId="0" fontId="20" fillId="0" borderId="0">
      <alignment vertical="center"/>
    </xf>
    <xf numFmtId="0" fontId="20" fillId="0" borderId="0">
      <alignment vertical="center"/>
    </xf>
    <xf numFmtId="0" fontId="22" fillId="0" borderId="0" applyNumberFormat="0" applyFill="0" applyBorder="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178" fontId="13"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 fillId="0" borderId="0">
      <alignment vertical="center"/>
    </xf>
    <xf numFmtId="0" fontId="13" fillId="0" borderId="0">
      <alignment vertical="center"/>
    </xf>
    <xf numFmtId="0" fontId="20" fillId="0" borderId="0">
      <alignment vertical="center"/>
    </xf>
    <xf numFmtId="0" fontId="8" fillId="0" borderId="0"/>
    <xf numFmtId="0" fontId="20" fillId="0" borderId="0" applyNumberFormat="0" applyFont="0" applyFill="0" applyBorder="0" applyAlignment="0" applyProtection="0">
      <alignment vertical="center"/>
    </xf>
    <xf numFmtId="0" fontId="5" fillId="0" borderId="0">
      <alignment vertical="center"/>
    </xf>
    <xf numFmtId="0" fontId="13" fillId="0" borderId="0">
      <alignment vertical="center"/>
    </xf>
    <xf numFmtId="0" fontId="20" fillId="0" borderId="0">
      <alignment vertical="center"/>
    </xf>
    <xf numFmtId="0" fontId="20" fillId="0" borderId="0">
      <alignment vertical="center"/>
    </xf>
    <xf numFmtId="0" fontId="13" fillId="0" borderId="0">
      <alignment vertical="center"/>
    </xf>
    <xf numFmtId="0" fontId="2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5" fillId="0" borderId="0">
      <alignment vertical="center"/>
    </xf>
    <xf numFmtId="0" fontId="13" fillId="0" borderId="0">
      <alignment vertical="center"/>
    </xf>
    <xf numFmtId="0" fontId="20" fillId="0" borderId="0">
      <alignment vertical="center"/>
    </xf>
    <xf numFmtId="0" fontId="1" fillId="0" borderId="0">
      <alignment vertical="center"/>
    </xf>
    <xf numFmtId="0" fontId="20" fillId="0" borderId="0">
      <alignment vertical="center"/>
    </xf>
    <xf numFmtId="0" fontId="13" fillId="0" borderId="0">
      <alignment vertical="center"/>
    </xf>
    <xf numFmtId="0" fontId="20" fillId="0" borderId="0">
      <alignment vertical="center"/>
    </xf>
    <xf numFmtId="0" fontId="1" fillId="0" borderId="0">
      <alignment vertical="center"/>
    </xf>
    <xf numFmtId="0" fontId="20" fillId="0" borderId="0">
      <alignment vertical="center"/>
    </xf>
    <xf numFmtId="0" fontId="13" fillId="0" borderId="0">
      <alignment vertical="center"/>
    </xf>
    <xf numFmtId="0" fontId="20" fillId="0" borderId="0">
      <alignment vertical="center"/>
    </xf>
    <xf numFmtId="0" fontId="13" fillId="0" borderId="0">
      <alignment vertical="center"/>
    </xf>
    <xf numFmtId="0" fontId="5" fillId="0" borderId="0"/>
    <xf numFmtId="0" fontId="13" fillId="0" borderId="0">
      <alignment vertical="center"/>
    </xf>
    <xf numFmtId="0" fontId="20" fillId="0" borderId="0">
      <alignment vertical="center"/>
    </xf>
    <xf numFmtId="0" fontId="20" fillId="0" borderId="0">
      <alignment vertical="center"/>
    </xf>
    <xf numFmtId="0" fontId="23" fillId="0" borderId="0"/>
    <xf numFmtId="0" fontId="20" fillId="0" borderId="0">
      <alignment vertical="center"/>
    </xf>
    <xf numFmtId="0" fontId="13" fillId="0" borderId="0">
      <alignment vertical="center"/>
    </xf>
    <xf numFmtId="0" fontId="13" fillId="0" borderId="0">
      <alignment vertical="center"/>
    </xf>
    <xf numFmtId="0" fontId="20" fillId="0" borderId="0">
      <alignment vertical="center"/>
    </xf>
    <xf numFmtId="0" fontId="13" fillId="0" borderId="0">
      <alignment vertical="center"/>
    </xf>
    <xf numFmtId="0" fontId="1" fillId="0" borderId="0">
      <alignment vertical="center"/>
    </xf>
    <xf numFmtId="0" fontId="13" fillId="0" borderId="0">
      <alignment vertical="center"/>
    </xf>
    <xf numFmtId="178" fontId="1" fillId="0" borderId="0">
      <alignment vertical="center"/>
    </xf>
    <xf numFmtId="0" fontId="20" fillId="0" borderId="0">
      <alignment vertical="center"/>
    </xf>
    <xf numFmtId="0" fontId="13"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5"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 fillId="0" borderId="0"/>
    <xf numFmtId="0" fontId="20" fillId="0" borderId="0">
      <alignment vertical="center"/>
    </xf>
  </cellStyleXfs>
  <cellXfs count="201">
    <xf numFmtId="0" fontId="0" fillId="0" borderId="0" xfId="0"/>
    <xf numFmtId="0" fontId="1" fillId="0" borderId="0" xfId="45">
      <alignment vertical="center"/>
    </xf>
    <xf numFmtId="0" fontId="2" fillId="2" borderId="1" xfId="98" applyFont="1" applyFill="1" applyBorder="1" applyAlignment="1">
      <alignment horizontal="center" vertical="center" wrapText="1"/>
    </xf>
    <xf numFmtId="0" fontId="3" fillId="0" borderId="0" xfId="45" applyFont="1">
      <alignment vertical="center"/>
    </xf>
    <xf numFmtId="0" fontId="2" fillId="0" borderId="0" xfId="98" applyFont="1" applyBorder="1" applyAlignment="1">
      <alignment horizontal="left" vertical="center" wrapText="1"/>
    </xf>
    <xf numFmtId="0" fontId="1" fillId="0" borderId="0" xfId="98" applyBorder="1"/>
    <xf numFmtId="14" fontId="2" fillId="2" borderId="1" xfId="98" applyNumberFormat="1" applyFont="1" applyFill="1" applyBorder="1" applyAlignment="1">
      <alignment horizontal="center" vertical="center" wrapText="1"/>
    </xf>
    <xf numFmtId="0" fontId="2" fillId="3" borderId="1" xfId="98" applyFont="1" applyFill="1" applyBorder="1" applyAlignment="1" applyProtection="1">
      <alignment horizontal="center" vertical="center" wrapText="1"/>
      <protection locked="0"/>
    </xf>
    <xf numFmtId="0" fontId="1" fillId="2" borderId="1" xfId="98" applyFill="1" applyBorder="1" applyAlignment="1">
      <alignment vertical="center"/>
    </xf>
    <xf numFmtId="0" fontId="2" fillId="2" borderId="2" xfId="98" applyFont="1" applyFill="1" applyBorder="1" applyAlignment="1">
      <alignment horizontal="center" vertical="center" wrapText="1"/>
    </xf>
    <xf numFmtId="0" fontId="0" fillId="4" borderId="1" xfId="98" applyFont="1" applyFill="1" applyBorder="1" applyProtection="1">
      <protection locked="0"/>
    </xf>
    <xf numFmtId="0" fontId="0" fillId="2" borderId="1" xfId="98" applyFont="1" applyFill="1" applyBorder="1"/>
    <xf numFmtId="0" fontId="1" fillId="0" borderId="1" xfId="98" applyBorder="1" applyProtection="1">
      <protection locked="0"/>
    </xf>
    <xf numFmtId="0" fontId="2" fillId="0" borderId="1" xfId="98" applyFont="1" applyBorder="1" applyAlignment="1" applyProtection="1">
      <alignment horizontal="left" vertical="center" wrapText="1"/>
      <protection locked="0"/>
    </xf>
    <xf numFmtId="0" fontId="4" fillId="0" borderId="0" xfId="45" applyFont="1" applyAlignment="1">
      <alignment horizontal="center"/>
    </xf>
    <xf numFmtId="0" fontId="5" fillId="0" borderId="1" xfId="64" applyFont="1" applyBorder="1" applyAlignment="1">
      <alignment horizontal="center" vertical="center" wrapText="1"/>
    </xf>
    <xf numFmtId="177" fontId="5" fillId="0" borderId="1" xfId="64" applyNumberFormat="1" applyFont="1" applyBorder="1" applyAlignment="1">
      <alignment horizontal="center" vertical="center" wrapText="1"/>
    </xf>
    <xf numFmtId="0" fontId="5" fillId="0" borderId="1" xfId="64" applyFont="1" applyBorder="1" applyAlignment="1">
      <alignment horizontal="center" vertical="center"/>
    </xf>
    <xf numFmtId="0" fontId="6" fillId="0" borderId="1" xfId="64" applyFont="1" applyBorder="1" applyAlignment="1">
      <alignment horizontal="center" vertical="center" wrapText="1"/>
    </xf>
    <xf numFmtId="0" fontId="6" fillId="0" borderId="1" xfId="60" applyFont="1" applyBorder="1" applyAlignment="1">
      <alignment horizontal="center" vertical="center" wrapText="1"/>
    </xf>
    <xf numFmtId="0" fontId="6" fillId="0" borderId="1" xfId="60" applyFont="1" applyFill="1" applyBorder="1" applyAlignment="1">
      <alignment horizontal="center" vertical="center" wrapText="1"/>
    </xf>
    <xf numFmtId="0" fontId="5" fillId="0" borderId="1" xfId="60" applyFont="1" applyFill="1" applyBorder="1" applyAlignment="1">
      <alignment horizontal="center" vertical="center" wrapText="1"/>
    </xf>
    <xf numFmtId="180" fontId="6" fillId="0" borderId="1" xfId="60" applyNumberFormat="1" applyFont="1" applyFill="1" applyBorder="1" applyAlignment="1">
      <alignment horizontal="center" vertical="center" wrapText="1"/>
    </xf>
    <xf numFmtId="0" fontId="10" fillId="0" borderId="1" xfId="64" applyFont="1" applyBorder="1" applyAlignment="1">
      <alignment horizontal="center" vertical="center" wrapText="1"/>
    </xf>
    <xf numFmtId="179" fontId="1" fillId="0" borderId="0" xfId="45" applyNumberFormat="1">
      <alignment vertical="center"/>
    </xf>
    <xf numFmtId="0" fontId="1" fillId="0" borderId="0" xfId="45" applyAlignment="1">
      <alignment horizontal="center" vertical="center"/>
    </xf>
    <xf numFmtId="0" fontId="9" fillId="0" borderId="0" xfId="45" applyFont="1">
      <alignment vertical="center"/>
    </xf>
    <xf numFmtId="0" fontId="11" fillId="0" borderId="1" xfId="45" applyFont="1" applyBorder="1" applyAlignment="1">
      <alignment horizontal="center" vertical="center"/>
    </xf>
    <xf numFmtId="0" fontId="11" fillId="0" borderId="1" xfId="45" applyFont="1" applyBorder="1" applyAlignment="1">
      <alignment horizontal="center" vertical="center" wrapText="1"/>
    </xf>
    <xf numFmtId="179" fontId="11" fillId="0" borderId="1" xfId="45" applyNumberFormat="1" applyFont="1" applyBorder="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left" vertical="center"/>
    </xf>
    <xf numFmtId="0" fontId="12" fillId="5" borderId="1" xfId="0" applyNumberFormat="1" applyFont="1" applyFill="1" applyBorder="1" applyAlignment="1">
      <alignment horizontal="left" vertical="center"/>
    </xf>
    <xf numFmtId="0" fontId="12" fillId="5" borderId="1" xfId="83" applyFont="1" applyFill="1" applyBorder="1" applyAlignment="1">
      <alignment horizontal="left" vertical="center"/>
    </xf>
    <xf numFmtId="0" fontId="12" fillId="6" borderId="1" xfId="0" applyNumberFormat="1" applyFont="1" applyFill="1" applyBorder="1" applyAlignment="1">
      <alignment horizontal="left" vertical="center"/>
    </xf>
    <xf numFmtId="0" fontId="12" fillId="6" borderId="1" xfId="83" applyFont="1" applyFill="1" applyBorder="1" applyAlignment="1">
      <alignment horizontal="left" vertical="center"/>
    </xf>
    <xf numFmtId="0" fontId="12" fillId="7" borderId="1" xfId="0" applyNumberFormat="1" applyFont="1" applyFill="1" applyBorder="1" applyAlignment="1">
      <alignment horizontal="left" vertical="center"/>
    </xf>
    <xf numFmtId="0" fontId="12" fillId="7" borderId="1" xfId="83" applyFont="1" applyFill="1" applyBorder="1" applyAlignment="1">
      <alignment horizontal="left" vertical="center"/>
    </xf>
    <xf numFmtId="0" fontId="12" fillId="8" borderId="1" xfId="0" applyNumberFormat="1" applyFont="1" applyFill="1" applyBorder="1" applyAlignment="1">
      <alignment horizontal="left" vertical="center"/>
    </xf>
    <xf numFmtId="0" fontId="12" fillId="8" borderId="1" xfId="83" applyFont="1" applyFill="1" applyBorder="1" applyAlignment="1">
      <alignment horizontal="left" vertical="center"/>
    </xf>
    <xf numFmtId="0" fontId="12" fillId="9" borderId="1" xfId="0" applyNumberFormat="1" applyFont="1" applyFill="1" applyBorder="1" applyAlignment="1">
      <alignment horizontal="left" vertical="center"/>
    </xf>
    <xf numFmtId="0" fontId="12" fillId="9" borderId="1" xfId="83" applyFont="1" applyFill="1" applyBorder="1" applyAlignment="1">
      <alignment horizontal="left" vertical="center"/>
    </xf>
    <xf numFmtId="0" fontId="12" fillId="4" borderId="1" xfId="0" applyFont="1" applyFill="1" applyBorder="1" applyAlignment="1">
      <alignment horizontal="left" vertical="center"/>
    </xf>
    <xf numFmtId="0" fontId="12" fillId="0" borderId="0" xfId="0" applyFont="1" applyFill="1" applyAlignment="1">
      <alignment horizontal="left" vertical="center"/>
    </xf>
    <xf numFmtId="182" fontId="12" fillId="0" borderId="0" xfId="0" applyNumberFormat="1" applyFont="1" applyAlignment="1">
      <alignment horizontal="left" vertical="center"/>
    </xf>
    <xf numFmtId="0" fontId="12" fillId="0" borderId="0" xfId="83" applyFont="1" applyAlignment="1">
      <alignment horizontal="left" vertical="center"/>
    </xf>
    <xf numFmtId="0" fontId="12" fillId="4" borderId="0" xfId="83" applyFont="1" applyFill="1" applyAlignment="1">
      <alignment horizontal="left" vertical="center"/>
    </xf>
    <xf numFmtId="0" fontId="12" fillId="0" borderId="0" xfId="83" applyFont="1" applyFill="1" applyAlignment="1">
      <alignment horizontal="left" vertical="center"/>
    </xf>
    <xf numFmtId="0" fontId="12" fillId="10" borderId="0" xfId="83" applyFont="1" applyFill="1" applyAlignment="1">
      <alignment horizontal="left" vertical="center"/>
    </xf>
    <xf numFmtId="57" fontId="12" fillId="8" borderId="0" xfId="0" applyNumberFormat="1" applyFont="1" applyFill="1" applyAlignment="1">
      <alignment horizontal="left" vertical="center"/>
    </xf>
    <xf numFmtId="57" fontId="12" fillId="9" borderId="0" xfId="0" applyNumberFormat="1" applyFont="1" applyFill="1" applyAlignment="1">
      <alignment horizontal="left" vertical="center"/>
    </xf>
    <xf numFmtId="57" fontId="12" fillId="7" borderId="0" xfId="0" applyNumberFormat="1" applyFont="1" applyFill="1" applyAlignment="1">
      <alignment horizontal="left" vertical="center"/>
    </xf>
    <xf numFmtId="57" fontId="12" fillId="6" borderId="0" xfId="0" applyNumberFormat="1" applyFont="1" applyFill="1" applyAlignment="1">
      <alignment horizontal="left" vertical="center"/>
    </xf>
    <xf numFmtId="57" fontId="12" fillId="5" borderId="0" xfId="0" applyNumberFormat="1" applyFont="1" applyFill="1" applyAlignment="1">
      <alignment horizontal="left" vertical="center"/>
    </xf>
    <xf numFmtId="0" fontId="12" fillId="8" borderId="0" xfId="0" applyFont="1" applyFill="1" applyAlignment="1">
      <alignment horizontal="left" vertical="center"/>
    </xf>
    <xf numFmtId="0" fontId="12" fillId="9" borderId="0" xfId="0" applyFont="1" applyFill="1" applyAlignment="1">
      <alignment horizontal="left" vertical="center"/>
    </xf>
    <xf numFmtId="0" fontId="12" fillId="7" borderId="0" xfId="0" applyFont="1" applyFill="1" applyAlignment="1">
      <alignment horizontal="left" vertical="center"/>
    </xf>
    <xf numFmtId="0" fontId="12" fillId="6" borderId="0" xfId="0" applyFont="1" applyFill="1" applyAlignment="1">
      <alignment horizontal="left" vertical="center"/>
    </xf>
    <xf numFmtId="0" fontId="12" fillId="5" borderId="0" xfId="0" applyFont="1" applyFill="1" applyAlignment="1">
      <alignment horizontal="left" vertical="center"/>
    </xf>
    <xf numFmtId="49" fontId="12" fillId="0" borderId="0" xfId="0" applyNumberFormat="1" applyFont="1" applyFill="1" applyAlignment="1">
      <alignment horizontal="left" vertical="center"/>
    </xf>
    <xf numFmtId="0" fontId="12" fillId="0" borderId="0" xfId="0" applyNumberFormat="1" applyFont="1" applyFill="1" applyAlignment="1">
      <alignment horizontal="left" vertical="center"/>
    </xf>
    <xf numFmtId="0" fontId="12" fillId="11" borderId="0" xfId="0" applyNumberFormat="1" applyFont="1" applyFill="1" applyAlignment="1">
      <alignment horizontal="left" vertical="center"/>
    </xf>
    <xf numFmtId="0" fontId="12" fillId="11" borderId="0" xfId="0" applyFont="1" applyFill="1" applyAlignment="1">
      <alignment horizontal="left" vertical="center"/>
    </xf>
    <xf numFmtId="0" fontId="12" fillId="8" borderId="0" xfId="0" applyNumberFormat="1" applyFont="1" applyFill="1" applyAlignment="1">
      <alignment horizontal="left" vertical="center"/>
    </xf>
    <xf numFmtId="0" fontId="12" fillId="9" borderId="0" xfId="0" applyNumberFormat="1" applyFont="1" applyFill="1" applyAlignment="1">
      <alignment horizontal="left" vertical="center"/>
    </xf>
    <xf numFmtId="0" fontId="12" fillId="7" borderId="0" xfId="0" applyNumberFormat="1" applyFont="1" applyFill="1" applyAlignment="1">
      <alignment horizontal="left" vertical="center"/>
    </xf>
    <xf numFmtId="0" fontId="12" fillId="6" borderId="0" xfId="0" applyNumberFormat="1" applyFont="1" applyFill="1" applyAlignment="1">
      <alignment horizontal="left" vertical="center"/>
    </xf>
    <xf numFmtId="0" fontId="12" fillId="5" borderId="0" xfId="0" applyNumberFormat="1" applyFont="1" applyFill="1" applyAlignment="1">
      <alignment horizontal="left"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184" fontId="15" fillId="4" borderId="1" xfId="0" applyNumberFormat="1" applyFont="1" applyFill="1" applyBorder="1" applyAlignment="1">
      <alignment horizontal="center" vertical="center" wrapText="1"/>
    </xf>
    <xf numFmtId="0" fontId="14" fillId="0" borderId="1" xfId="0" applyFont="1" applyBorder="1" applyAlignment="1">
      <alignment vertical="center" wrapText="1"/>
    </xf>
    <xf numFmtId="184" fontId="1" fillId="0" borderId="0" xfId="45" applyNumberFormat="1">
      <alignment vertical="center"/>
    </xf>
    <xf numFmtId="184" fontId="15" fillId="0" borderId="1" xfId="0" applyNumberFormat="1" applyFont="1" applyBorder="1" applyAlignment="1">
      <alignment horizontal="center" vertical="center" wrapText="1"/>
    </xf>
    <xf numFmtId="0" fontId="15" fillId="0" borderId="1" xfId="0" applyFont="1" applyBorder="1" applyAlignment="1">
      <alignment vertical="center" wrapText="1"/>
    </xf>
    <xf numFmtId="184" fontId="15" fillId="0" borderId="1" xfId="0" applyNumberFormat="1" applyFont="1" applyFill="1" applyBorder="1" applyAlignment="1">
      <alignment horizontal="center" vertical="center" wrapText="1"/>
    </xf>
    <xf numFmtId="0" fontId="1" fillId="0" borderId="0" xfId="45" applyFill="1">
      <alignment vertical="center"/>
    </xf>
    <xf numFmtId="0" fontId="15" fillId="4" borderId="1" xfId="0" applyFont="1" applyFill="1" applyBorder="1" applyAlignment="1">
      <alignment horizontal="center" vertical="center" wrapText="1"/>
    </xf>
    <xf numFmtId="0" fontId="1" fillId="4" borderId="0" xfId="45" applyFill="1">
      <alignment vertical="center"/>
    </xf>
    <xf numFmtId="0" fontId="1" fillId="0" borderId="0" xfId="45" applyBorder="1">
      <alignment vertical="center"/>
    </xf>
    <xf numFmtId="0" fontId="14" fillId="0" borderId="0" xfId="0" applyFont="1" applyBorder="1" applyAlignment="1">
      <alignment vertical="center" wrapText="1"/>
    </xf>
    <xf numFmtId="0" fontId="4" fillId="0" borderId="0" xfId="0" applyFont="1" applyFill="1" applyBorder="1" applyAlignment="1">
      <alignment horizontal="center"/>
    </xf>
    <xf numFmtId="177" fontId="5" fillId="0" borderId="1" xfId="60" applyNumberFormat="1" applyFont="1" applyFill="1" applyBorder="1" applyAlignment="1">
      <alignment horizontal="center" vertical="center" wrapText="1"/>
    </xf>
    <xf numFmtId="0" fontId="5" fillId="0" borderId="1" xfId="60" applyFont="1" applyFill="1" applyBorder="1" applyAlignment="1">
      <alignment horizontal="center" vertical="center"/>
    </xf>
    <xf numFmtId="0" fontId="16" fillId="0" borderId="1" xfId="60" applyFont="1" applyFill="1" applyBorder="1" applyAlignment="1">
      <alignment horizontal="center" vertical="center" wrapText="1"/>
    </xf>
    <xf numFmtId="0" fontId="10" fillId="0" borderId="1" xfId="60" applyFont="1" applyFill="1" applyBorder="1" applyAlignment="1">
      <alignment horizontal="center" vertical="center" wrapText="1"/>
    </xf>
    <xf numFmtId="0" fontId="9" fillId="0" borderId="8" xfId="0" applyFont="1" applyBorder="1" applyAlignment="1">
      <alignment vertical="center"/>
    </xf>
    <xf numFmtId="0" fontId="5" fillId="12" borderId="1" xfId="60" applyFont="1" applyFill="1" applyBorder="1" applyAlignment="1">
      <alignment horizontal="center" vertical="center" wrapText="1"/>
    </xf>
    <xf numFmtId="0" fontId="0" fillId="0" borderId="0" xfId="0" applyAlignment="1">
      <alignment vertical="center"/>
    </xf>
    <xf numFmtId="0" fontId="17" fillId="0" borderId="0" xfId="0" applyFont="1" applyAlignment="1">
      <alignment vertical="center"/>
    </xf>
    <xf numFmtId="0" fontId="0" fillId="0" borderId="1" xfId="0" applyBorder="1"/>
    <xf numFmtId="180" fontId="5" fillId="0" borderId="1" xfId="60" applyNumberFormat="1" applyFont="1" applyFill="1" applyBorder="1" applyAlignment="1">
      <alignment horizontal="center" vertical="center" wrapText="1"/>
    </xf>
    <xf numFmtId="0" fontId="18" fillId="0" borderId="1" xfId="60" applyFont="1" applyFill="1" applyBorder="1" applyAlignment="1">
      <alignment horizontal="center" vertical="center" wrapText="1"/>
    </xf>
    <xf numFmtId="0" fontId="19" fillId="0" borderId="1" xfId="60" applyFont="1" applyFill="1" applyBorder="1" applyAlignment="1">
      <alignment horizontal="center" vertical="center" wrapText="1"/>
    </xf>
    <xf numFmtId="0" fontId="9" fillId="0" borderId="0" xfId="0" applyFont="1" applyAlignment="1">
      <alignment vertical="center"/>
    </xf>
    <xf numFmtId="0" fontId="0" fillId="0" borderId="0" xfId="0" applyFont="1" applyAlignment="1">
      <alignment vertical="center"/>
    </xf>
    <xf numFmtId="0" fontId="5" fillId="0" borderId="1" xfId="60" applyFont="1" applyFill="1" applyBorder="1" applyAlignment="1">
      <alignment horizontal="center" vertical="center" wrapText="1"/>
    </xf>
    <xf numFmtId="0" fontId="12" fillId="0" borderId="1" xfId="0" applyFont="1" applyBorder="1" applyAlignment="1">
      <alignment horizontal="left" vertical="center"/>
    </xf>
    <xf numFmtId="57" fontId="12" fillId="5" borderId="1" xfId="0" applyNumberFormat="1" applyFont="1" applyFill="1" applyBorder="1" applyAlignment="1">
      <alignment horizontal="left" vertical="center"/>
    </xf>
    <xf numFmtId="57" fontId="12" fillId="6" borderId="1" xfId="0" applyNumberFormat="1" applyFont="1" applyFill="1" applyBorder="1" applyAlignment="1">
      <alignment horizontal="left" vertical="center"/>
    </xf>
    <xf numFmtId="57" fontId="12" fillId="7" borderId="1" xfId="0" applyNumberFormat="1" applyFont="1" applyFill="1" applyBorder="1" applyAlignment="1">
      <alignment horizontal="left" vertical="center"/>
    </xf>
    <xf numFmtId="57" fontId="12" fillId="8" borderId="1" xfId="0" applyNumberFormat="1" applyFont="1" applyFill="1" applyBorder="1" applyAlignment="1">
      <alignment horizontal="left" vertical="center"/>
    </xf>
    <xf numFmtId="57" fontId="12" fillId="9" borderId="1" xfId="0" applyNumberFormat="1" applyFont="1" applyFill="1" applyBorder="1" applyAlignment="1">
      <alignment horizontal="left" vertical="center"/>
    </xf>
    <xf numFmtId="0" fontId="12" fillId="5" borderId="1" xfId="0" applyFont="1" applyFill="1" applyBorder="1" applyAlignment="1">
      <alignment horizontal="left" vertical="center"/>
    </xf>
    <xf numFmtId="0" fontId="12" fillId="6" borderId="1" xfId="0" applyFont="1" applyFill="1" applyBorder="1" applyAlignment="1">
      <alignment horizontal="left" vertical="center"/>
    </xf>
    <xf numFmtId="0" fontId="12" fillId="7" borderId="1" xfId="0" applyFont="1" applyFill="1" applyBorder="1" applyAlignment="1">
      <alignment horizontal="left" vertical="center"/>
    </xf>
    <xf numFmtId="0" fontId="12" fillId="8" borderId="1" xfId="0" applyFont="1" applyFill="1" applyBorder="1" applyAlignment="1">
      <alignment horizontal="left" vertical="center"/>
    </xf>
    <xf numFmtId="0" fontId="12" fillId="9" borderId="1" xfId="0" applyFont="1" applyFill="1" applyBorder="1" applyAlignment="1">
      <alignment horizontal="left" vertical="center"/>
    </xf>
    <xf numFmtId="0" fontId="12" fillId="0" borderId="1" xfId="0" applyFont="1" applyFill="1" applyBorder="1" applyAlignment="1">
      <alignment horizontal="left" vertical="center"/>
    </xf>
    <xf numFmtId="0" fontId="12" fillId="0" borderId="1" xfId="0" applyNumberFormat="1" applyFont="1" applyFill="1" applyBorder="1" applyAlignment="1">
      <alignment horizontal="left" vertical="center"/>
    </xf>
    <xf numFmtId="183" fontId="12" fillId="0" borderId="1" xfId="0" applyNumberFormat="1" applyFont="1" applyFill="1" applyBorder="1" applyAlignment="1">
      <alignment horizontal="left" vertical="center"/>
    </xf>
    <xf numFmtId="181" fontId="31" fillId="0" borderId="1" xfId="0" applyNumberFormat="1" applyFont="1" applyFill="1" applyBorder="1" applyAlignment="1">
      <alignment horizontal="left" vertical="center"/>
    </xf>
    <xf numFmtId="0" fontId="31" fillId="0" borderId="1" xfId="0" applyNumberFormat="1" applyFont="1" applyFill="1" applyBorder="1" applyAlignment="1">
      <alignment horizontal="left" vertical="center"/>
    </xf>
    <xf numFmtId="179" fontId="31" fillId="0" borderId="1" xfId="0" applyNumberFormat="1" applyFont="1" applyFill="1" applyBorder="1" applyAlignment="1">
      <alignment horizontal="left" vertical="center"/>
    </xf>
    <xf numFmtId="176" fontId="31" fillId="0" borderId="1" xfId="0" applyNumberFormat="1" applyFont="1" applyFill="1" applyBorder="1" applyAlignment="1">
      <alignment horizontal="left" vertical="center"/>
    </xf>
    <xf numFmtId="183" fontId="12" fillId="0" borderId="0" xfId="0" applyNumberFormat="1" applyFont="1" applyFill="1" applyAlignment="1">
      <alignment horizontal="left" vertical="center"/>
    </xf>
    <xf numFmtId="0" fontId="32" fillId="0" borderId="1" xfId="0" applyFont="1" applyFill="1" applyBorder="1" applyAlignment="1">
      <alignment horizontal="left" vertical="center"/>
    </xf>
    <xf numFmtId="0" fontId="30" fillId="0" borderId="0" xfId="0" applyFont="1" applyAlignment="1">
      <alignment vertical="center"/>
    </xf>
    <xf numFmtId="57" fontId="12" fillId="5" borderId="6" xfId="0" applyNumberFormat="1" applyFont="1" applyFill="1" applyBorder="1" applyAlignment="1">
      <alignment horizontal="left" vertical="center"/>
    </xf>
    <xf numFmtId="0" fontId="12" fillId="5" borderId="2" xfId="0" applyFont="1" applyFill="1" applyBorder="1" applyAlignment="1">
      <alignment horizontal="left" vertical="center"/>
    </xf>
    <xf numFmtId="0" fontId="12" fillId="5" borderId="6" xfId="0" applyFont="1" applyFill="1" applyBorder="1" applyAlignment="1">
      <alignment horizontal="left" vertical="center"/>
    </xf>
    <xf numFmtId="57" fontId="12" fillId="5" borderId="2" xfId="0" applyNumberFormat="1" applyFont="1" applyFill="1" applyBorder="1" applyAlignment="1">
      <alignment horizontal="left" vertical="center"/>
    </xf>
    <xf numFmtId="0" fontId="30" fillId="0" borderId="0" xfId="0" applyFont="1"/>
    <xf numFmtId="49" fontId="12" fillId="0" borderId="0" xfId="0" applyNumberFormat="1" applyFont="1" applyAlignment="1">
      <alignment horizontal="left" vertical="center"/>
    </xf>
    <xf numFmtId="0" fontId="5" fillId="0" borderId="1" xfId="60" applyFont="1" applyFill="1" applyBorder="1" applyAlignment="1">
      <alignment horizontal="center" vertical="center" wrapText="1"/>
    </xf>
    <xf numFmtId="0" fontId="33" fillId="0" borderId="0" xfId="0" applyFont="1" applyAlignment="1">
      <alignment horizontal="left" vertical="center"/>
    </xf>
    <xf numFmtId="0" fontId="1" fillId="0" borderId="0" xfId="0" applyFont="1" applyAlignment="1">
      <alignment vertical="center"/>
    </xf>
    <xf numFmtId="0" fontId="1" fillId="0" borderId="0" xfId="0" applyFont="1"/>
    <xf numFmtId="0" fontId="5" fillId="0" borderId="1" xfId="60" applyFont="1" applyFill="1" applyBorder="1" applyAlignment="1">
      <alignment horizontal="center" vertical="center" wrapText="1"/>
    </xf>
    <xf numFmtId="0" fontId="12" fillId="9" borderId="1" xfId="0" applyFont="1" applyFill="1" applyBorder="1" applyAlignment="1">
      <alignment horizontal="left" vertical="center"/>
    </xf>
    <xf numFmtId="0" fontId="12" fillId="8" borderId="1" xfId="0" applyFont="1" applyFill="1" applyBorder="1" applyAlignment="1">
      <alignment horizontal="left" vertical="center"/>
    </xf>
    <xf numFmtId="0" fontId="12" fillId="6" borderId="1" xfId="0" applyFont="1" applyFill="1" applyBorder="1" applyAlignment="1">
      <alignment horizontal="left" vertical="center"/>
    </xf>
    <xf numFmtId="0" fontId="12" fillId="7" borderId="1" xfId="0" applyFont="1" applyFill="1" applyBorder="1" applyAlignment="1">
      <alignment horizontal="left" vertical="center"/>
    </xf>
    <xf numFmtId="57" fontId="12" fillId="6" borderId="1" xfId="0" applyNumberFormat="1" applyFont="1" applyFill="1" applyBorder="1" applyAlignment="1">
      <alignment horizontal="left" vertical="center"/>
    </xf>
    <xf numFmtId="57" fontId="12" fillId="7" borderId="1" xfId="0" applyNumberFormat="1" applyFont="1" applyFill="1" applyBorder="1" applyAlignment="1">
      <alignment horizontal="left" vertical="center"/>
    </xf>
    <xf numFmtId="57" fontId="12" fillId="8" borderId="1" xfId="0" applyNumberFormat="1" applyFont="1" applyFill="1" applyBorder="1" applyAlignment="1">
      <alignment horizontal="left" vertical="center"/>
    </xf>
    <xf numFmtId="57" fontId="12" fillId="9" borderId="1" xfId="0" applyNumberFormat="1" applyFont="1" applyFill="1" applyBorder="1" applyAlignment="1">
      <alignment horizontal="left" vertical="center"/>
    </xf>
    <xf numFmtId="0" fontId="12" fillId="0" borderId="1" xfId="0" applyFont="1" applyBorder="1" applyAlignment="1">
      <alignment horizontal="left" vertical="center"/>
    </xf>
    <xf numFmtId="49" fontId="12" fillId="0" borderId="1" xfId="0" applyNumberFormat="1" applyFont="1" applyFill="1" applyBorder="1" applyAlignment="1">
      <alignment horizontal="left" vertical="center"/>
    </xf>
    <xf numFmtId="49" fontId="32" fillId="0" borderId="1" xfId="0" applyNumberFormat="1" applyFont="1" applyFill="1" applyBorder="1" applyAlignment="1">
      <alignment horizontal="left" vertical="center"/>
    </xf>
    <xf numFmtId="0" fontId="5" fillId="0" borderId="1" xfId="60" applyFont="1" applyFill="1" applyBorder="1" applyAlignment="1">
      <alignment horizontal="center" vertical="center" wrapText="1"/>
    </xf>
    <xf numFmtId="0" fontId="12" fillId="4" borderId="0" xfId="0" applyFont="1" applyFill="1" applyAlignment="1">
      <alignment horizontal="left" vertical="center"/>
    </xf>
    <xf numFmtId="0" fontId="4" fillId="0" borderId="0" xfId="0" applyFont="1" applyFill="1" applyBorder="1" applyAlignment="1">
      <alignment horizontal="center"/>
    </xf>
    <xf numFmtId="0" fontId="5" fillId="0" borderId="3" xfId="60" applyFont="1" applyFill="1" applyBorder="1" applyAlignment="1">
      <alignment horizontal="center" vertical="center" wrapText="1"/>
    </xf>
    <xf numFmtId="0" fontId="5" fillId="0" borderId="4" xfId="60" applyFont="1" applyFill="1" applyBorder="1" applyAlignment="1">
      <alignment horizontal="center" vertical="center" wrapText="1"/>
    </xf>
    <xf numFmtId="0" fontId="5" fillId="0" borderId="1" xfId="60" applyFont="1" applyFill="1" applyBorder="1" applyAlignment="1">
      <alignment horizontal="center" vertical="center" wrapText="1"/>
    </xf>
    <xf numFmtId="0" fontId="8" fillId="0" borderId="3" xfId="60" applyFont="1" applyFill="1" applyBorder="1" applyAlignment="1">
      <alignment horizontal="center" vertical="center" wrapText="1"/>
    </xf>
    <xf numFmtId="179" fontId="5" fillId="0" borderId="3" xfId="60" applyNumberFormat="1" applyFont="1" applyFill="1" applyBorder="1" applyAlignment="1">
      <alignment horizontal="center" vertical="center" wrapText="1"/>
    </xf>
    <xf numFmtId="179" fontId="5" fillId="0" borderId="4" xfId="60" applyNumberFormat="1" applyFont="1" applyFill="1" applyBorder="1" applyAlignment="1">
      <alignment horizontal="center" vertical="center" wrapText="1"/>
    </xf>
    <xf numFmtId="0" fontId="6" fillId="0" borderId="3" xfId="60" applyFont="1" applyFill="1" applyBorder="1" applyAlignment="1">
      <alignment horizontal="center" vertical="center" wrapText="1"/>
    </xf>
    <xf numFmtId="0" fontId="5" fillId="0" borderId="1" xfId="60" applyFont="1" applyFill="1" applyBorder="1" applyAlignment="1">
      <alignment vertical="center" wrapText="1"/>
    </xf>
    <xf numFmtId="179" fontId="5" fillId="0" borderId="1" xfId="60" applyNumberFormat="1" applyFont="1" applyFill="1" applyBorder="1" applyAlignment="1">
      <alignment horizontal="center" vertical="center" wrapText="1"/>
    </xf>
    <xf numFmtId="4" fontId="5" fillId="0" borderId="1" xfId="60" applyNumberFormat="1" applyFont="1" applyFill="1" applyBorder="1" applyAlignment="1">
      <alignment horizontal="center" vertical="center" wrapText="1"/>
    </xf>
    <xf numFmtId="4" fontId="5" fillId="0" borderId="3" xfId="60" applyNumberFormat="1" applyFont="1" applyFill="1" applyBorder="1" applyAlignment="1">
      <alignment horizontal="center" vertical="center" wrapText="1"/>
    </xf>
    <xf numFmtId="4" fontId="5" fillId="0" borderId="4" xfId="60" applyNumberFormat="1" applyFont="1" applyFill="1" applyBorder="1" applyAlignment="1">
      <alignment horizontal="center" vertical="center" wrapText="1"/>
    </xf>
    <xf numFmtId="0" fontId="5" fillId="0" borderId="0" xfId="60" applyFont="1" applyFill="1" applyBorder="1" applyAlignment="1">
      <alignment horizontal="left"/>
    </xf>
    <xf numFmtId="0" fontId="17" fillId="0" borderId="0" xfId="0" applyFont="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1" fillId="0" borderId="0" xfId="45" applyAlignment="1">
      <alignment horizontal="center" vertical="center" wrapText="1"/>
    </xf>
    <xf numFmtId="0" fontId="12" fillId="0" borderId="1" xfId="0" applyFont="1" applyBorder="1" applyAlignment="1">
      <alignment horizontal="left" vertical="center" wrapText="1"/>
    </xf>
    <xf numFmtId="0" fontId="12" fillId="0" borderId="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1" xfId="0" applyFont="1" applyBorder="1" applyAlignment="1">
      <alignment horizontal="left" vertical="center"/>
    </xf>
    <xf numFmtId="0" fontId="12" fillId="0" borderId="3" xfId="0" applyNumberFormat="1" applyFont="1" applyFill="1" applyBorder="1" applyAlignment="1">
      <alignment horizontal="left" vertical="center"/>
    </xf>
    <xf numFmtId="0" fontId="12" fillId="0" borderId="4" xfId="0" applyNumberFormat="1" applyFont="1" applyFill="1" applyBorder="1" applyAlignment="1">
      <alignment horizontal="left" vertical="center"/>
    </xf>
    <xf numFmtId="0" fontId="12" fillId="0" borderId="3" xfId="83" applyFont="1" applyFill="1" applyBorder="1" applyAlignment="1">
      <alignment horizontal="left" vertical="center"/>
    </xf>
    <xf numFmtId="0" fontId="12" fillId="0" borderId="4" xfId="83" applyFont="1" applyFill="1" applyBorder="1" applyAlignment="1">
      <alignment horizontal="left" vertical="center"/>
    </xf>
    <xf numFmtId="0" fontId="12" fillId="7" borderId="1" xfId="0" applyFont="1" applyFill="1" applyBorder="1" applyAlignment="1">
      <alignment horizontal="left" vertical="center"/>
    </xf>
    <xf numFmtId="0" fontId="12" fillId="8" borderId="1" xfId="0" applyFont="1" applyFill="1" applyBorder="1" applyAlignment="1">
      <alignment horizontal="left" vertical="center"/>
    </xf>
    <xf numFmtId="0" fontId="12" fillId="9" borderId="1" xfId="0" applyFont="1" applyFill="1" applyBorder="1" applyAlignment="1">
      <alignment horizontal="left" vertical="center"/>
    </xf>
    <xf numFmtId="0" fontId="12" fillId="6" borderId="1" xfId="0" applyFont="1" applyFill="1" applyBorder="1" applyAlignment="1">
      <alignment horizontal="left" vertical="center"/>
    </xf>
    <xf numFmtId="57" fontId="12" fillId="9" borderId="1" xfId="0" applyNumberFormat="1" applyFont="1" applyFill="1" applyBorder="1" applyAlignment="1">
      <alignment horizontal="left" vertical="center"/>
    </xf>
    <xf numFmtId="57" fontId="12" fillId="6" borderId="1" xfId="0" applyNumberFormat="1" applyFont="1" applyFill="1" applyBorder="1" applyAlignment="1">
      <alignment horizontal="left" vertical="center"/>
    </xf>
    <xf numFmtId="57" fontId="12" fillId="7" borderId="1" xfId="0" applyNumberFormat="1" applyFont="1" applyFill="1" applyBorder="1" applyAlignment="1">
      <alignment horizontal="left" vertical="center"/>
    </xf>
    <xf numFmtId="57" fontId="12" fillId="8" borderId="1" xfId="0" applyNumberFormat="1" applyFont="1" applyFill="1" applyBorder="1" applyAlignment="1">
      <alignment horizontal="left" vertical="center"/>
    </xf>
    <xf numFmtId="0" fontId="4" fillId="0" borderId="0" xfId="45" applyFont="1" applyAlignment="1">
      <alignment horizontal="center"/>
    </xf>
    <xf numFmtId="0" fontId="5" fillId="0" borderId="3" xfId="64" applyFont="1" applyBorder="1" applyAlignment="1">
      <alignment horizontal="center" vertical="center" wrapText="1"/>
    </xf>
    <xf numFmtId="0" fontId="5" fillId="0" borderId="4" xfId="64" applyFont="1" applyBorder="1" applyAlignment="1">
      <alignment horizontal="center" vertical="center" wrapText="1"/>
    </xf>
    <xf numFmtId="0" fontId="5" fillId="0" borderId="1" xfId="64" applyFont="1" applyBorder="1" applyAlignment="1">
      <alignment horizontal="center" vertical="center" wrapText="1"/>
    </xf>
    <xf numFmtId="0" fontId="6" fillId="0" borderId="3" xfId="64" applyFont="1" applyBorder="1" applyAlignment="1">
      <alignment horizontal="center" vertical="center" wrapText="1"/>
    </xf>
    <xf numFmtId="0" fontId="7" fillId="0" borderId="3" xfId="64" applyFont="1" applyBorder="1" applyAlignment="1">
      <alignment horizontal="center" vertical="center" wrapText="1"/>
    </xf>
    <xf numFmtId="179" fontId="5" fillId="0" borderId="3" xfId="64" applyNumberFormat="1" applyFont="1" applyBorder="1" applyAlignment="1">
      <alignment horizontal="center" vertical="center" wrapText="1"/>
    </xf>
    <xf numFmtId="179" fontId="5" fillId="0" borderId="4" xfId="64" applyNumberFormat="1" applyFont="1" applyBorder="1" applyAlignment="1">
      <alignment horizontal="center" vertical="center" wrapText="1"/>
    </xf>
    <xf numFmtId="0" fontId="5" fillId="0" borderId="1" xfId="64" applyFont="1" applyBorder="1" applyAlignment="1">
      <alignment vertical="center" wrapText="1"/>
    </xf>
    <xf numFmtId="179" fontId="5" fillId="0" borderId="1" xfId="64" applyNumberFormat="1" applyFont="1" applyBorder="1" applyAlignment="1">
      <alignment horizontal="center" vertical="center" wrapText="1"/>
    </xf>
    <xf numFmtId="179" fontId="8" fillId="0" borderId="3" xfId="64" applyNumberFormat="1" applyFont="1" applyBorder="1" applyAlignment="1">
      <alignment horizontal="center" vertical="center" wrapText="1"/>
    </xf>
    <xf numFmtId="4" fontId="5" fillId="0" borderId="1" xfId="64" applyNumberFormat="1" applyFont="1" applyBorder="1" applyAlignment="1">
      <alignment horizontal="center" vertical="center" wrapText="1"/>
    </xf>
    <xf numFmtId="0" fontId="5" fillId="0" borderId="0" xfId="64" applyFont="1" applyAlignment="1">
      <alignment horizontal="left"/>
    </xf>
    <xf numFmtId="0" fontId="9" fillId="0" borderId="2" xfId="45" applyFont="1" applyBorder="1" applyAlignment="1">
      <alignment horizontal="center" vertical="center"/>
    </xf>
    <xf numFmtId="0" fontId="9" fillId="0" borderId="5" xfId="45" applyFont="1" applyBorder="1" applyAlignment="1">
      <alignment horizontal="center" vertical="center"/>
    </xf>
    <xf numFmtId="0" fontId="9" fillId="0" borderId="6" xfId="45" applyFont="1" applyBorder="1" applyAlignment="1">
      <alignment horizontal="center" vertical="center"/>
    </xf>
    <xf numFmtId="0" fontId="9" fillId="0" borderId="7" xfId="45" applyFont="1" applyBorder="1" applyAlignment="1">
      <alignment horizontal="center" vertical="center"/>
    </xf>
    <xf numFmtId="0" fontId="9" fillId="0" borderId="8" xfId="45" applyFont="1" applyBorder="1" applyAlignment="1">
      <alignment horizontal="center" vertical="center"/>
    </xf>
  </cellXfs>
  <cellStyles count="100">
    <cellStyle name="Normal 2" xfId="12"/>
    <cellStyle name="Normal 3" xfId="13"/>
    <cellStyle name="Normal 4" xfId="17"/>
    <cellStyle name="常规" xfId="0" builtinId="0"/>
    <cellStyle name="常规 10" xfId="16"/>
    <cellStyle name="常规 10 2" xfId="18"/>
    <cellStyle name="常规 11" xfId="19"/>
    <cellStyle name="常规 11 2" xfId="21"/>
    <cellStyle name="常规 12" xfId="8"/>
    <cellStyle name="常规 12 2" xfId="22"/>
    <cellStyle name="常规 12 3" xfId="23"/>
    <cellStyle name="常规 13" xfId="20"/>
    <cellStyle name="常规 13 2" xfId="3"/>
    <cellStyle name="常规 14" xfId="25"/>
    <cellStyle name="常规 14 2" xfId="27"/>
    <cellStyle name="常规 15" xfId="29"/>
    <cellStyle name="常规 15 2" xfId="5"/>
    <cellStyle name="常规 16" xfId="31"/>
    <cellStyle name="常规 16 2" xfId="15"/>
    <cellStyle name="常规 17" xfId="33"/>
    <cellStyle name="常规 17 2" xfId="36"/>
    <cellStyle name="常规 18" xfId="38"/>
    <cellStyle name="常规 18 2" xfId="40"/>
    <cellStyle name="常规 19" xfId="42"/>
    <cellStyle name="常规 19 2" xfId="44"/>
    <cellStyle name="常规 2" xfId="45"/>
    <cellStyle name="常规 2 10 2" xfId="24"/>
    <cellStyle name="常规 2 10 2 2" xfId="26"/>
    <cellStyle name="常规 2 2" xfId="46"/>
    <cellStyle name="常规 2 3" xfId="47"/>
    <cellStyle name="常规 2 3 2 2" xfId="48"/>
    <cellStyle name="常规 2 34" xfId="49"/>
    <cellStyle name="常规 2 4" xfId="50"/>
    <cellStyle name="常规 20" xfId="28"/>
    <cellStyle name="常规 20 2" xfId="4"/>
    <cellStyle name="常规 21" xfId="30"/>
    <cellStyle name="常规 21 2" xfId="14"/>
    <cellStyle name="常规 22" xfId="32"/>
    <cellStyle name="常规 22 2" xfId="35"/>
    <cellStyle name="常规 23" xfId="37"/>
    <cellStyle name="常规 23 2" xfId="39"/>
    <cellStyle name="常规 24" xfId="41"/>
    <cellStyle name="常规 24 2" xfId="43"/>
    <cellStyle name="常规 25" xfId="52"/>
    <cellStyle name="常规 25 2" xfId="53"/>
    <cellStyle name="常规 26" xfId="10"/>
    <cellStyle name="常规 27" xfId="55"/>
    <cellStyle name="常规 28" xfId="57"/>
    <cellStyle name="常规 29" xfId="59"/>
    <cellStyle name="常规 3" xfId="60"/>
    <cellStyle name="常规 3 2" xfId="61"/>
    <cellStyle name="常规 3 3" xfId="62"/>
    <cellStyle name="常规 3 4" xfId="63"/>
    <cellStyle name="常规 3 5" xfId="64"/>
    <cellStyle name="常规 30" xfId="51"/>
    <cellStyle name="常规 31" xfId="9"/>
    <cellStyle name="常规 32" xfId="54"/>
    <cellStyle name="常规 33" xfId="56"/>
    <cellStyle name="常规 34" xfId="58"/>
    <cellStyle name="常规 35" xfId="66"/>
    <cellStyle name="常规 36" xfId="68"/>
    <cellStyle name="常规 37" xfId="70"/>
    <cellStyle name="常规 38" xfId="72"/>
    <cellStyle name="常规 39" xfId="2"/>
    <cellStyle name="常规 4" xfId="73"/>
    <cellStyle name="常规 4 2" xfId="74"/>
    <cellStyle name="常规 4 3" xfId="75"/>
    <cellStyle name="常规 40" xfId="65"/>
    <cellStyle name="常规 40 2" xfId="76"/>
    <cellStyle name="常规 41" xfId="67"/>
    <cellStyle name="常规 42" xfId="69"/>
    <cellStyle name="常规 43" xfId="71"/>
    <cellStyle name="常规 44" xfId="1"/>
    <cellStyle name="常规 45" xfId="78"/>
    <cellStyle name="常规 46" xfId="80"/>
    <cellStyle name="常规 47" xfId="82"/>
    <cellStyle name="常规 48" xfId="84"/>
    <cellStyle name="常规 49" xfId="85"/>
    <cellStyle name="常规 5" xfId="86"/>
    <cellStyle name="常规 5 2" xfId="7"/>
    <cellStyle name="常规 50" xfId="77"/>
    <cellStyle name="常规 51" xfId="79"/>
    <cellStyle name="常规 51 2" xfId="87"/>
    <cellStyle name="常规 51 3" xfId="88"/>
    <cellStyle name="常规 52" xfId="81"/>
    <cellStyle name="常规 52 2" xfId="89"/>
    <cellStyle name="常规 53" xfId="83"/>
    <cellStyle name="常规 55" xfId="34"/>
    <cellStyle name="常规 59" xfId="90"/>
    <cellStyle name="常规 6" xfId="6"/>
    <cellStyle name="常规 6 2" xfId="91"/>
    <cellStyle name="常规 7" xfId="92"/>
    <cellStyle name="常规 70" xfId="93"/>
    <cellStyle name="常规 70 2" xfId="94"/>
    <cellStyle name="常规 8" xfId="95"/>
    <cellStyle name="常规 8 2" xfId="11"/>
    <cellStyle name="常规 88" xfId="96"/>
    <cellStyle name="常规 89" xfId="97"/>
    <cellStyle name="常规 9" xfId="98"/>
    <cellStyle name="常规 9 2" xfId="99"/>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161925</xdr:rowOff>
    </xdr:from>
    <xdr:to>
      <xdr:col>3</xdr:col>
      <xdr:colOff>2142494</xdr:colOff>
      <xdr:row>32</xdr:row>
      <xdr:rowOff>47275</xdr:rowOff>
    </xdr:to>
    <xdr:pic>
      <xdr:nvPicPr>
        <xdr:cNvPr id="2" name="图片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0" y="7172325"/>
          <a:ext cx="5047615" cy="27997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henying110\Documents%20and%20Settings\Administrator\&#26700;&#38754;\&#20020;&#26102;\&#20449;&#24687;&#21464;&#26356;\&#36807;&#3124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henying110\&#24037;&#20316;\X17\&#25105;&#30340;&#24037;&#20316;&#35760;&#24405;7.15\&#20020;&#26102;\&#20449;&#24687;&#21464;&#26356;\&#36807;&#3124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49;&#20139;&#25991;&#20214;&#22841;/&#30005;&#23376;&#29256;&#27979;&#31639;&#34920;/&#22823;&#20852;&#20134;&#22478;&#20134;&#31143;/&#27979;&#31639;-&#24120;&#30021;20200805-093803-&#24120;&#30021;20200806-101009(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chenying110\Users\Administrator\Desktop\2022-1-0335&#24179;&#35895;\F03-8.2\&#27979;&#31639;-&#24179;&#35895;&#31199;&#37329;&#35780;&#20272;-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 val="条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97.111735724259006</v>
          </cell>
        </row>
      </sheetData>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案例"/>
      <sheetName val="城研数据"/>
      <sheetName val="地图"/>
      <sheetName val="案例整理"/>
      <sheetName val="远山嘉园"/>
      <sheetName val="天成开元"/>
      <sheetName val="燕谷嘉园"/>
      <sheetName val="平谷新城平均数"/>
      <sheetName val="慧谷佳园"/>
      <sheetName val="远山嘉园成本"/>
      <sheetName val="系统读取表"/>
      <sheetName val="房本信息"/>
      <sheetName val="案例位置"/>
      <sheetName val="远山嘉园656套房源表"/>
      <sheetName val="天成开园113套房源表"/>
      <sheetName val="燕谷嘉园393套房源表"/>
      <sheetName val="洳苑嘉园86套房源表"/>
      <sheetName val="慧谷嘉园547套房源表"/>
      <sheetName val="悦洳汇1套房源表"/>
    </sheetNames>
    <sheetDataSet>
      <sheetData sheetId="0"/>
      <sheetData sheetId="1"/>
      <sheetData sheetId="2"/>
      <sheetData sheetId="3"/>
      <sheetData sheetId="4">
        <row r="14">
          <cell r="H14">
            <v>100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zoomScale="80" zoomScaleNormal="80" workbookViewId="0">
      <selection activeCell="E31" sqref="E31"/>
    </sheetView>
  </sheetViews>
  <sheetFormatPr defaultColWidth="9" defaultRowHeight="13.5"/>
  <cols>
    <col min="3" max="3" width="17.625" customWidth="1"/>
    <col min="4" max="4" width="5" customWidth="1"/>
    <col min="5" max="5" width="17.625" customWidth="1"/>
    <col min="6" max="6" width="9" customWidth="1"/>
    <col min="7" max="7" width="17.625" customWidth="1"/>
    <col min="8" max="8" width="9" customWidth="1"/>
    <col min="9" max="10" width="9" hidden="1" customWidth="1"/>
    <col min="11" max="11" width="17.625" customWidth="1"/>
    <col min="15" max="15" width="12.625"/>
  </cols>
  <sheetData>
    <row r="1" spans="1:13">
      <c r="A1" s="142" t="s">
        <v>0</v>
      </c>
      <c r="B1" s="142"/>
      <c r="C1" s="142"/>
      <c r="D1" s="142"/>
      <c r="E1" s="142"/>
      <c r="F1" s="142"/>
      <c r="G1" s="142"/>
      <c r="H1" s="142"/>
      <c r="I1" s="142"/>
      <c r="J1" s="142"/>
      <c r="K1" s="142"/>
      <c r="L1" s="142"/>
    </row>
    <row r="2" spans="1:13">
      <c r="A2" s="81"/>
      <c r="B2" s="81"/>
      <c r="C2" s="81"/>
      <c r="D2" s="81"/>
      <c r="E2" s="81"/>
      <c r="F2" s="81"/>
      <c r="G2" s="81"/>
      <c r="H2" s="81"/>
      <c r="I2" s="81"/>
      <c r="J2" s="81"/>
      <c r="K2" s="81"/>
      <c r="L2" s="81"/>
    </row>
    <row r="3" spans="1:13">
      <c r="A3" s="143" t="s">
        <v>1</v>
      </c>
      <c r="B3" s="144"/>
      <c r="C3" s="145" t="s">
        <v>2</v>
      </c>
      <c r="D3" s="145"/>
      <c r="E3" s="145" t="s">
        <v>3</v>
      </c>
      <c r="F3" s="145"/>
      <c r="G3" s="145" t="s">
        <v>4</v>
      </c>
      <c r="H3" s="145"/>
      <c r="I3" s="143" t="s">
        <v>5</v>
      </c>
      <c r="J3" s="144"/>
      <c r="K3" s="143" t="s">
        <v>6</v>
      </c>
      <c r="L3" s="144"/>
      <c r="M3" s="90"/>
    </row>
    <row r="4" spans="1:13">
      <c r="A4" s="145" t="s">
        <v>7</v>
      </c>
      <c r="B4" s="145"/>
      <c r="C4" s="149" t="s">
        <v>8</v>
      </c>
      <c r="D4" s="144"/>
      <c r="E4" s="146" t="s">
        <v>9</v>
      </c>
      <c r="F4" s="144"/>
      <c r="G4" s="146" t="s">
        <v>10</v>
      </c>
      <c r="H4" s="144"/>
      <c r="I4" s="143" t="str">
        <f>[4]清枫华景园数据!C2</f>
        <v>清枫华景园</v>
      </c>
      <c r="J4" s="144"/>
      <c r="K4" s="146" t="s">
        <v>11</v>
      </c>
      <c r="L4" s="144"/>
      <c r="M4" s="90"/>
    </row>
    <row r="5" spans="1:13">
      <c r="A5" s="145" t="s">
        <v>12</v>
      </c>
      <c r="B5" s="145"/>
      <c r="C5" s="143" t="s">
        <v>13</v>
      </c>
      <c r="D5" s="144"/>
      <c r="E5" s="147">
        <f>案例数据统计!J15</f>
        <v>49.510000000000005</v>
      </c>
      <c r="F5" s="148"/>
      <c r="G5" s="147">
        <f>案例数据统计!J32</f>
        <v>46.28</v>
      </c>
      <c r="H5" s="148"/>
      <c r="I5" s="147">
        <f>[4]清枫华景园数据!I6</f>
        <v>97.111735724259006</v>
      </c>
      <c r="J5" s="148"/>
      <c r="K5" s="147">
        <f>案例数据统计!J49</f>
        <v>48.370000000000005</v>
      </c>
      <c r="L5" s="148"/>
      <c r="M5" s="90"/>
    </row>
    <row r="6" spans="1:13" ht="36.75">
      <c r="A6" s="145" t="s">
        <v>14</v>
      </c>
      <c r="B6" s="145"/>
      <c r="C6" s="82" t="s">
        <v>15</v>
      </c>
      <c r="D6" s="83">
        <v>100</v>
      </c>
      <c r="E6" s="82" t="s">
        <v>15</v>
      </c>
      <c r="F6" s="83">
        <v>100</v>
      </c>
      <c r="G6" s="82" t="s">
        <v>15</v>
      </c>
      <c r="H6" s="83">
        <v>100</v>
      </c>
      <c r="I6" s="82" t="s">
        <v>15</v>
      </c>
      <c r="J6" s="83">
        <v>100</v>
      </c>
      <c r="K6" s="82" t="s">
        <v>15</v>
      </c>
      <c r="L6" s="83">
        <v>100</v>
      </c>
      <c r="M6" s="90"/>
    </row>
    <row r="7" spans="1:13">
      <c r="A7" s="145" t="s">
        <v>16</v>
      </c>
      <c r="B7" s="145"/>
      <c r="C7" s="21" t="s">
        <v>17</v>
      </c>
      <c r="D7" s="21">
        <v>100</v>
      </c>
      <c r="E7" s="21" t="s">
        <v>17</v>
      </c>
      <c r="F7" s="21">
        <v>100</v>
      </c>
      <c r="G7" s="21" t="s">
        <v>17</v>
      </c>
      <c r="H7" s="21">
        <f>IF(G7=C7,100,"请调整")</f>
        <v>100</v>
      </c>
      <c r="I7" s="21" t="s">
        <v>17</v>
      </c>
      <c r="J7" s="21">
        <f>IF(I7=C7,100,"请调整")</f>
        <v>100</v>
      </c>
      <c r="K7" s="21" t="s">
        <v>17</v>
      </c>
      <c r="L7" s="21">
        <f>IF(K7=G7,100,"请调整")</f>
        <v>100</v>
      </c>
      <c r="M7" s="90"/>
    </row>
    <row r="8" spans="1:13" ht="84">
      <c r="A8" s="157" t="s">
        <v>18</v>
      </c>
      <c r="B8" s="20" t="s">
        <v>19</v>
      </c>
      <c r="C8" s="19" t="s">
        <v>20</v>
      </c>
      <c r="D8" s="21">
        <v>100</v>
      </c>
      <c r="E8" s="19" t="s">
        <v>592</v>
      </c>
      <c r="F8" s="21">
        <v>100</v>
      </c>
      <c r="G8" s="19" t="s">
        <v>593</v>
      </c>
      <c r="H8" s="21">
        <v>100</v>
      </c>
      <c r="I8" s="21" t="s">
        <v>21</v>
      </c>
      <c r="J8" s="21">
        <v>100</v>
      </c>
      <c r="K8" s="19" t="s">
        <v>594</v>
      </c>
      <c r="L8" s="21">
        <v>100</v>
      </c>
      <c r="M8" s="21">
        <v>5</v>
      </c>
    </row>
    <row r="9" spans="1:13" ht="168">
      <c r="A9" s="158"/>
      <c r="B9" s="20" t="s">
        <v>22</v>
      </c>
      <c r="C9" s="19" t="s">
        <v>23</v>
      </c>
      <c r="D9" s="21">
        <v>100</v>
      </c>
      <c r="E9" s="19" t="s">
        <v>595</v>
      </c>
      <c r="F9" s="21">
        <v>100</v>
      </c>
      <c r="G9" s="19" t="s">
        <v>596</v>
      </c>
      <c r="H9" s="21">
        <v>100</v>
      </c>
      <c r="I9" s="21" t="s">
        <v>21</v>
      </c>
      <c r="J9" s="21">
        <v>100</v>
      </c>
      <c r="K9" s="19" t="s">
        <v>597</v>
      </c>
      <c r="L9" s="21">
        <v>100</v>
      </c>
      <c r="M9" s="21">
        <v>2</v>
      </c>
    </row>
    <row r="10" spans="1:13" ht="60">
      <c r="A10" s="158"/>
      <c r="B10" s="20" t="s">
        <v>24</v>
      </c>
      <c r="C10" s="19" t="s">
        <v>25</v>
      </c>
      <c r="D10" s="21">
        <v>100</v>
      </c>
      <c r="E10" s="19" t="s">
        <v>25</v>
      </c>
      <c r="F10" s="21">
        <v>100</v>
      </c>
      <c r="G10" s="20" t="s">
        <v>25</v>
      </c>
      <c r="H10" s="21">
        <v>100</v>
      </c>
      <c r="I10" s="21" t="s">
        <v>26</v>
      </c>
      <c r="J10" s="21">
        <v>100</v>
      </c>
      <c r="K10" s="20" t="s">
        <v>25</v>
      </c>
      <c r="L10" s="21">
        <v>100</v>
      </c>
      <c r="M10" s="21">
        <v>2</v>
      </c>
    </row>
    <row r="11" spans="1:13" ht="84">
      <c r="A11" s="158"/>
      <c r="B11" s="20" t="s">
        <v>27</v>
      </c>
      <c r="C11" s="19" t="s">
        <v>598</v>
      </c>
      <c r="D11" s="21">
        <v>100</v>
      </c>
      <c r="E11" s="19" t="s">
        <v>28</v>
      </c>
      <c r="F11" s="21">
        <v>100</v>
      </c>
      <c r="G11" s="19" t="s">
        <v>28</v>
      </c>
      <c r="H11" s="21">
        <v>100</v>
      </c>
      <c r="I11" s="21" t="s">
        <v>26</v>
      </c>
      <c r="J11" s="21">
        <v>100</v>
      </c>
      <c r="K11" s="19" t="s">
        <v>28</v>
      </c>
      <c r="L11" s="21">
        <v>100</v>
      </c>
      <c r="M11" s="21">
        <v>2</v>
      </c>
    </row>
    <row r="12" spans="1:13" ht="140.1" customHeight="1">
      <c r="A12" s="159"/>
      <c r="B12" s="20" t="s">
        <v>29</v>
      </c>
      <c r="C12" s="19" t="s">
        <v>599</v>
      </c>
      <c r="D12" s="21">
        <v>100</v>
      </c>
      <c r="E12" s="19" t="s">
        <v>599</v>
      </c>
      <c r="F12" s="21">
        <v>100</v>
      </c>
      <c r="G12" s="19" t="s">
        <v>599</v>
      </c>
      <c r="H12" s="21">
        <v>100</v>
      </c>
      <c r="I12" s="21" t="s">
        <v>30</v>
      </c>
      <c r="J12" s="21">
        <v>100</v>
      </c>
      <c r="K12" s="19" t="s">
        <v>599</v>
      </c>
      <c r="L12" s="21">
        <v>100</v>
      </c>
      <c r="M12" s="21">
        <v>5</v>
      </c>
    </row>
    <row r="13" spans="1:13" ht="33" customHeight="1">
      <c r="A13" s="160" t="s">
        <v>31</v>
      </c>
      <c r="B13" s="20" t="s">
        <v>32</v>
      </c>
      <c r="C13" s="20" t="s">
        <v>33</v>
      </c>
      <c r="D13" s="21">
        <v>100</v>
      </c>
      <c r="E13" s="20" t="s">
        <v>33</v>
      </c>
      <c r="F13" s="21">
        <v>100</v>
      </c>
      <c r="G13" s="20" t="s">
        <v>33</v>
      </c>
      <c r="H13" s="21">
        <f>F13</f>
        <v>100</v>
      </c>
      <c r="I13" s="20" t="s">
        <v>33</v>
      </c>
      <c r="J13" s="21">
        <v>100</v>
      </c>
      <c r="K13" s="20" t="s">
        <v>33</v>
      </c>
      <c r="L13" s="21">
        <f>F13</f>
        <v>100</v>
      </c>
      <c r="M13" s="21">
        <v>2</v>
      </c>
    </row>
    <row r="14" spans="1:13" ht="21.75" customHeight="1">
      <c r="A14" s="161"/>
      <c r="B14" s="20" t="s">
        <v>34</v>
      </c>
      <c r="C14" s="84" t="s">
        <v>35</v>
      </c>
      <c r="D14" s="21">
        <v>100</v>
      </c>
      <c r="E14" s="20" t="s">
        <v>36</v>
      </c>
      <c r="F14" s="85">
        <v>102</v>
      </c>
      <c r="G14" s="84" t="s">
        <v>35</v>
      </c>
      <c r="H14" s="21">
        <v>100</v>
      </c>
      <c r="I14" s="21" t="s">
        <v>37</v>
      </c>
      <c r="J14" s="21">
        <v>98</v>
      </c>
      <c r="K14" s="20" t="s">
        <v>38</v>
      </c>
      <c r="L14" s="21">
        <v>100</v>
      </c>
      <c r="M14" s="21">
        <v>2</v>
      </c>
    </row>
    <row r="15" spans="1:13" ht="19.5" customHeight="1">
      <c r="A15" s="161"/>
      <c r="B15" s="21" t="s">
        <v>39</v>
      </c>
      <c r="C15" s="20" t="s">
        <v>40</v>
      </c>
      <c r="D15" s="21">
        <v>100</v>
      </c>
      <c r="E15" s="21" t="s">
        <v>41</v>
      </c>
      <c r="F15" s="21">
        <v>100</v>
      </c>
      <c r="G15" s="21" t="s">
        <v>41</v>
      </c>
      <c r="H15" s="21">
        <v>100</v>
      </c>
      <c r="I15" s="21" t="s">
        <v>42</v>
      </c>
      <c r="J15" s="21">
        <v>100</v>
      </c>
      <c r="K15" s="21" t="s">
        <v>41</v>
      </c>
      <c r="L15" s="21">
        <v>100</v>
      </c>
      <c r="M15" s="21">
        <v>2</v>
      </c>
    </row>
    <row r="16" spans="1:13" ht="39" customHeight="1">
      <c r="A16" s="161"/>
      <c r="B16" s="20" t="s">
        <v>43</v>
      </c>
      <c r="C16" s="22" t="s">
        <v>600</v>
      </c>
      <c r="D16" s="21">
        <v>100</v>
      </c>
      <c r="E16" s="22" t="s">
        <v>44</v>
      </c>
      <c r="F16" s="85">
        <v>99</v>
      </c>
      <c r="G16" s="22" t="s">
        <v>44</v>
      </c>
      <c r="H16" s="85">
        <v>99</v>
      </c>
      <c r="I16" s="91" t="s">
        <v>45</v>
      </c>
      <c r="J16" s="21">
        <v>100</v>
      </c>
      <c r="K16" s="22" t="s">
        <v>44</v>
      </c>
      <c r="L16" s="85">
        <v>99</v>
      </c>
      <c r="M16" s="21">
        <v>1</v>
      </c>
    </row>
    <row r="17" spans="1:16" ht="39" customHeight="1">
      <c r="A17" s="161"/>
      <c r="B17" s="20" t="s">
        <v>605</v>
      </c>
      <c r="C17" s="22" t="s">
        <v>606</v>
      </c>
      <c r="D17" s="140">
        <v>100</v>
      </c>
      <c r="E17" s="22" t="s">
        <v>607</v>
      </c>
      <c r="F17" s="140">
        <v>100</v>
      </c>
      <c r="G17" s="22" t="s">
        <v>608</v>
      </c>
      <c r="H17" s="85">
        <v>98</v>
      </c>
      <c r="I17" s="91"/>
      <c r="J17" s="140"/>
      <c r="K17" s="22" t="s">
        <v>608</v>
      </c>
      <c r="L17" s="85">
        <v>98</v>
      </c>
      <c r="M17" s="140">
        <v>2</v>
      </c>
    </row>
    <row r="18" spans="1:16" ht="39" customHeight="1">
      <c r="A18" s="161"/>
      <c r="B18" s="20" t="s">
        <v>610</v>
      </c>
      <c r="C18" s="22" t="s">
        <v>604</v>
      </c>
      <c r="D18" s="128">
        <v>100</v>
      </c>
      <c r="E18" s="22" t="s">
        <v>604</v>
      </c>
      <c r="F18" s="140">
        <v>100</v>
      </c>
      <c r="G18" s="22" t="s">
        <v>609</v>
      </c>
      <c r="H18" s="85">
        <v>98</v>
      </c>
      <c r="I18" s="91"/>
      <c r="J18" s="128"/>
      <c r="K18" s="22" t="s">
        <v>609</v>
      </c>
      <c r="L18" s="85">
        <v>98</v>
      </c>
      <c r="M18" s="128">
        <v>2</v>
      </c>
    </row>
    <row r="19" spans="1:16" ht="24">
      <c r="A19" s="161"/>
      <c r="B19" s="20" t="s">
        <v>46</v>
      </c>
      <c r="C19" s="20" t="s">
        <v>601</v>
      </c>
      <c r="D19" s="21">
        <v>100</v>
      </c>
      <c r="E19" s="20" t="s">
        <v>602</v>
      </c>
      <c r="F19" s="140">
        <v>100</v>
      </c>
      <c r="G19" s="20" t="s">
        <v>603</v>
      </c>
      <c r="H19" s="85">
        <v>99</v>
      </c>
      <c r="I19" s="91"/>
      <c r="J19" s="21"/>
      <c r="K19" s="20" t="s">
        <v>603</v>
      </c>
      <c r="L19" s="85">
        <v>99</v>
      </c>
      <c r="M19" s="21">
        <v>1</v>
      </c>
      <c r="O19" t="s">
        <v>47</v>
      </c>
      <c r="P19">
        <v>102</v>
      </c>
    </row>
    <row r="20" spans="1:16" ht="45.75" customHeight="1">
      <c r="A20" s="161"/>
      <c r="B20" s="20" t="s">
        <v>48</v>
      </c>
      <c r="C20" s="20" t="s">
        <v>49</v>
      </c>
      <c r="D20" s="21">
        <v>100</v>
      </c>
      <c r="E20" s="20" t="s">
        <v>49</v>
      </c>
      <c r="F20" s="21">
        <v>100</v>
      </c>
      <c r="G20" s="20" t="s">
        <v>50</v>
      </c>
      <c r="H20" s="85">
        <v>102</v>
      </c>
      <c r="I20" s="92" t="s">
        <v>51</v>
      </c>
      <c r="J20" s="93">
        <v>100</v>
      </c>
      <c r="K20" s="20" t="s">
        <v>50</v>
      </c>
      <c r="L20" s="85">
        <v>102</v>
      </c>
      <c r="M20" s="21">
        <v>2</v>
      </c>
      <c r="O20" t="s">
        <v>52</v>
      </c>
      <c r="P20">
        <v>98</v>
      </c>
    </row>
    <row r="21" spans="1:16" ht="45.75" customHeight="1">
      <c r="A21" s="161"/>
      <c r="B21" s="20" t="s">
        <v>564</v>
      </c>
      <c r="C21" s="20" t="s">
        <v>543</v>
      </c>
      <c r="D21" s="124">
        <v>100</v>
      </c>
      <c r="E21" s="20" t="s">
        <v>543</v>
      </c>
      <c r="F21" s="124">
        <v>100</v>
      </c>
      <c r="G21" s="20" t="s">
        <v>544</v>
      </c>
      <c r="H21" s="85">
        <v>98</v>
      </c>
      <c r="I21" s="92"/>
      <c r="J21" s="93"/>
      <c r="K21" s="20" t="s">
        <v>544</v>
      </c>
      <c r="L21" s="85">
        <v>98</v>
      </c>
      <c r="M21" s="124">
        <v>2</v>
      </c>
    </row>
    <row r="22" spans="1:16" ht="51.75" customHeight="1">
      <c r="A22" s="161"/>
      <c r="B22" s="20" t="s">
        <v>53</v>
      </c>
      <c r="C22" s="20" t="s">
        <v>54</v>
      </c>
      <c r="D22" s="21">
        <v>100</v>
      </c>
      <c r="E22" s="20" t="s">
        <v>54</v>
      </c>
      <c r="F22" s="96">
        <v>100</v>
      </c>
      <c r="G22" s="20" t="s">
        <v>591</v>
      </c>
      <c r="H22" s="85">
        <v>99</v>
      </c>
      <c r="I22" s="96" t="s">
        <v>55</v>
      </c>
      <c r="J22" s="96">
        <v>100</v>
      </c>
      <c r="K22" s="20" t="s">
        <v>591</v>
      </c>
      <c r="L22" s="85">
        <v>99</v>
      </c>
      <c r="M22" s="21">
        <v>1</v>
      </c>
    </row>
    <row r="23" spans="1:16" ht="48">
      <c r="A23" s="161"/>
      <c r="B23" s="20" t="s">
        <v>56</v>
      </c>
      <c r="C23" s="20" t="s">
        <v>611</v>
      </c>
      <c r="D23" s="21">
        <v>100</v>
      </c>
      <c r="E23" s="20" t="s">
        <v>57</v>
      </c>
      <c r="F23" s="85">
        <v>102</v>
      </c>
      <c r="G23" s="20" t="s">
        <v>57</v>
      </c>
      <c r="H23" s="85">
        <v>101</v>
      </c>
      <c r="I23" s="124" t="s">
        <v>58</v>
      </c>
      <c r="J23" s="124">
        <v>100</v>
      </c>
      <c r="K23" s="20" t="s">
        <v>57</v>
      </c>
      <c r="L23" s="85">
        <v>101</v>
      </c>
      <c r="M23" s="21">
        <v>1</v>
      </c>
    </row>
    <row r="24" spans="1:16" ht="24" hidden="1">
      <c r="A24" s="86"/>
      <c r="B24" s="21" t="s">
        <v>59</v>
      </c>
      <c r="C24" s="21" t="s">
        <v>60</v>
      </c>
      <c r="D24" s="21">
        <v>100</v>
      </c>
      <c r="E24" s="20" t="s">
        <v>61</v>
      </c>
      <c r="F24" s="21">
        <f>D24</f>
        <v>100</v>
      </c>
      <c r="G24" s="20" t="s">
        <v>61</v>
      </c>
      <c r="H24" s="21">
        <f>D24</f>
        <v>100</v>
      </c>
      <c r="I24" s="21" t="s">
        <v>60</v>
      </c>
      <c r="J24" s="21">
        <v>100</v>
      </c>
      <c r="K24" s="20" t="s">
        <v>61</v>
      </c>
      <c r="L24" s="21">
        <f>D24</f>
        <v>100</v>
      </c>
      <c r="M24" s="90"/>
    </row>
    <row r="25" spans="1:16" ht="60" hidden="1">
      <c r="A25" s="86"/>
      <c r="B25" s="21" t="s">
        <v>62</v>
      </c>
      <c r="C25" s="21" t="s">
        <v>63</v>
      </c>
      <c r="D25" s="21">
        <v>100</v>
      </c>
      <c r="E25" s="21" t="s">
        <v>64</v>
      </c>
      <c r="F25" s="87">
        <f>D25</f>
        <v>100</v>
      </c>
      <c r="G25" s="87" t="s">
        <v>64</v>
      </c>
      <c r="H25" s="87">
        <f>F25</f>
        <v>100</v>
      </c>
      <c r="I25" s="87" t="s">
        <v>64</v>
      </c>
      <c r="J25" s="87">
        <v>99</v>
      </c>
      <c r="K25" s="87" t="s">
        <v>64</v>
      </c>
      <c r="L25" s="87">
        <f>F25</f>
        <v>100</v>
      </c>
      <c r="M25" s="90"/>
    </row>
    <row r="26" spans="1:16" ht="48" hidden="1">
      <c r="A26" s="86"/>
      <c r="B26" s="21" t="s">
        <v>65</v>
      </c>
      <c r="C26" s="21" t="s">
        <v>66</v>
      </c>
      <c r="D26" s="21">
        <v>100</v>
      </c>
      <c r="E26" s="21" t="s">
        <v>66</v>
      </c>
      <c r="F26" s="87">
        <v>100</v>
      </c>
      <c r="G26" s="87" t="s">
        <v>66</v>
      </c>
      <c r="H26" s="87">
        <v>100</v>
      </c>
      <c r="I26" s="87" t="s">
        <v>66</v>
      </c>
      <c r="J26" s="87">
        <v>100</v>
      </c>
      <c r="K26" s="87" t="s">
        <v>66</v>
      </c>
      <c r="L26" s="87">
        <v>100</v>
      </c>
      <c r="M26" s="90"/>
    </row>
    <row r="27" spans="1:16">
      <c r="A27" s="150" t="s">
        <v>67</v>
      </c>
      <c r="B27" s="150"/>
      <c r="C27" s="145" t="s">
        <v>68</v>
      </c>
      <c r="D27" s="145"/>
      <c r="E27" s="151">
        <f>E5</f>
        <v>49.510000000000005</v>
      </c>
      <c r="F27" s="151"/>
      <c r="G27" s="151">
        <f>G5</f>
        <v>46.28</v>
      </c>
      <c r="H27" s="151"/>
      <c r="I27" s="147">
        <f>I5</f>
        <v>97.111735724259006</v>
      </c>
      <c r="J27" s="148"/>
      <c r="K27" s="147">
        <f>K5</f>
        <v>48.370000000000005</v>
      </c>
      <c r="L27" s="148"/>
      <c r="M27" s="90"/>
      <c r="N27">
        <f>E27/K27</f>
        <v>1.0235683274757081</v>
      </c>
    </row>
    <row r="28" spans="1:16">
      <c r="A28" s="150" t="s">
        <v>69</v>
      </c>
      <c r="B28" s="150"/>
      <c r="C28" s="145" t="s">
        <v>68</v>
      </c>
      <c r="D28" s="145"/>
      <c r="E28" s="152">
        <f>ROUND(E27*POWER(100,COUNT(F6:F26))/PRODUCT(F6:F26),2)</f>
        <v>48.07</v>
      </c>
      <c r="F28" s="152"/>
      <c r="G28" s="152">
        <f>ROUND(G27*POWER(100,COUNT(H6:H26))/PRODUCT(H6:H26),2)</f>
        <v>49.19</v>
      </c>
      <c r="H28" s="152"/>
      <c r="I28" s="153">
        <f>ROUND(I27*POWER(100,COUNT(J6:J26))/PRODUCT(J6:J26),2)</f>
        <v>100.09</v>
      </c>
      <c r="J28" s="154"/>
      <c r="K28" s="153">
        <f>ROUND(K27*POWER(100,COUNT(L6:L26))/PRODUCT(L6:L26),2)</f>
        <v>51.41</v>
      </c>
      <c r="L28" s="154"/>
      <c r="M28" s="90"/>
      <c r="N28">
        <f>E28/K28</f>
        <v>0.93503209492316675</v>
      </c>
    </row>
    <row r="29" spans="1:16" ht="14.25">
      <c r="A29" s="155" t="str">
        <f>CONCATENATE("估价对象比较价值=(",TEXT(E28,"G/通用格式"),"+",TEXT(G28,"G/通用格式"),"+",TEXT(K28,"G/通用格式"),")","/",3,"=",ROUND((E28+G28+K28)/3,2))</f>
        <v>估价对象比较价值=(48.07+49.19+51.41)/3=49.56</v>
      </c>
      <c r="B29" s="155"/>
      <c r="C29" s="155"/>
      <c r="D29" s="155"/>
      <c r="E29" s="155"/>
      <c r="F29" s="155"/>
      <c r="G29" s="155"/>
      <c r="H29" s="155"/>
      <c r="I29" s="155"/>
      <c r="J29" s="155"/>
      <c r="K29" s="94"/>
      <c r="L29" s="94"/>
    </row>
    <row r="30" spans="1:16">
      <c r="A30" s="88" t="s">
        <v>70</v>
      </c>
      <c r="B30" s="88">
        <v>1.98</v>
      </c>
      <c r="C30" s="126" t="s">
        <v>542</v>
      </c>
      <c r="D30" s="88"/>
      <c r="E30" s="88"/>
      <c r="F30" s="88"/>
      <c r="G30" s="88"/>
      <c r="H30" s="88"/>
      <c r="I30" s="88"/>
      <c r="J30" s="88"/>
      <c r="K30" s="88"/>
      <c r="L30" s="88"/>
    </row>
    <row r="31" spans="1:16">
      <c r="A31" s="117"/>
      <c r="B31" s="88"/>
      <c r="C31" s="117"/>
      <c r="D31" s="88"/>
      <c r="E31" s="88"/>
      <c r="F31" s="88"/>
      <c r="G31" s="88"/>
      <c r="H31" s="88"/>
      <c r="I31" s="88"/>
      <c r="J31" s="88"/>
      <c r="K31" s="88"/>
      <c r="L31" s="88"/>
    </row>
    <row r="32" spans="1:16">
      <c r="A32" s="88"/>
      <c r="B32" s="88"/>
      <c r="C32" s="88">
        <f>ROUND((E28+G28+K28)/3,2)</f>
        <v>49.56</v>
      </c>
      <c r="D32" s="88"/>
      <c r="E32" s="88">
        <f>ROUND(E28/E27,4)</f>
        <v>0.97089999999999999</v>
      </c>
      <c r="F32" s="88"/>
      <c r="G32" s="88">
        <f>ROUND(G28/G27,4)</f>
        <v>1.0629</v>
      </c>
      <c r="H32" s="88"/>
      <c r="I32" s="88"/>
      <c r="J32" s="88"/>
      <c r="K32" s="88">
        <f>ROUND(K28/K27,4)</f>
        <v>1.0628</v>
      </c>
      <c r="L32" s="88"/>
    </row>
    <row r="33" spans="1:12">
      <c r="A33" s="156" t="s">
        <v>71</v>
      </c>
      <c r="B33" s="156"/>
      <c r="C33" s="89">
        <f>ROUND(C32+B30,2)</f>
        <v>51.54</v>
      </c>
      <c r="D33" s="88"/>
      <c r="E33" s="88"/>
      <c r="F33" s="88"/>
      <c r="G33" s="88"/>
      <c r="H33" s="88"/>
      <c r="I33" s="88"/>
      <c r="J33" s="88"/>
      <c r="K33" s="88"/>
      <c r="L33" s="88"/>
    </row>
    <row r="34" spans="1:12">
      <c r="A34" s="88"/>
      <c r="B34" s="88"/>
      <c r="C34" s="88"/>
      <c r="D34" s="88"/>
      <c r="E34" s="88">
        <f>E27*E32</f>
        <v>48.069259000000002</v>
      </c>
      <c r="F34" s="88"/>
      <c r="G34" s="88">
        <f>G27*G32</f>
        <v>49.191012000000001</v>
      </c>
      <c r="H34" s="88"/>
      <c r="I34" s="88"/>
      <c r="J34" s="88"/>
      <c r="K34" s="95">
        <f>K27*K32</f>
        <v>51.407636000000004</v>
      </c>
      <c r="L34" s="88"/>
    </row>
    <row r="37" spans="1:12">
      <c r="C37" t="s">
        <v>72</v>
      </c>
      <c r="E37" t="s">
        <v>72</v>
      </c>
      <c r="G37" t="s">
        <v>73</v>
      </c>
      <c r="K37" t="s">
        <v>74</v>
      </c>
    </row>
    <row r="38" spans="1:12">
      <c r="C38" s="127" t="s">
        <v>545</v>
      </c>
      <c r="E38" s="122" t="s">
        <v>513</v>
      </c>
      <c r="G38" s="122" t="s">
        <v>526</v>
      </c>
      <c r="K38" s="122" t="s">
        <v>526</v>
      </c>
    </row>
    <row r="39" spans="1:12">
      <c r="E39">
        <v>2008</v>
      </c>
      <c r="G39">
        <v>1996</v>
      </c>
      <c r="K39">
        <v>1997</v>
      </c>
    </row>
  </sheetData>
  <mergeCells count="37">
    <mergeCell ref="A29:J29"/>
    <mergeCell ref="A33:B33"/>
    <mergeCell ref="A8:A12"/>
    <mergeCell ref="A13:A23"/>
    <mergeCell ref="G27:H27"/>
    <mergeCell ref="I27:J27"/>
    <mergeCell ref="K27:L27"/>
    <mergeCell ref="A28:B28"/>
    <mergeCell ref="C28:D28"/>
    <mergeCell ref="E28:F28"/>
    <mergeCell ref="G28:H28"/>
    <mergeCell ref="I28:J28"/>
    <mergeCell ref="K28:L28"/>
    <mergeCell ref="A6:B6"/>
    <mergeCell ref="A7:B7"/>
    <mergeCell ref="A27:B27"/>
    <mergeCell ref="C27:D27"/>
    <mergeCell ref="E27:F27"/>
    <mergeCell ref="K4:L4"/>
    <mergeCell ref="A5:B5"/>
    <mergeCell ref="C5:D5"/>
    <mergeCell ref="E5:F5"/>
    <mergeCell ref="G5:H5"/>
    <mergeCell ref="I5:J5"/>
    <mergeCell ref="K5:L5"/>
    <mergeCell ref="A4:B4"/>
    <mergeCell ref="C4:D4"/>
    <mergeCell ref="E4:F4"/>
    <mergeCell ref="G4:H4"/>
    <mergeCell ref="I4:J4"/>
    <mergeCell ref="A1:L1"/>
    <mergeCell ref="A3:B3"/>
    <mergeCell ref="C3:D3"/>
    <mergeCell ref="E3:F3"/>
    <mergeCell ref="G3:H3"/>
    <mergeCell ref="I3:J3"/>
    <mergeCell ref="K3:L3"/>
  </mergeCells>
  <phoneticPr fontId="29"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H4" sqref="H4"/>
    </sheetView>
  </sheetViews>
  <sheetFormatPr defaultColWidth="22.875" defaultRowHeight="13.5"/>
  <cols>
    <col min="1" max="1" width="8" style="1" customWidth="1"/>
    <col min="2" max="2" width="14.625" style="1" customWidth="1"/>
    <col min="3" max="3" width="15.5" style="1" customWidth="1"/>
    <col min="4" max="4" width="38.375" style="1" customWidth="1"/>
    <col min="5" max="7" width="10.25" style="1" customWidth="1"/>
    <col min="8" max="16384" width="22.875" style="1"/>
  </cols>
  <sheetData>
    <row r="1" spans="1:9">
      <c r="A1" s="68" t="s">
        <v>75</v>
      </c>
      <c r="B1" s="68" t="s">
        <v>76</v>
      </c>
      <c r="C1" s="68" t="s">
        <v>77</v>
      </c>
      <c r="D1" s="68" t="s">
        <v>78</v>
      </c>
    </row>
    <row r="2" spans="1:9" ht="75.75">
      <c r="A2" s="69">
        <v>1</v>
      </c>
      <c r="B2" s="68" t="s">
        <v>79</v>
      </c>
      <c r="C2" s="70" t="e">
        <f>I2</f>
        <v>#REF!</v>
      </c>
      <c r="D2" s="71" t="s">
        <v>80</v>
      </c>
      <c r="E2" s="1">
        <v>342254617.81999999</v>
      </c>
      <c r="F2" s="72">
        <f>E2/60</f>
        <v>5704243.6303333333</v>
      </c>
      <c r="H2" s="1" t="e">
        <f>4500*E4</f>
        <v>#REF!</v>
      </c>
      <c r="I2" s="1" t="e">
        <f>H2/60</f>
        <v>#REF!</v>
      </c>
    </row>
    <row r="3" spans="1:9">
      <c r="A3" s="69">
        <v>2</v>
      </c>
      <c r="B3" s="68" t="s">
        <v>81</v>
      </c>
      <c r="C3" s="73" t="e">
        <f>C4+C5+C6</f>
        <v>#REF!</v>
      </c>
      <c r="D3" s="74" t="s">
        <v>82</v>
      </c>
    </row>
    <row r="4" spans="1:9" ht="63">
      <c r="A4" s="69">
        <v>2.1</v>
      </c>
      <c r="B4" s="68" t="s">
        <v>83</v>
      </c>
      <c r="C4" s="75" t="e">
        <f>ROUND(F4,0)</f>
        <v>#REF!</v>
      </c>
      <c r="D4" s="74" t="s">
        <v>84</v>
      </c>
      <c r="E4" s="76" t="e">
        <f>#REF!</f>
        <v>#REF!</v>
      </c>
      <c r="F4" s="1" t="e">
        <f>E4*1.5*12</f>
        <v>#REF!</v>
      </c>
      <c r="H4" s="1" t="s">
        <v>85</v>
      </c>
    </row>
    <row r="5" spans="1:9" ht="49.5">
      <c r="A5" s="69">
        <v>2.2000000000000002</v>
      </c>
      <c r="B5" s="68" t="s">
        <v>86</v>
      </c>
      <c r="C5" s="77" t="e">
        <f>ROUND(I2*0.3%,0)</f>
        <v>#REF!</v>
      </c>
      <c r="D5" s="74" t="s">
        <v>87</v>
      </c>
      <c r="E5" s="1">
        <v>25669.1</v>
      </c>
    </row>
    <row r="6" spans="1:9" ht="37.5">
      <c r="A6" s="69">
        <v>2.2999999999999998</v>
      </c>
      <c r="B6" s="68" t="s">
        <v>88</v>
      </c>
      <c r="C6" s="69" t="e">
        <f>ROUND(E6,0)</f>
        <v>#REF!</v>
      </c>
      <c r="D6" s="74" t="s">
        <v>89</v>
      </c>
      <c r="E6" s="1" t="e">
        <f>F6*E4*12</f>
        <v>#REF!</v>
      </c>
      <c r="F6" s="78">
        <v>3.68</v>
      </c>
      <c r="H6" s="162"/>
      <c r="I6" s="162"/>
    </row>
    <row r="7" spans="1:9">
      <c r="A7" s="69">
        <v>3</v>
      </c>
      <c r="B7" s="68" t="s">
        <v>90</v>
      </c>
      <c r="C7" s="69" t="e">
        <f>C8+C9+C10</f>
        <v>#REF!</v>
      </c>
      <c r="D7" s="74" t="s">
        <v>91</v>
      </c>
    </row>
    <row r="8" spans="1:9" ht="37.5">
      <c r="A8" s="69">
        <v>3.1</v>
      </c>
      <c r="B8" s="68" t="s">
        <v>92</v>
      </c>
      <c r="C8" s="69" t="e">
        <f>F8</f>
        <v>#REF!</v>
      </c>
      <c r="D8" s="71" t="s">
        <v>93</v>
      </c>
      <c r="E8" s="1" t="e">
        <f>ROUND(比较法!C32*E4*12,0)</f>
        <v>#REF!</v>
      </c>
      <c r="F8" s="1" t="e">
        <f>ROUND(E8*0.02,0)</f>
        <v>#REF!</v>
      </c>
    </row>
    <row r="9" spans="1:9" ht="96">
      <c r="A9" s="69">
        <v>3.2</v>
      </c>
      <c r="B9" s="68" t="s">
        <v>94</v>
      </c>
      <c r="C9" s="77">
        <v>0</v>
      </c>
      <c r="D9" s="71" t="s">
        <v>95</v>
      </c>
      <c r="E9" s="1" t="e">
        <f>C2*0.7</f>
        <v>#REF!</v>
      </c>
      <c r="F9" s="1">
        <f>4.75%*0.9</f>
        <v>4.2750000000000003E-2</v>
      </c>
      <c r="G9" s="1" t="e">
        <f>E9*F9</f>
        <v>#REF!</v>
      </c>
    </row>
    <row r="10" spans="1:9" ht="73.5">
      <c r="A10" s="69">
        <v>3.3</v>
      </c>
      <c r="B10" s="68" t="s">
        <v>96</v>
      </c>
      <c r="C10" s="77" t="e">
        <f>ROUND((C2+C3+C8+C9)*3%,0)</f>
        <v>#REF!</v>
      </c>
      <c r="D10" s="71" t="s">
        <v>97</v>
      </c>
    </row>
    <row r="11" spans="1:9">
      <c r="A11" s="69">
        <v>4</v>
      </c>
      <c r="B11" s="68" t="s">
        <v>98</v>
      </c>
      <c r="C11" s="73" t="e">
        <f>C2+C3+C7</f>
        <v>#REF!</v>
      </c>
      <c r="D11" s="74" t="s">
        <v>99</v>
      </c>
    </row>
    <row r="12" spans="1:9" ht="25.5">
      <c r="A12" s="69">
        <v>5</v>
      </c>
      <c r="B12" s="68" t="s">
        <v>100</v>
      </c>
      <c r="C12" s="69" t="e">
        <f>ROUND(C11/E4/12,0)</f>
        <v>#REF!</v>
      </c>
      <c r="D12" s="74" t="s">
        <v>101</v>
      </c>
    </row>
    <row r="14" spans="1:9">
      <c r="E14" s="79"/>
    </row>
    <row r="15" spans="1:9">
      <c r="E15" s="80"/>
    </row>
    <row r="16" spans="1:9">
      <c r="E16" s="80"/>
    </row>
    <row r="17" spans="5:5">
      <c r="E17" s="79"/>
    </row>
  </sheetData>
  <mergeCells count="1">
    <mergeCell ref="H6:I6"/>
  </mergeCells>
  <phoneticPr fontId="29" type="noConversion"/>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4"/>
  <sheetViews>
    <sheetView topLeftCell="E79" zoomScale="90" zoomScaleNormal="90" workbookViewId="0">
      <selection activeCell="L94" sqref="L94:S104"/>
    </sheetView>
  </sheetViews>
  <sheetFormatPr defaultColWidth="9" defaultRowHeight="14.25"/>
  <cols>
    <col min="1" max="1" width="4.375" style="43" customWidth="1"/>
    <col min="2" max="2" width="6.875" style="43" customWidth="1"/>
    <col min="3" max="3" width="10.375" style="43" customWidth="1"/>
    <col min="4" max="4" width="13.5" style="43" customWidth="1"/>
    <col min="5" max="5" width="12.125" style="43" customWidth="1"/>
    <col min="6" max="6" width="15.25" style="43" customWidth="1"/>
    <col min="7" max="7" width="8" style="43" hidden="1" customWidth="1"/>
    <col min="8" max="8" width="8.625" style="43" customWidth="1"/>
    <col min="9" max="11" width="9" style="43"/>
    <col min="12" max="12" width="20.875" style="43" customWidth="1"/>
    <col min="13" max="13" width="16.875" style="43" customWidth="1"/>
    <col min="14" max="14" width="12.5" style="43" customWidth="1"/>
    <col min="15" max="15" width="9" style="43"/>
    <col min="16" max="16" width="10.75" style="43" customWidth="1"/>
    <col min="17" max="17" width="8" style="43" customWidth="1"/>
    <col min="18" max="18" width="9.125" style="43" customWidth="1"/>
    <col min="19" max="19" width="19.625" style="43" customWidth="1"/>
    <col min="20" max="16384" width="9" style="43"/>
  </cols>
  <sheetData>
    <row r="1" spans="1:9">
      <c r="A1" s="108" t="s">
        <v>75</v>
      </c>
      <c r="B1" s="108" t="s">
        <v>102</v>
      </c>
      <c r="C1" s="108" t="s">
        <v>103</v>
      </c>
      <c r="D1" s="109" t="s">
        <v>104</v>
      </c>
      <c r="E1" s="108" t="s">
        <v>105</v>
      </c>
      <c r="F1" s="108" t="s">
        <v>511</v>
      </c>
      <c r="G1" s="108" t="s">
        <v>106</v>
      </c>
      <c r="H1" s="108" t="s">
        <v>46</v>
      </c>
      <c r="I1" s="108" t="s">
        <v>107</v>
      </c>
    </row>
    <row r="2" spans="1:9">
      <c r="A2" s="108">
        <v>1</v>
      </c>
      <c r="B2" s="108">
        <v>2</v>
      </c>
      <c r="C2" s="108" t="s">
        <v>108</v>
      </c>
      <c r="D2" s="109" t="s">
        <v>109</v>
      </c>
      <c r="E2" s="110">
        <v>48.35</v>
      </c>
      <c r="F2" s="110" t="s">
        <v>111</v>
      </c>
      <c r="G2" s="108">
        <v>0</v>
      </c>
      <c r="H2" s="108" t="s">
        <v>110</v>
      </c>
      <c r="I2" s="108" t="s">
        <v>112</v>
      </c>
    </row>
    <row r="3" spans="1:9">
      <c r="A3" s="108">
        <v>2</v>
      </c>
      <c r="B3" s="108">
        <v>2</v>
      </c>
      <c r="C3" s="108" t="s">
        <v>113</v>
      </c>
      <c r="D3" s="108" t="s">
        <v>114</v>
      </c>
      <c r="E3" s="110">
        <v>60</v>
      </c>
      <c r="F3" s="110" t="s">
        <v>116</v>
      </c>
      <c r="G3" s="108">
        <v>2</v>
      </c>
      <c r="H3" s="108" t="s">
        <v>115</v>
      </c>
      <c r="I3" s="108" t="s">
        <v>73</v>
      </c>
    </row>
    <row r="4" spans="1:9">
      <c r="A4" s="108">
        <v>3</v>
      </c>
      <c r="B4" s="108">
        <v>2</v>
      </c>
      <c r="C4" s="108" t="s">
        <v>117</v>
      </c>
      <c r="D4" s="109" t="s">
        <v>118</v>
      </c>
      <c r="E4" s="110">
        <v>60</v>
      </c>
      <c r="F4" s="110" t="s">
        <v>116</v>
      </c>
      <c r="G4" s="108">
        <v>2</v>
      </c>
      <c r="H4" s="108" t="s">
        <v>115</v>
      </c>
      <c r="I4" s="108" t="s">
        <v>73</v>
      </c>
    </row>
    <row r="5" spans="1:9">
      <c r="A5" s="108">
        <v>4</v>
      </c>
      <c r="B5" s="108">
        <v>2</v>
      </c>
      <c r="C5" s="108" t="s">
        <v>119</v>
      </c>
      <c r="D5" s="109" t="s">
        <v>120</v>
      </c>
      <c r="E5" s="110">
        <v>60.29</v>
      </c>
      <c r="F5" s="110" t="s">
        <v>116</v>
      </c>
      <c r="G5" s="108" t="s">
        <v>121</v>
      </c>
      <c r="H5" s="108" t="s">
        <v>122</v>
      </c>
      <c r="I5" s="108" t="s">
        <v>73</v>
      </c>
    </row>
    <row r="6" spans="1:9">
      <c r="A6" s="108">
        <v>5</v>
      </c>
      <c r="B6" s="108">
        <v>2</v>
      </c>
      <c r="C6" s="108" t="s">
        <v>123</v>
      </c>
      <c r="D6" s="109" t="s">
        <v>124</v>
      </c>
      <c r="E6" s="110">
        <v>64.08</v>
      </c>
      <c r="F6" s="110" t="s">
        <v>116</v>
      </c>
      <c r="G6" s="108" t="s">
        <v>121</v>
      </c>
      <c r="H6" s="108" t="s">
        <v>125</v>
      </c>
      <c r="I6" s="108" t="s">
        <v>517</v>
      </c>
    </row>
    <row r="7" spans="1:9">
      <c r="A7" s="108">
        <v>6</v>
      </c>
      <c r="B7" s="108">
        <v>2</v>
      </c>
      <c r="C7" s="108" t="s">
        <v>126</v>
      </c>
      <c r="D7" s="109" t="s">
        <v>127</v>
      </c>
      <c r="E7" s="110">
        <v>60</v>
      </c>
      <c r="F7" s="110" t="s">
        <v>116</v>
      </c>
      <c r="G7" s="108" t="s">
        <v>121</v>
      </c>
      <c r="H7" s="108" t="s">
        <v>115</v>
      </c>
      <c r="I7" s="108" t="s">
        <v>73</v>
      </c>
    </row>
    <row r="8" spans="1:9">
      <c r="A8" s="108">
        <v>7</v>
      </c>
      <c r="B8" s="108">
        <v>2</v>
      </c>
      <c r="C8" s="108" t="s">
        <v>128</v>
      </c>
      <c r="D8" s="109" t="s">
        <v>129</v>
      </c>
      <c r="E8" s="110">
        <v>60.62</v>
      </c>
      <c r="F8" s="110" t="s">
        <v>116</v>
      </c>
      <c r="G8" s="108">
        <v>2</v>
      </c>
      <c r="H8" s="108" t="s">
        <v>130</v>
      </c>
      <c r="I8" s="108" t="s">
        <v>73</v>
      </c>
    </row>
    <row r="9" spans="1:9">
      <c r="A9" s="108">
        <v>8</v>
      </c>
      <c r="B9" s="108">
        <v>2</v>
      </c>
      <c r="C9" s="108" t="s">
        <v>131</v>
      </c>
      <c r="D9" s="109" t="s">
        <v>132</v>
      </c>
      <c r="E9" s="110">
        <v>65.98</v>
      </c>
      <c r="F9" s="110" t="s">
        <v>116</v>
      </c>
      <c r="G9" s="108" t="s">
        <v>121</v>
      </c>
      <c r="H9" s="108" t="s">
        <v>133</v>
      </c>
      <c r="I9" s="108" t="s">
        <v>134</v>
      </c>
    </row>
    <row r="10" spans="1:9">
      <c r="A10" s="108">
        <v>9</v>
      </c>
      <c r="B10" s="108">
        <v>2</v>
      </c>
      <c r="C10" s="108" t="s">
        <v>135</v>
      </c>
      <c r="D10" s="109" t="s">
        <v>136</v>
      </c>
      <c r="E10" s="110">
        <v>44.51</v>
      </c>
      <c r="F10" s="110" t="s">
        <v>139</v>
      </c>
      <c r="G10" s="108" t="s">
        <v>137</v>
      </c>
      <c r="H10" s="108" t="s">
        <v>138</v>
      </c>
      <c r="I10" s="108" t="s">
        <v>140</v>
      </c>
    </row>
    <row r="11" spans="1:9">
      <c r="A11" s="108">
        <v>10</v>
      </c>
      <c r="B11" s="108">
        <v>2</v>
      </c>
      <c r="C11" s="108" t="s">
        <v>141</v>
      </c>
      <c r="D11" s="109" t="s">
        <v>142</v>
      </c>
      <c r="E11" s="110">
        <v>44.51</v>
      </c>
      <c r="F11" s="110" t="s">
        <v>111</v>
      </c>
      <c r="G11" s="108">
        <v>0</v>
      </c>
      <c r="H11" s="108" t="s">
        <v>138</v>
      </c>
      <c r="I11" s="108" t="s">
        <v>140</v>
      </c>
    </row>
    <row r="12" spans="1:9" ht="14.25" customHeight="1">
      <c r="A12" s="108">
        <v>11</v>
      </c>
      <c r="B12" s="108">
        <v>2</v>
      </c>
      <c r="C12" s="108" t="s">
        <v>143</v>
      </c>
      <c r="D12" s="109" t="s">
        <v>144</v>
      </c>
      <c r="E12" s="110">
        <v>44.51</v>
      </c>
      <c r="F12" s="110" t="s">
        <v>111</v>
      </c>
      <c r="G12" s="108">
        <v>0</v>
      </c>
      <c r="H12" s="108" t="s">
        <v>138</v>
      </c>
      <c r="I12" s="108" t="s">
        <v>140</v>
      </c>
    </row>
    <row r="13" spans="1:9">
      <c r="A13" s="108">
        <v>12</v>
      </c>
      <c r="B13" s="108">
        <v>2</v>
      </c>
      <c r="C13" s="108" t="s">
        <v>145</v>
      </c>
      <c r="D13" s="109" t="s">
        <v>146</v>
      </c>
      <c r="E13" s="110">
        <v>44.51</v>
      </c>
      <c r="F13" s="110" t="s">
        <v>111</v>
      </c>
      <c r="G13" s="108">
        <v>0</v>
      </c>
      <c r="H13" s="108" t="s">
        <v>138</v>
      </c>
      <c r="I13" s="108" t="s">
        <v>140</v>
      </c>
    </row>
    <row r="14" spans="1:9">
      <c r="A14" s="108">
        <v>13</v>
      </c>
      <c r="B14" s="108">
        <v>2</v>
      </c>
      <c r="C14" s="108" t="s">
        <v>147</v>
      </c>
      <c r="D14" s="109" t="s">
        <v>148</v>
      </c>
      <c r="E14" s="110">
        <v>44.51</v>
      </c>
      <c r="F14" s="110" t="s">
        <v>111</v>
      </c>
      <c r="G14" s="108">
        <v>0</v>
      </c>
      <c r="H14" s="108" t="s">
        <v>138</v>
      </c>
      <c r="I14" s="108" t="s">
        <v>140</v>
      </c>
    </row>
    <row r="15" spans="1:9" ht="14.25" customHeight="1">
      <c r="A15" s="108">
        <v>14</v>
      </c>
      <c r="B15" s="108">
        <v>2</v>
      </c>
      <c r="C15" s="108" t="s">
        <v>149</v>
      </c>
      <c r="D15" s="109" t="s">
        <v>150</v>
      </c>
      <c r="E15" s="110">
        <v>44.51</v>
      </c>
      <c r="F15" s="110" t="s">
        <v>111</v>
      </c>
      <c r="G15" s="108">
        <v>0</v>
      </c>
      <c r="H15" s="108" t="s">
        <v>138</v>
      </c>
      <c r="I15" s="108" t="s">
        <v>140</v>
      </c>
    </row>
    <row r="16" spans="1:9" ht="15.75" customHeight="1">
      <c r="A16" s="108">
        <v>15</v>
      </c>
      <c r="B16" s="108">
        <v>2</v>
      </c>
      <c r="C16" s="108" t="s">
        <v>151</v>
      </c>
      <c r="D16" s="109" t="s">
        <v>152</v>
      </c>
      <c r="E16" s="110">
        <v>44.51</v>
      </c>
      <c r="F16" s="110" t="s">
        <v>111</v>
      </c>
      <c r="G16" s="108">
        <v>0</v>
      </c>
      <c r="H16" s="108" t="s">
        <v>138</v>
      </c>
      <c r="I16" s="108" t="s">
        <v>140</v>
      </c>
    </row>
    <row r="17" spans="1:9">
      <c r="A17" s="108">
        <v>16</v>
      </c>
      <c r="B17" s="108">
        <v>2</v>
      </c>
      <c r="C17" s="108" t="s">
        <v>153</v>
      </c>
      <c r="D17" s="109" t="s">
        <v>154</v>
      </c>
      <c r="E17" s="110">
        <v>65.98</v>
      </c>
      <c r="F17" s="110" t="s">
        <v>116</v>
      </c>
      <c r="G17" s="108" t="s">
        <v>121</v>
      </c>
      <c r="H17" s="108" t="s">
        <v>133</v>
      </c>
      <c r="I17" s="108" t="s">
        <v>134</v>
      </c>
    </row>
    <row r="18" spans="1:9">
      <c r="A18" s="108">
        <v>17</v>
      </c>
      <c r="B18" s="108">
        <v>2</v>
      </c>
      <c r="C18" s="108" t="s">
        <v>155</v>
      </c>
      <c r="D18" s="109" t="s">
        <v>156</v>
      </c>
      <c r="E18" s="110">
        <v>44.51</v>
      </c>
      <c r="F18" s="110" t="s">
        <v>111</v>
      </c>
      <c r="G18" s="108">
        <v>0</v>
      </c>
      <c r="H18" s="108" t="s">
        <v>138</v>
      </c>
      <c r="I18" s="108" t="s">
        <v>140</v>
      </c>
    </row>
    <row r="19" spans="1:9">
      <c r="A19" s="108">
        <v>18</v>
      </c>
      <c r="B19" s="108">
        <v>2</v>
      </c>
      <c r="C19" s="111" t="s">
        <v>157</v>
      </c>
      <c r="D19" s="112" t="s">
        <v>158</v>
      </c>
      <c r="E19" s="113">
        <v>65.98</v>
      </c>
      <c r="F19" s="113" t="s">
        <v>116</v>
      </c>
      <c r="G19" s="108" t="s">
        <v>121</v>
      </c>
      <c r="H19" s="114" t="s">
        <v>133</v>
      </c>
      <c r="I19" s="108" t="s">
        <v>134</v>
      </c>
    </row>
    <row r="20" spans="1:9">
      <c r="A20" s="108">
        <v>19</v>
      </c>
      <c r="B20" s="108">
        <v>2</v>
      </c>
      <c r="C20" s="108" t="s">
        <v>159</v>
      </c>
      <c r="D20" s="109" t="s">
        <v>160</v>
      </c>
      <c r="E20" s="110">
        <v>44.51</v>
      </c>
      <c r="F20" s="110" t="s">
        <v>111</v>
      </c>
      <c r="G20" s="108">
        <v>0</v>
      </c>
      <c r="H20" s="108" t="s">
        <v>138</v>
      </c>
      <c r="I20" s="108" t="s">
        <v>140</v>
      </c>
    </row>
    <row r="21" spans="1:9">
      <c r="A21" s="108">
        <v>20</v>
      </c>
      <c r="B21" s="108">
        <v>2</v>
      </c>
      <c r="C21" s="108" t="s">
        <v>161</v>
      </c>
      <c r="D21" s="109" t="s">
        <v>162</v>
      </c>
      <c r="E21" s="110">
        <v>44.51</v>
      </c>
      <c r="F21" s="110" t="s">
        <v>111</v>
      </c>
      <c r="G21" s="108">
        <v>0</v>
      </c>
      <c r="H21" s="108" t="s">
        <v>138</v>
      </c>
      <c r="I21" s="108" t="s">
        <v>140</v>
      </c>
    </row>
    <row r="22" spans="1:9">
      <c r="A22" s="108">
        <v>21</v>
      </c>
      <c r="B22" s="108">
        <v>2</v>
      </c>
      <c r="C22" s="108" t="s">
        <v>163</v>
      </c>
      <c r="D22" s="109" t="s">
        <v>164</v>
      </c>
      <c r="E22" s="110">
        <v>44.51</v>
      </c>
      <c r="F22" s="110" t="s">
        <v>111</v>
      </c>
      <c r="G22" s="108">
        <v>0</v>
      </c>
      <c r="H22" s="108" t="s">
        <v>138</v>
      </c>
      <c r="I22" s="108" t="s">
        <v>140</v>
      </c>
    </row>
    <row r="23" spans="1:9">
      <c r="A23" s="108">
        <v>22</v>
      </c>
      <c r="B23" s="108">
        <v>2</v>
      </c>
      <c r="C23" s="108" t="s">
        <v>165</v>
      </c>
      <c r="D23" s="109" t="s">
        <v>166</v>
      </c>
      <c r="E23" s="110">
        <v>44.51</v>
      </c>
      <c r="F23" s="110" t="s">
        <v>111</v>
      </c>
      <c r="G23" s="108">
        <v>0</v>
      </c>
      <c r="H23" s="108" t="s">
        <v>138</v>
      </c>
      <c r="I23" s="108" t="s">
        <v>140</v>
      </c>
    </row>
    <row r="24" spans="1:9">
      <c r="A24" s="108">
        <v>23</v>
      </c>
      <c r="B24" s="108">
        <v>2</v>
      </c>
      <c r="C24" s="108" t="s">
        <v>167</v>
      </c>
      <c r="D24" s="109" t="s">
        <v>168</v>
      </c>
      <c r="E24" s="110">
        <v>44.51</v>
      </c>
      <c r="F24" s="110" t="s">
        <v>111</v>
      </c>
      <c r="G24" s="108">
        <v>0</v>
      </c>
      <c r="H24" s="108" t="s">
        <v>138</v>
      </c>
      <c r="I24" s="108" t="s">
        <v>140</v>
      </c>
    </row>
    <row r="25" spans="1:9">
      <c r="A25" s="108">
        <v>24</v>
      </c>
      <c r="B25" s="108">
        <v>2</v>
      </c>
      <c r="C25" s="108" t="s">
        <v>169</v>
      </c>
      <c r="D25" s="109" t="s">
        <v>170</v>
      </c>
      <c r="E25" s="110">
        <v>44.51</v>
      </c>
      <c r="F25" s="110" t="s">
        <v>111</v>
      </c>
      <c r="G25" s="108">
        <v>0</v>
      </c>
      <c r="H25" s="108" t="s">
        <v>138</v>
      </c>
      <c r="I25" s="108" t="s">
        <v>140</v>
      </c>
    </row>
    <row r="26" spans="1:9">
      <c r="A26" s="108">
        <v>25</v>
      </c>
      <c r="B26" s="108">
        <v>2</v>
      </c>
      <c r="C26" s="108" t="s">
        <v>171</v>
      </c>
      <c r="D26" s="109" t="s">
        <v>172</v>
      </c>
      <c r="E26" s="110">
        <v>44.51</v>
      </c>
      <c r="F26" s="110" t="s">
        <v>111</v>
      </c>
      <c r="G26" s="108">
        <v>0</v>
      </c>
      <c r="H26" s="108" t="s">
        <v>138</v>
      </c>
      <c r="I26" s="108" t="s">
        <v>140</v>
      </c>
    </row>
    <row r="27" spans="1:9">
      <c r="A27" s="108">
        <v>26</v>
      </c>
      <c r="B27" s="108">
        <v>2</v>
      </c>
      <c r="C27" s="108" t="s">
        <v>173</v>
      </c>
      <c r="D27" s="109" t="s">
        <v>174</v>
      </c>
      <c r="E27" s="110">
        <v>44.51</v>
      </c>
      <c r="F27" s="110" t="s">
        <v>111</v>
      </c>
      <c r="G27" s="108">
        <v>0</v>
      </c>
      <c r="H27" s="108" t="s">
        <v>138</v>
      </c>
      <c r="I27" s="108" t="s">
        <v>140</v>
      </c>
    </row>
    <row r="28" spans="1:9">
      <c r="A28" s="108">
        <v>27</v>
      </c>
      <c r="B28" s="108">
        <v>2</v>
      </c>
      <c r="C28" s="108" t="s">
        <v>175</v>
      </c>
      <c r="D28" s="109" t="s">
        <v>176</v>
      </c>
      <c r="E28" s="110">
        <v>63.08</v>
      </c>
      <c r="F28" s="110" t="s">
        <v>116</v>
      </c>
      <c r="G28" s="108" t="s">
        <v>121</v>
      </c>
      <c r="H28" s="108" t="s">
        <v>177</v>
      </c>
      <c r="I28" s="108" t="s">
        <v>178</v>
      </c>
    </row>
    <row r="29" spans="1:9">
      <c r="A29" s="108">
        <v>28</v>
      </c>
      <c r="B29" s="108">
        <v>2</v>
      </c>
      <c r="C29" s="108" t="s">
        <v>179</v>
      </c>
      <c r="D29" s="109" t="s">
        <v>180</v>
      </c>
      <c r="E29" s="110">
        <v>63.94</v>
      </c>
      <c r="F29" s="110" t="s">
        <v>116</v>
      </c>
      <c r="G29" s="108" t="s">
        <v>121</v>
      </c>
      <c r="H29" s="108" t="s">
        <v>181</v>
      </c>
      <c r="I29" s="108" t="s">
        <v>518</v>
      </c>
    </row>
    <row r="30" spans="1:9">
      <c r="A30" s="108">
        <v>29</v>
      </c>
      <c r="B30" s="108">
        <v>2</v>
      </c>
      <c r="C30" s="111" t="s">
        <v>182</v>
      </c>
      <c r="D30" s="112" t="s">
        <v>183</v>
      </c>
      <c r="E30" s="113">
        <v>49.06</v>
      </c>
      <c r="F30" s="113" t="s">
        <v>139</v>
      </c>
      <c r="G30" s="108">
        <v>1</v>
      </c>
      <c r="H30" s="114" t="s">
        <v>184</v>
      </c>
      <c r="I30" s="108" t="s">
        <v>134</v>
      </c>
    </row>
    <row r="31" spans="1:9">
      <c r="A31" s="108">
        <v>30</v>
      </c>
      <c r="B31" s="108">
        <v>2</v>
      </c>
      <c r="C31" s="108" t="s">
        <v>185</v>
      </c>
      <c r="D31" s="109" t="s">
        <v>186</v>
      </c>
      <c r="E31" s="110">
        <v>62.84</v>
      </c>
      <c r="F31" s="110" t="s">
        <v>116</v>
      </c>
      <c r="G31" s="108" t="s">
        <v>121</v>
      </c>
      <c r="H31" s="108" t="s">
        <v>187</v>
      </c>
      <c r="I31" s="108" t="s">
        <v>188</v>
      </c>
    </row>
    <row r="32" spans="1:9">
      <c r="A32" s="108">
        <v>31</v>
      </c>
      <c r="B32" s="108">
        <v>4</v>
      </c>
      <c r="C32" s="108" t="s">
        <v>189</v>
      </c>
      <c r="D32" s="109" t="s">
        <v>190</v>
      </c>
      <c r="E32" s="110">
        <v>63.94</v>
      </c>
      <c r="F32" s="110" t="s">
        <v>116</v>
      </c>
      <c r="G32" s="108" t="s">
        <v>121</v>
      </c>
      <c r="H32" s="108" t="s">
        <v>191</v>
      </c>
      <c r="I32" s="108" t="s">
        <v>527</v>
      </c>
    </row>
    <row r="33" spans="1:9">
      <c r="A33" s="108">
        <v>32</v>
      </c>
      <c r="B33" s="108">
        <v>4</v>
      </c>
      <c r="C33" s="108" t="s">
        <v>192</v>
      </c>
      <c r="D33" s="109" t="s">
        <v>193</v>
      </c>
      <c r="E33" s="110">
        <v>60</v>
      </c>
      <c r="F33" s="110" t="s">
        <v>116</v>
      </c>
      <c r="G33" s="108">
        <v>2</v>
      </c>
      <c r="H33" s="108" t="s">
        <v>115</v>
      </c>
      <c r="I33" s="108" t="s">
        <v>73</v>
      </c>
    </row>
    <row r="34" spans="1:9">
      <c r="A34" s="108">
        <v>33</v>
      </c>
      <c r="B34" s="108">
        <v>4</v>
      </c>
      <c r="C34" s="108" t="s">
        <v>194</v>
      </c>
      <c r="D34" s="109" t="s">
        <v>195</v>
      </c>
      <c r="E34" s="110">
        <v>48.35</v>
      </c>
      <c r="F34" s="110" t="s">
        <v>111</v>
      </c>
      <c r="G34" s="108">
        <v>0</v>
      </c>
      <c r="H34" s="108" t="s">
        <v>110</v>
      </c>
      <c r="I34" s="108" t="s">
        <v>112</v>
      </c>
    </row>
    <row r="35" spans="1:9">
      <c r="A35" s="108">
        <v>34</v>
      </c>
      <c r="B35" s="108">
        <v>4</v>
      </c>
      <c r="C35" s="108" t="s">
        <v>196</v>
      </c>
      <c r="D35" s="109" t="s">
        <v>197</v>
      </c>
      <c r="E35" s="110">
        <v>48.35</v>
      </c>
      <c r="F35" s="110" t="s">
        <v>111</v>
      </c>
      <c r="G35" s="108">
        <v>0</v>
      </c>
      <c r="H35" s="108" t="s">
        <v>198</v>
      </c>
      <c r="I35" s="108" t="s">
        <v>112</v>
      </c>
    </row>
    <row r="36" spans="1:9">
      <c r="A36" s="108">
        <v>35</v>
      </c>
      <c r="B36" s="108">
        <v>4</v>
      </c>
      <c r="C36" s="108" t="s">
        <v>199</v>
      </c>
      <c r="D36" s="109" t="s">
        <v>200</v>
      </c>
      <c r="E36" s="110">
        <v>60.29</v>
      </c>
      <c r="F36" s="110" t="s">
        <v>116</v>
      </c>
      <c r="G36" s="108" t="s">
        <v>121</v>
      </c>
      <c r="H36" s="108" t="s">
        <v>122</v>
      </c>
      <c r="I36" s="108" t="s">
        <v>73</v>
      </c>
    </row>
    <row r="37" spans="1:9">
      <c r="A37" s="108">
        <v>36</v>
      </c>
      <c r="B37" s="108">
        <v>4</v>
      </c>
      <c r="C37" s="108" t="s">
        <v>201</v>
      </c>
      <c r="D37" s="109" t="s">
        <v>202</v>
      </c>
      <c r="E37" s="110">
        <v>60.29</v>
      </c>
      <c r="F37" s="110" t="s">
        <v>116</v>
      </c>
      <c r="G37" s="108" t="s">
        <v>121</v>
      </c>
      <c r="H37" s="108" t="s">
        <v>122</v>
      </c>
      <c r="I37" s="108" t="s">
        <v>73</v>
      </c>
    </row>
    <row r="38" spans="1:9">
      <c r="A38" s="108">
        <v>37</v>
      </c>
      <c r="B38" s="108">
        <v>4</v>
      </c>
      <c r="C38" s="108" t="s">
        <v>203</v>
      </c>
      <c r="D38" s="109" t="s">
        <v>204</v>
      </c>
      <c r="E38" s="110">
        <v>48.35</v>
      </c>
      <c r="F38" s="110" t="s">
        <v>111</v>
      </c>
      <c r="G38" s="108">
        <v>0</v>
      </c>
      <c r="H38" s="108" t="s">
        <v>198</v>
      </c>
      <c r="I38" s="108" t="s">
        <v>112</v>
      </c>
    </row>
    <row r="39" spans="1:9">
      <c r="A39" s="108">
        <v>38</v>
      </c>
      <c r="B39" s="108">
        <v>4</v>
      </c>
      <c r="C39" s="108" t="s">
        <v>205</v>
      </c>
      <c r="D39" s="109" t="s">
        <v>206</v>
      </c>
      <c r="E39" s="110">
        <v>64.069999999999993</v>
      </c>
      <c r="F39" s="110" t="s">
        <v>116</v>
      </c>
      <c r="G39" s="108" t="s">
        <v>121</v>
      </c>
      <c r="H39" s="108" t="s">
        <v>181</v>
      </c>
      <c r="I39" s="108" t="s">
        <v>528</v>
      </c>
    </row>
    <row r="40" spans="1:9">
      <c r="A40" s="108">
        <v>39</v>
      </c>
      <c r="B40" s="108">
        <v>4</v>
      </c>
      <c r="C40" s="108" t="s">
        <v>207</v>
      </c>
      <c r="D40" s="109" t="s">
        <v>208</v>
      </c>
      <c r="E40" s="110">
        <v>48.35</v>
      </c>
      <c r="F40" s="110" t="s">
        <v>111</v>
      </c>
      <c r="G40" s="108">
        <v>0</v>
      </c>
      <c r="H40" s="108" t="s">
        <v>110</v>
      </c>
      <c r="I40" s="108" t="s">
        <v>112</v>
      </c>
    </row>
    <row r="41" spans="1:9">
      <c r="A41" s="108">
        <v>40</v>
      </c>
      <c r="B41" s="108">
        <v>4</v>
      </c>
      <c r="C41" s="108" t="s">
        <v>209</v>
      </c>
      <c r="D41" s="109" t="s">
        <v>210</v>
      </c>
      <c r="E41" s="110">
        <v>48.35</v>
      </c>
      <c r="F41" s="110" t="s">
        <v>111</v>
      </c>
      <c r="G41" s="108">
        <v>0</v>
      </c>
      <c r="H41" s="108" t="s">
        <v>110</v>
      </c>
      <c r="I41" s="108" t="s">
        <v>112</v>
      </c>
    </row>
    <row r="42" spans="1:9">
      <c r="A42" s="108">
        <v>41</v>
      </c>
      <c r="B42" s="108">
        <v>4</v>
      </c>
      <c r="C42" s="108" t="s">
        <v>211</v>
      </c>
      <c r="D42" s="109" t="s">
        <v>212</v>
      </c>
      <c r="E42" s="110">
        <v>44.35</v>
      </c>
      <c r="F42" s="110" t="s">
        <v>111</v>
      </c>
      <c r="G42" s="108">
        <v>0</v>
      </c>
      <c r="H42" s="108" t="s">
        <v>213</v>
      </c>
      <c r="I42" s="108" t="s">
        <v>112</v>
      </c>
    </row>
    <row r="43" spans="1:9">
      <c r="A43" s="108">
        <v>42</v>
      </c>
      <c r="B43" s="108">
        <v>4</v>
      </c>
      <c r="C43" s="108" t="s">
        <v>214</v>
      </c>
      <c r="D43" s="109" t="s">
        <v>215</v>
      </c>
      <c r="E43" s="110">
        <v>44.35</v>
      </c>
      <c r="F43" s="110" t="s">
        <v>111</v>
      </c>
      <c r="G43" s="108">
        <v>0</v>
      </c>
      <c r="H43" s="108" t="s">
        <v>213</v>
      </c>
      <c r="I43" s="108" t="s">
        <v>112</v>
      </c>
    </row>
    <row r="44" spans="1:9">
      <c r="A44" s="108">
        <v>43</v>
      </c>
      <c r="B44" s="108">
        <v>4</v>
      </c>
      <c r="C44" s="108" t="s">
        <v>216</v>
      </c>
      <c r="D44" s="109" t="s">
        <v>217</v>
      </c>
      <c r="E44" s="110">
        <v>44.35</v>
      </c>
      <c r="F44" s="110" t="s">
        <v>111</v>
      </c>
      <c r="G44" s="108">
        <v>0</v>
      </c>
      <c r="H44" s="108" t="s">
        <v>213</v>
      </c>
      <c r="I44" s="108" t="s">
        <v>112</v>
      </c>
    </row>
    <row r="45" spans="1:9">
      <c r="A45" s="108">
        <v>44</v>
      </c>
      <c r="B45" s="108">
        <v>4</v>
      </c>
      <c r="C45" s="108" t="s">
        <v>218</v>
      </c>
      <c r="D45" s="109" t="s">
        <v>219</v>
      </c>
      <c r="E45" s="110">
        <v>44.35</v>
      </c>
      <c r="F45" s="110" t="s">
        <v>111</v>
      </c>
      <c r="G45" s="108">
        <v>0</v>
      </c>
      <c r="H45" s="108" t="s">
        <v>213</v>
      </c>
      <c r="I45" s="108" t="s">
        <v>112</v>
      </c>
    </row>
    <row r="46" spans="1:9">
      <c r="A46" s="108">
        <v>45</v>
      </c>
      <c r="B46" s="108">
        <v>4</v>
      </c>
      <c r="C46" s="108" t="s">
        <v>220</v>
      </c>
      <c r="D46" s="109" t="s">
        <v>221</v>
      </c>
      <c r="E46" s="110">
        <v>44.35</v>
      </c>
      <c r="F46" s="110" t="s">
        <v>111</v>
      </c>
      <c r="G46" s="108">
        <v>0</v>
      </c>
      <c r="H46" s="108" t="s">
        <v>213</v>
      </c>
      <c r="I46" s="108" t="s">
        <v>112</v>
      </c>
    </row>
    <row r="47" spans="1:9">
      <c r="A47" s="108">
        <v>46</v>
      </c>
      <c r="B47" s="108">
        <v>4</v>
      </c>
      <c r="C47" s="108" t="s">
        <v>222</v>
      </c>
      <c r="D47" s="109" t="s">
        <v>223</v>
      </c>
      <c r="E47" s="110">
        <v>44.35</v>
      </c>
      <c r="F47" s="110" t="s">
        <v>111</v>
      </c>
      <c r="G47" s="108">
        <v>0</v>
      </c>
      <c r="H47" s="108" t="s">
        <v>213</v>
      </c>
      <c r="I47" s="108" t="s">
        <v>112</v>
      </c>
    </row>
    <row r="48" spans="1:9">
      <c r="A48" s="108">
        <v>47</v>
      </c>
      <c r="B48" s="108">
        <v>4</v>
      </c>
      <c r="C48" s="108" t="s">
        <v>224</v>
      </c>
      <c r="D48" s="109" t="s">
        <v>225</v>
      </c>
      <c r="E48" s="110">
        <v>44.35</v>
      </c>
      <c r="F48" s="110" t="s">
        <v>111</v>
      </c>
      <c r="G48" s="108">
        <v>0</v>
      </c>
      <c r="H48" s="108" t="s">
        <v>213</v>
      </c>
      <c r="I48" s="108" t="s">
        <v>112</v>
      </c>
    </row>
    <row r="49" spans="1:9">
      <c r="A49" s="108">
        <v>48</v>
      </c>
      <c r="B49" s="108">
        <v>4</v>
      </c>
      <c r="C49" s="108" t="s">
        <v>226</v>
      </c>
      <c r="D49" s="109" t="s">
        <v>227</v>
      </c>
      <c r="E49" s="110">
        <v>44.35</v>
      </c>
      <c r="F49" s="110" t="s">
        <v>111</v>
      </c>
      <c r="G49" s="108">
        <v>0</v>
      </c>
      <c r="H49" s="108" t="s">
        <v>213</v>
      </c>
      <c r="I49" s="108" t="s">
        <v>112</v>
      </c>
    </row>
    <row r="50" spans="1:9">
      <c r="A50" s="108">
        <v>49</v>
      </c>
      <c r="B50" s="108">
        <v>4</v>
      </c>
      <c r="C50" s="108" t="s">
        <v>228</v>
      </c>
      <c r="D50" s="109" t="s">
        <v>229</v>
      </c>
      <c r="E50" s="110">
        <v>44.35</v>
      </c>
      <c r="F50" s="110" t="s">
        <v>111</v>
      </c>
      <c r="G50" s="108">
        <v>0</v>
      </c>
      <c r="H50" s="108" t="s">
        <v>213</v>
      </c>
      <c r="I50" s="108" t="s">
        <v>112</v>
      </c>
    </row>
    <row r="51" spans="1:9">
      <c r="A51" s="108">
        <v>50</v>
      </c>
      <c r="B51" s="108">
        <v>4</v>
      </c>
      <c r="C51" s="108" t="s">
        <v>230</v>
      </c>
      <c r="D51" s="109" t="s">
        <v>231</v>
      </c>
      <c r="E51" s="110">
        <v>44.35</v>
      </c>
      <c r="F51" s="110" t="s">
        <v>111</v>
      </c>
      <c r="G51" s="108">
        <v>0</v>
      </c>
      <c r="H51" s="108" t="s">
        <v>213</v>
      </c>
      <c r="I51" s="108" t="s">
        <v>112</v>
      </c>
    </row>
    <row r="52" spans="1:9">
      <c r="A52" s="108">
        <v>51</v>
      </c>
      <c r="B52" s="108">
        <v>4</v>
      </c>
      <c r="C52" s="108" t="s">
        <v>232</v>
      </c>
      <c r="D52" s="109" t="s">
        <v>233</v>
      </c>
      <c r="E52" s="110">
        <v>44.35</v>
      </c>
      <c r="F52" s="110" t="s">
        <v>111</v>
      </c>
      <c r="G52" s="108">
        <v>0</v>
      </c>
      <c r="H52" s="108" t="s">
        <v>213</v>
      </c>
      <c r="I52" s="108" t="s">
        <v>112</v>
      </c>
    </row>
    <row r="53" spans="1:9">
      <c r="A53" s="108">
        <v>52</v>
      </c>
      <c r="B53" s="108">
        <v>4</v>
      </c>
      <c r="C53" s="108" t="s">
        <v>234</v>
      </c>
      <c r="D53" s="109" t="s">
        <v>235</v>
      </c>
      <c r="E53" s="110">
        <v>65.739999999999995</v>
      </c>
      <c r="F53" s="110" t="s">
        <v>116</v>
      </c>
      <c r="G53" s="108" t="s">
        <v>121</v>
      </c>
      <c r="H53" s="108" t="s">
        <v>236</v>
      </c>
      <c r="I53" s="108" t="s">
        <v>188</v>
      </c>
    </row>
    <row r="54" spans="1:9">
      <c r="A54" s="108">
        <v>53</v>
      </c>
      <c r="B54" s="108">
        <v>4</v>
      </c>
      <c r="C54" s="108" t="s">
        <v>237</v>
      </c>
      <c r="D54" s="109" t="s">
        <v>238</v>
      </c>
      <c r="E54" s="110">
        <v>44.35</v>
      </c>
      <c r="F54" s="110" t="s">
        <v>111</v>
      </c>
      <c r="G54" s="108">
        <v>0</v>
      </c>
      <c r="H54" s="108" t="s">
        <v>213</v>
      </c>
      <c r="I54" s="108" t="s">
        <v>112</v>
      </c>
    </row>
    <row r="55" spans="1:9">
      <c r="A55" s="108">
        <v>54</v>
      </c>
      <c r="B55" s="108">
        <v>4</v>
      </c>
      <c r="C55" s="108" t="s">
        <v>239</v>
      </c>
      <c r="D55" s="109" t="s">
        <v>240</v>
      </c>
      <c r="E55" s="110">
        <v>44.35</v>
      </c>
      <c r="F55" s="110" t="s">
        <v>111</v>
      </c>
      <c r="G55" s="108">
        <v>0</v>
      </c>
      <c r="H55" s="108" t="s">
        <v>213</v>
      </c>
      <c r="I55" s="108" t="s">
        <v>112</v>
      </c>
    </row>
    <row r="56" spans="1:9">
      <c r="A56" s="108">
        <v>55</v>
      </c>
      <c r="B56" s="108">
        <v>4</v>
      </c>
      <c r="C56" s="108" t="s">
        <v>241</v>
      </c>
      <c r="D56" s="109" t="s">
        <v>242</v>
      </c>
      <c r="E56" s="110">
        <v>44.35</v>
      </c>
      <c r="F56" s="110" t="s">
        <v>111</v>
      </c>
      <c r="G56" s="108">
        <v>0</v>
      </c>
      <c r="H56" s="108" t="s">
        <v>213</v>
      </c>
      <c r="I56" s="108" t="s">
        <v>112</v>
      </c>
    </row>
    <row r="57" spans="1:9">
      <c r="A57" s="108">
        <v>56</v>
      </c>
      <c r="B57" s="108">
        <v>4</v>
      </c>
      <c r="C57" s="108" t="s">
        <v>243</v>
      </c>
      <c r="D57" s="109" t="s">
        <v>244</v>
      </c>
      <c r="E57" s="110">
        <v>44.35</v>
      </c>
      <c r="F57" s="110" t="s">
        <v>111</v>
      </c>
      <c r="G57" s="108">
        <v>0</v>
      </c>
      <c r="H57" s="108" t="s">
        <v>245</v>
      </c>
      <c r="I57" s="108" t="s">
        <v>112</v>
      </c>
    </row>
    <row r="58" spans="1:9">
      <c r="A58" s="108">
        <v>57</v>
      </c>
      <c r="B58" s="108">
        <v>4</v>
      </c>
      <c r="C58" s="108" t="s">
        <v>246</v>
      </c>
      <c r="D58" s="109" t="s">
        <v>247</v>
      </c>
      <c r="E58" s="110">
        <v>44.35</v>
      </c>
      <c r="F58" s="110" t="s">
        <v>139</v>
      </c>
      <c r="G58" s="108" t="s">
        <v>137</v>
      </c>
      <c r="H58" s="108" t="s">
        <v>245</v>
      </c>
      <c r="I58" s="108" t="s">
        <v>112</v>
      </c>
    </row>
    <row r="59" spans="1:9">
      <c r="A59" s="108">
        <v>58</v>
      </c>
      <c r="B59" s="108">
        <v>4</v>
      </c>
      <c r="C59" s="108" t="s">
        <v>248</v>
      </c>
      <c r="D59" s="109" t="s">
        <v>249</v>
      </c>
      <c r="E59" s="110">
        <v>60.4</v>
      </c>
      <c r="F59" s="110" t="s">
        <v>116</v>
      </c>
      <c r="G59" s="108" t="s">
        <v>121</v>
      </c>
      <c r="H59" s="108" t="s">
        <v>250</v>
      </c>
      <c r="I59" s="108" t="s">
        <v>251</v>
      </c>
    </row>
    <row r="60" spans="1:9">
      <c r="A60" s="108">
        <v>59</v>
      </c>
      <c r="B60" s="108">
        <v>4</v>
      </c>
      <c r="C60" s="108" t="s">
        <v>252</v>
      </c>
      <c r="D60" s="109" t="s">
        <v>253</v>
      </c>
      <c r="E60" s="110">
        <v>44.35</v>
      </c>
      <c r="F60" s="110" t="s">
        <v>139</v>
      </c>
      <c r="G60" s="108" t="s">
        <v>137</v>
      </c>
      <c r="H60" s="108" t="s">
        <v>245</v>
      </c>
      <c r="I60" s="108" t="s">
        <v>112</v>
      </c>
    </row>
    <row r="61" spans="1:9">
      <c r="A61" s="108">
        <v>60</v>
      </c>
      <c r="B61" s="108">
        <v>4</v>
      </c>
      <c r="C61" s="108" t="s">
        <v>254</v>
      </c>
      <c r="D61" s="109" t="s">
        <v>255</v>
      </c>
      <c r="E61" s="110">
        <v>44.35</v>
      </c>
      <c r="F61" s="110" t="s">
        <v>139</v>
      </c>
      <c r="G61" s="108" t="s">
        <v>137</v>
      </c>
      <c r="H61" s="108" t="s">
        <v>245</v>
      </c>
      <c r="I61" s="108" t="s">
        <v>112</v>
      </c>
    </row>
    <row r="62" spans="1:9">
      <c r="A62" s="108">
        <v>61</v>
      </c>
      <c r="B62" s="108">
        <v>4</v>
      </c>
      <c r="C62" s="108" t="s">
        <v>256</v>
      </c>
      <c r="D62" s="109" t="s">
        <v>257</v>
      </c>
      <c r="E62" s="110">
        <v>44.35</v>
      </c>
      <c r="F62" s="110" t="s">
        <v>139</v>
      </c>
      <c r="G62" s="108" t="s">
        <v>137</v>
      </c>
      <c r="H62" s="108" t="s">
        <v>245</v>
      </c>
      <c r="I62" s="108" t="s">
        <v>112</v>
      </c>
    </row>
    <row r="63" spans="1:9">
      <c r="A63" s="108">
        <v>62</v>
      </c>
      <c r="B63" s="108">
        <v>4</v>
      </c>
      <c r="C63" s="108" t="s">
        <v>258</v>
      </c>
      <c r="D63" s="109" t="s">
        <v>259</v>
      </c>
      <c r="E63" s="110">
        <v>60.4</v>
      </c>
      <c r="F63" s="110" t="s">
        <v>116</v>
      </c>
      <c r="G63" s="108" t="s">
        <v>121</v>
      </c>
      <c r="H63" s="108" t="s">
        <v>250</v>
      </c>
      <c r="I63" s="108" t="s">
        <v>251</v>
      </c>
    </row>
    <row r="64" spans="1:9">
      <c r="A64" s="108">
        <v>63</v>
      </c>
      <c r="B64" s="108">
        <v>4</v>
      </c>
      <c r="C64" s="108" t="s">
        <v>260</v>
      </c>
      <c r="D64" s="109" t="s">
        <v>261</v>
      </c>
      <c r="E64" s="110">
        <v>44.35</v>
      </c>
      <c r="F64" s="110" t="s">
        <v>139</v>
      </c>
      <c r="G64" s="108" t="s">
        <v>137</v>
      </c>
      <c r="H64" s="108" t="s">
        <v>245</v>
      </c>
      <c r="I64" s="108" t="s">
        <v>112</v>
      </c>
    </row>
    <row r="65" spans="1:9">
      <c r="A65" s="108">
        <v>64</v>
      </c>
      <c r="B65" s="108">
        <v>4</v>
      </c>
      <c r="C65" s="108" t="s">
        <v>262</v>
      </c>
      <c r="D65" s="109" t="s">
        <v>263</v>
      </c>
      <c r="E65" s="110">
        <v>44.35</v>
      </c>
      <c r="F65" s="110" t="s">
        <v>111</v>
      </c>
      <c r="G65" s="108">
        <v>0</v>
      </c>
      <c r="H65" s="108" t="s">
        <v>245</v>
      </c>
      <c r="I65" s="108" t="s">
        <v>112</v>
      </c>
    </row>
    <row r="66" spans="1:9">
      <c r="A66" s="108">
        <v>65</v>
      </c>
      <c r="B66" s="108">
        <v>4</v>
      </c>
      <c r="C66" s="108" t="s">
        <v>264</v>
      </c>
      <c r="D66" s="109" t="s">
        <v>265</v>
      </c>
      <c r="E66" s="110">
        <v>44.35</v>
      </c>
      <c r="F66" s="110" t="s">
        <v>111</v>
      </c>
      <c r="G66" s="108">
        <v>0</v>
      </c>
      <c r="H66" s="108" t="s">
        <v>245</v>
      </c>
      <c r="I66" s="108" t="s">
        <v>112</v>
      </c>
    </row>
    <row r="67" spans="1:9">
      <c r="A67" s="108">
        <v>66</v>
      </c>
      <c r="B67" s="108">
        <v>4</v>
      </c>
      <c r="C67" s="108" t="s">
        <v>266</v>
      </c>
      <c r="D67" s="109" t="s">
        <v>267</v>
      </c>
      <c r="E67" s="110">
        <v>44.35</v>
      </c>
      <c r="F67" s="110" t="s">
        <v>111</v>
      </c>
      <c r="G67" s="108">
        <v>0</v>
      </c>
      <c r="H67" s="108" t="s">
        <v>245</v>
      </c>
      <c r="I67" s="108" t="s">
        <v>112</v>
      </c>
    </row>
    <row r="68" spans="1:9">
      <c r="A68" s="108">
        <v>67</v>
      </c>
      <c r="B68" s="108">
        <v>4</v>
      </c>
      <c r="C68" s="108" t="s">
        <v>268</v>
      </c>
      <c r="D68" s="109" t="s">
        <v>269</v>
      </c>
      <c r="E68" s="110">
        <v>44.35</v>
      </c>
      <c r="F68" s="110" t="s">
        <v>111</v>
      </c>
      <c r="G68" s="108">
        <v>0</v>
      </c>
      <c r="H68" s="108" t="s">
        <v>245</v>
      </c>
      <c r="I68" s="108" t="s">
        <v>112</v>
      </c>
    </row>
    <row r="69" spans="1:9">
      <c r="A69" s="108">
        <v>68</v>
      </c>
      <c r="B69" s="108">
        <v>4</v>
      </c>
      <c r="C69" s="108" t="s">
        <v>270</v>
      </c>
      <c r="D69" s="109" t="s">
        <v>271</v>
      </c>
      <c r="E69" s="110">
        <v>44.35</v>
      </c>
      <c r="F69" s="110" t="s">
        <v>111</v>
      </c>
      <c r="G69" s="108">
        <v>0</v>
      </c>
      <c r="H69" s="108" t="s">
        <v>245</v>
      </c>
      <c r="I69" s="108" t="s">
        <v>112</v>
      </c>
    </row>
    <row r="70" spans="1:9">
      <c r="A70" s="108">
        <v>69</v>
      </c>
      <c r="B70" s="108">
        <v>4</v>
      </c>
      <c r="C70" s="108" t="s">
        <v>272</v>
      </c>
      <c r="D70" s="109" t="s">
        <v>273</v>
      </c>
      <c r="E70" s="110">
        <v>69.23</v>
      </c>
      <c r="F70" s="110" t="s">
        <v>276</v>
      </c>
      <c r="G70" s="108" t="s">
        <v>274</v>
      </c>
      <c r="H70" s="108" t="s">
        <v>275</v>
      </c>
      <c r="I70" s="108" t="s">
        <v>73</v>
      </c>
    </row>
    <row r="71" spans="1:9">
      <c r="A71" s="108">
        <v>70</v>
      </c>
      <c r="B71" s="108">
        <v>4</v>
      </c>
      <c r="C71" s="108" t="s">
        <v>277</v>
      </c>
      <c r="D71" s="109" t="s">
        <v>278</v>
      </c>
      <c r="E71" s="110">
        <v>44.35</v>
      </c>
      <c r="F71" s="110" t="s">
        <v>111</v>
      </c>
      <c r="G71" s="108">
        <v>0</v>
      </c>
      <c r="H71" s="108" t="s">
        <v>245</v>
      </c>
      <c r="I71" s="108" t="s">
        <v>112</v>
      </c>
    </row>
    <row r="72" spans="1:9">
      <c r="A72" s="108">
        <v>71</v>
      </c>
      <c r="B72" s="108">
        <v>4</v>
      </c>
      <c r="C72" s="108" t="s">
        <v>279</v>
      </c>
      <c r="D72" s="109" t="s">
        <v>280</v>
      </c>
      <c r="E72" s="110">
        <v>60.47</v>
      </c>
      <c r="F72" s="110" t="s">
        <v>116</v>
      </c>
      <c r="G72" s="108" t="s">
        <v>121</v>
      </c>
      <c r="H72" s="108" t="s">
        <v>281</v>
      </c>
      <c r="I72" s="108" t="s">
        <v>251</v>
      </c>
    </row>
    <row r="73" spans="1:9">
      <c r="A73" s="108">
        <v>72</v>
      </c>
      <c r="B73" s="108">
        <v>4</v>
      </c>
      <c r="C73" s="108" t="s">
        <v>282</v>
      </c>
      <c r="D73" s="109" t="s">
        <v>283</v>
      </c>
      <c r="E73" s="110">
        <v>69.06</v>
      </c>
      <c r="F73" s="110" t="s">
        <v>276</v>
      </c>
      <c r="G73" s="108" t="s">
        <v>274</v>
      </c>
      <c r="H73" s="108" t="s">
        <v>284</v>
      </c>
      <c r="I73" s="108" t="s">
        <v>73</v>
      </c>
    </row>
    <row r="74" spans="1:9">
      <c r="A74" s="108">
        <v>73</v>
      </c>
      <c r="B74" s="108">
        <v>4</v>
      </c>
      <c r="C74" s="108" t="s">
        <v>285</v>
      </c>
      <c r="D74" s="109" t="s">
        <v>286</v>
      </c>
      <c r="E74" s="110">
        <v>44.24</v>
      </c>
      <c r="F74" s="110" t="s">
        <v>111</v>
      </c>
      <c r="G74" s="108">
        <v>0</v>
      </c>
      <c r="H74" s="108" t="s">
        <v>213</v>
      </c>
      <c r="I74" s="108" t="s">
        <v>112</v>
      </c>
    </row>
    <row r="75" spans="1:9">
      <c r="A75" s="108">
        <v>74</v>
      </c>
      <c r="B75" s="108">
        <v>4</v>
      </c>
      <c r="C75" s="108" t="s">
        <v>287</v>
      </c>
      <c r="D75" s="109" t="s">
        <v>288</v>
      </c>
      <c r="E75" s="110">
        <v>44.24</v>
      </c>
      <c r="F75" s="110" t="s">
        <v>111</v>
      </c>
      <c r="G75" s="108">
        <v>0</v>
      </c>
      <c r="H75" s="108" t="s">
        <v>213</v>
      </c>
      <c r="I75" s="108" t="s">
        <v>112</v>
      </c>
    </row>
    <row r="76" spans="1:9">
      <c r="A76" s="108">
        <v>75</v>
      </c>
      <c r="B76" s="108">
        <v>4</v>
      </c>
      <c r="C76" s="108" t="s">
        <v>289</v>
      </c>
      <c r="D76" s="109" t="s">
        <v>290</v>
      </c>
      <c r="E76" s="110">
        <v>69.23</v>
      </c>
      <c r="F76" s="110" t="s">
        <v>276</v>
      </c>
      <c r="G76" s="108" t="s">
        <v>274</v>
      </c>
      <c r="H76" s="108" t="s">
        <v>284</v>
      </c>
      <c r="I76" s="108" t="s">
        <v>73</v>
      </c>
    </row>
    <row r="77" spans="1:9">
      <c r="A77" s="108">
        <v>76</v>
      </c>
      <c r="B77" s="108">
        <v>4</v>
      </c>
      <c r="C77" s="108" t="s">
        <v>291</v>
      </c>
      <c r="D77" s="109" t="s">
        <v>292</v>
      </c>
      <c r="E77" s="110">
        <v>44.35</v>
      </c>
      <c r="F77" s="110" t="s">
        <v>139</v>
      </c>
      <c r="G77" s="108" t="s">
        <v>137</v>
      </c>
      <c r="H77" s="108" t="s">
        <v>213</v>
      </c>
      <c r="I77" s="108" t="s">
        <v>112</v>
      </c>
    </row>
    <row r="78" spans="1:9">
      <c r="A78" s="108">
        <v>77</v>
      </c>
      <c r="B78" s="108">
        <v>4</v>
      </c>
      <c r="C78" s="108" t="s">
        <v>293</v>
      </c>
      <c r="D78" s="109" t="s">
        <v>294</v>
      </c>
      <c r="E78" s="110">
        <v>44.35</v>
      </c>
      <c r="F78" s="110" t="s">
        <v>139</v>
      </c>
      <c r="G78" s="108" t="s">
        <v>137</v>
      </c>
      <c r="H78" s="108" t="s">
        <v>213</v>
      </c>
      <c r="I78" s="108" t="s">
        <v>112</v>
      </c>
    </row>
    <row r="79" spans="1:9">
      <c r="A79" s="108">
        <v>78</v>
      </c>
      <c r="B79" s="108">
        <v>4</v>
      </c>
      <c r="C79" s="108" t="s">
        <v>295</v>
      </c>
      <c r="D79" s="109" t="s">
        <v>296</v>
      </c>
      <c r="E79" s="110">
        <v>44.35</v>
      </c>
      <c r="F79" s="110" t="s">
        <v>111</v>
      </c>
      <c r="G79" s="108">
        <v>0</v>
      </c>
      <c r="H79" s="108" t="s">
        <v>213</v>
      </c>
      <c r="I79" s="108" t="s">
        <v>112</v>
      </c>
    </row>
    <row r="80" spans="1:9">
      <c r="A80" s="108">
        <v>79</v>
      </c>
      <c r="B80" s="108">
        <v>4</v>
      </c>
      <c r="C80" s="108" t="s">
        <v>297</v>
      </c>
      <c r="D80" s="109" t="s">
        <v>298</v>
      </c>
      <c r="E80" s="110">
        <v>69.23</v>
      </c>
      <c r="F80" s="110" t="s">
        <v>276</v>
      </c>
      <c r="G80" s="108" t="s">
        <v>274</v>
      </c>
      <c r="H80" s="108" t="s">
        <v>284</v>
      </c>
      <c r="I80" s="108" t="s">
        <v>73</v>
      </c>
    </row>
    <row r="81" spans="1:19">
      <c r="A81" s="108">
        <v>80</v>
      </c>
      <c r="B81" s="108">
        <v>4</v>
      </c>
      <c r="C81" s="108" t="s">
        <v>299</v>
      </c>
      <c r="D81" s="109" t="s">
        <v>300</v>
      </c>
      <c r="E81" s="110">
        <v>44.35</v>
      </c>
      <c r="F81" s="110" t="s">
        <v>139</v>
      </c>
      <c r="G81" s="108" t="s">
        <v>137</v>
      </c>
      <c r="H81" s="108" t="s">
        <v>213</v>
      </c>
      <c r="I81" s="108" t="s">
        <v>112</v>
      </c>
    </row>
    <row r="82" spans="1:19">
      <c r="A82" s="108">
        <v>81</v>
      </c>
      <c r="B82" s="108">
        <v>4</v>
      </c>
      <c r="C82" s="108" t="s">
        <v>301</v>
      </c>
      <c r="D82" s="109" t="s">
        <v>302</v>
      </c>
      <c r="E82" s="110">
        <v>44.35</v>
      </c>
      <c r="F82" s="110" t="s">
        <v>139</v>
      </c>
      <c r="G82" s="108" t="s">
        <v>137</v>
      </c>
      <c r="H82" s="108" t="s">
        <v>245</v>
      </c>
      <c r="I82" s="108" t="s">
        <v>112</v>
      </c>
    </row>
    <row r="83" spans="1:19">
      <c r="A83" s="108">
        <v>82</v>
      </c>
      <c r="B83" s="108">
        <v>4</v>
      </c>
      <c r="C83" s="108" t="s">
        <v>303</v>
      </c>
      <c r="D83" s="109" t="s">
        <v>304</v>
      </c>
      <c r="E83" s="110">
        <v>65.739999999999995</v>
      </c>
      <c r="F83" s="110" t="s">
        <v>116</v>
      </c>
      <c r="G83" s="108" t="s">
        <v>121</v>
      </c>
      <c r="H83" s="108" t="s">
        <v>305</v>
      </c>
      <c r="I83" s="108" t="s">
        <v>178</v>
      </c>
    </row>
    <row r="84" spans="1:19">
      <c r="A84" s="108">
        <v>83</v>
      </c>
      <c r="B84" s="108">
        <v>4</v>
      </c>
      <c r="C84" s="108" t="s">
        <v>306</v>
      </c>
      <c r="D84" s="109" t="s">
        <v>307</v>
      </c>
      <c r="E84" s="110">
        <v>69.23</v>
      </c>
      <c r="F84" s="110" t="s">
        <v>276</v>
      </c>
      <c r="G84" s="108" t="s">
        <v>274</v>
      </c>
      <c r="H84" s="108" t="s">
        <v>275</v>
      </c>
      <c r="I84" s="108" t="s">
        <v>73</v>
      </c>
    </row>
    <row r="85" spans="1:19">
      <c r="A85" s="108">
        <v>84</v>
      </c>
      <c r="B85" s="108">
        <v>4</v>
      </c>
      <c r="C85" s="108" t="s">
        <v>308</v>
      </c>
      <c r="D85" s="109" t="s">
        <v>309</v>
      </c>
      <c r="E85" s="110">
        <v>65.739999999999995</v>
      </c>
      <c r="F85" s="110" t="s">
        <v>116</v>
      </c>
      <c r="G85" s="108" t="s">
        <v>121</v>
      </c>
      <c r="H85" s="108" t="s">
        <v>305</v>
      </c>
      <c r="I85" s="108" t="s">
        <v>178</v>
      </c>
    </row>
    <row r="86" spans="1:19">
      <c r="A86" s="108">
        <v>85</v>
      </c>
      <c r="B86" s="108">
        <v>4</v>
      </c>
      <c r="C86" s="108" t="s">
        <v>310</v>
      </c>
      <c r="D86" s="109" t="s">
        <v>311</v>
      </c>
      <c r="E86" s="110">
        <v>44.35</v>
      </c>
      <c r="F86" s="110" t="s">
        <v>139</v>
      </c>
      <c r="G86" s="108" t="s">
        <v>137</v>
      </c>
      <c r="H86" s="108" t="s">
        <v>245</v>
      </c>
      <c r="I86" s="108" t="s">
        <v>112</v>
      </c>
    </row>
    <row r="87" spans="1:19">
      <c r="A87" s="108">
        <v>86</v>
      </c>
      <c r="B87" s="108">
        <v>4</v>
      </c>
      <c r="C87" s="108" t="s">
        <v>312</v>
      </c>
      <c r="D87" s="109" t="s">
        <v>313</v>
      </c>
      <c r="E87" s="110">
        <v>44.35</v>
      </c>
      <c r="F87" s="110" t="s">
        <v>139</v>
      </c>
      <c r="G87" s="108" t="s">
        <v>137</v>
      </c>
      <c r="H87" s="108" t="s">
        <v>245</v>
      </c>
      <c r="I87" s="108" t="s">
        <v>112</v>
      </c>
    </row>
    <row r="88" spans="1:19">
      <c r="A88" s="108">
        <v>87</v>
      </c>
      <c r="B88" s="108">
        <v>4</v>
      </c>
      <c r="C88" s="108" t="s">
        <v>314</v>
      </c>
      <c r="D88" s="109" t="s">
        <v>315</v>
      </c>
      <c r="E88" s="110">
        <v>44.35</v>
      </c>
      <c r="F88" s="110" t="s">
        <v>111</v>
      </c>
      <c r="G88" s="108">
        <v>0</v>
      </c>
      <c r="H88" s="108" t="s">
        <v>245</v>
      </c>
      <c r="I88" s="108" t="s">
        <v>112</v>
      </c>
    </row>
    <row r="89" spans="1:19">
      <c r="A89" s="108">
        <v>88</v>
      </c>
      <c r="B89" s="108">
        <v>4</v>
      </c>
      <c r="C89" s="108" t="s">
        <v>316</v>
      </c>
      <c r="D89" s="109" t="s">
        <v>317</v>
      </c>
      <c r="E89" s="110">
        <v>64.349999999999994</v>
      </c>
      <c r="F89" s="110" t="s">
        <v>116</v>
      </c>
      <c r="G89" s="108" t="s">
        <v>121</v>
      </c>
      <c r="H89" s="108" t="s">
        <v>318</v>
      </c>
      <c r="I89" s="108" t="s">
        <v>529</v>
      </c>
    </row>
    <row r="90" spans="1:19">
      <c r="A90" s="108">
        <v>89</v>
      </c>
      <c r="B90" s="108">
        <v>4</v>
      </c>
      <c r="C90" s="108" t="s">
        <v>319</v>
      </c>
      <c r="D90" s="109" t="s">
        <v>320</v>
      </c>
      <c r="E90" s="110">
        <v>64.349999999999994</v>
      </c>
      <c r="F90" s="110" t="s">
        <v>116</v>
      </c>
      <c r="G90" s="108" t="s">
        <v>121</v>
      </c>
      <c r="H90" s="108" t="s">
        <v>318</v>
      </c>
      <c r="I90" s="108" t="s">
        <v>530</v>
      </c>
    </row>
    <row r="91" spans="1:19">
      <c r="A91" s="108">
        <v>90</v>
      </c>
      <c r="B91" s="108">
        <v>4</v>
      </c>
      <c r="C91" s="108" t="s">
        <v>321</v>
      </c>
      <c r="D91" s="109" t="s">
        <v>322</v>
      </c>
      <c r="E91" s="110">
        <v>44.35</v>
      </c>
      <c r="F91" s="110" t="s">
        <v>139</v>
      </c>
      <c r="G91" s="108" t="s">
        <v>137</v>
      </c>
      <c r="H91" s="108" t="s">
        <v>245</v>
      </c>
      <c r="I91" s="108" t="s">
        <v>112</v>
      </c>
    </row>
    <row r="92" spans="1:19">
      <c r="E92" s="115">
        <f>SUM(E2:E91)</f>
        <v>4606.5999999999976</v>
      </c>
      <c r="F92" s="115"/>
    </row>
    <row r="94" spans="1:19">
      <c r="L94" s="108" t="s">
        <v>505</v>
      </c>
      <c r="M94" s="108" t="s">
        <v>546</v>
      </c>
      <c r="N94" s="108" t="s">
        <v>506</v>
      </c>
      <c r="O94" s="108" t="s">
        <v>507</v>
      </c>
      <c r="P94" s="108" t="s">
        <v>508</v>
      </c>
      <c r="Q94" s="108" t="s">
        <v>547</v>
      </c>
      <c r="R94" s="108" t="s">
        <v>548</v>
      </c>
      <c r="S94" s="108" t="s">
        <v>509</v>
      </c>
    </row>
    <row r="95" spans="1:19">
      <c r="L95" s="163" t="s">
        <v>510</v>
      </c>
      <c r="M95" s="108" t="s">
        <v>549</v>
      </c>
      <c r="N95" s="108" t="s">
        <v>533</v>
      </c>
      <c r="O95" s="108">
        <v>16</v>
      </c>
      <c r="P95" s="108">
        <v>716</v>
      </c>
      <c r="Q95" s="167" t="s">
        <v>550</v>
      </c>
      <c r="R95" s="138" t="s">
        <v>551</v>
      </c>
      <c r="S95" s="108" t="s">
        <v>514</v>
      </c>
    </row>
    <row r="96" spans="1:19">
      <c r="L96" s="163"/>
      <c r="M96" s="108" t="s">
        <v>554</v>
      </c>
      <c r="N96" s="108" t="s">
        <v>534</v>
      </c>
      <c r="O96" s="108">
        <v>2</v>
      </c>
      <c r="P96" s="108">
        <v>93.57</v>
      </c>
      <c r="Q96" s="168"/>
      <c r="R96" s="138" t="s">
        <v>553</v>
      </c>
      <c r="S96" s="108" t="s">
        <v>515</v>
      </c>
    </row>
    <row r="97" spans="12:19">
      <c r="L97" s="163"/>
      <c r="M97" s="108" t="s">
        <v>560</v>
      </c>
      <c r="N97" s="108" t="s">
        <v>535</v>
      </c>
      <c r="O97" s="108">
        <v>12</v>
      </c>
      <c r="P97" s="108">
        <v>752.79</v>
      </c>
      <c r="Q97" s="169"/>
      <c r="R97" s="138" t="s">
        <v>558</v>
      </c>
      <c r="S97" s="108" t="s">
        <v>519</v>
      </c>
    </row>
    <row r="98" spans="12:19">
      <c r="L98" s="116" t="s">
        <v>516</v>
      </c>
      <c r="M98" s="116" t="s">
        <v>520</v>
      </c>
      <c r="N98" s="116" t="s">
        <v>520</v>
      </c>
      <c r="O98" s="116">
        <v>30</v>
      </c>
      <c r="P98" s="116">
        <f>P95+P96+P97</f>
        <v>1562.36</v>
      </c>
      <c r="Q98" s="116"/>
      <c r="R98" s="139"/>
      <c r="S98" s="116" t="s">
        <v>520</v>
      </c>
    </row>
    <row r="99" spans="12:19">
      <c r="L99" s="164" t="s">
        <v>512</v>
      </c>
      <c r="M99" s="108" t="s">
        <v>555</v>
      </c>
      <c r="N99" s="108" t="s">
        <v>536</v>
      </c>
      <c r="O99" s="108">
        <v>30</v>
      </c>
      <c r="P99" s="108">
        <v>1350.28</v>
      </c>
      <c r="Q99" s="167" t="s">
        <v>550</v>
      </c>
      <c r="R99" s="138" t="s">
        <v>552</v>
      </c>
      <c r="S99" s="108" t="s">
        <v>521</v>
      </c>
    </row>
    <row r="100" spans="12:19">
      <c r="L100" s="165"/>
      <c r="M100" s="108" t="s">
        <v>556</v>
      </c>
      <c r="N100" s="108">
        <v>44.35</v>
      </c>
      <c r="O100" s="108">
        <v>12</v>
      </c>
      <c r="P100" s="108">
        <v>532.20000000000005</v>
      </c>
      <c r="Q100" s="168"/>
      <c r="R100" s="138" t="s">
        <v>557</v>
      </c>
      <c r="S100" s="108" t="s">
        <v>521</v>
      </c>
    </row>
    <row r="101" spans="12:19">
      <c r="L101" s="165"/>
      <c r="M101" s="108" t="s">
        <v>561</v>
      </c>
      <c r="N101" s="108" t="s">
        <v>537</v>
      </c>
      <c r="O101" s="108">
        <v>13</v>
      </c>
      <c r="P101" s="108">
        <v>815.78</v>
      </c>
      <c r="Q101" s="168"/>
      <c r="R101" s="138" t="s">
        <v>559</v>
      </c>
      <c r="S101" s="108" t="s">
        <v>522</v>
      </c>
    </row>
    <row r="102" spans="12:19">
      <c r="L102" s="166"/>
      <c r="M102" s="108" t="s">
        <v>562</v>
      </c>
      <c r="N102" s="108" t="s">
        <v>538</v>
      </c>
      <c r="O102" s="108">
        <v>5</v>
      </c>
      <c r="P102" s="108">
        <v>345.98</v>
      </c>
      <c r="Q102" s="169"/>
      <c r="R102" s="138" t="s">
        <v>563</v>
      </c>
      <c r="S102" s="108" t="s">
        <v>523</v>
      </c>
    </row>
    <row r="103" spans="12:19">
      <c r="L103" s="116" t="s">
        <v>516</v>
      </c>
      <c r="M103" s="116" t="s">
        <v>520</v>
      </c>
      <c r="N103" s="116" t="s">
        <v>520</v>
      </c>
      <c r="O103" s="116">
        <f>SUBTOTAL(9,O99:O102)</f>
        <v>60</v>
      </c>
      <c r="P103" s="116">
        <f>SUBTOTAL(9,P99:P102)</f>
        <v>3044.2400000000002</v>
      </c>
      <c r="Q103" s="116"/>
      <c r="R103" s="116"/>
      <c r="S103" s="116" t="s">
        <v>520</v>
      </c>
    </row>
    <row r="104" spans="12:19">
      <c r="L104" s="116" t="s">
        <v>524</v>
      </c>
      <c r="M104" s="116" t="s">
        <v>520</v>
      </c>
      <c r="N104" s="116" t="s">
        <v>520</v>
      </c>
      <c r="O104" s="116">
        <f>O98+O103</f>
        <v>90</v>
      </c>
      <c r="P104" s="116">
        <f>P98+P103</f>
        <v>4606.6000000000004</v>
      </c>
      <c r="Q104" s="116"/>
      <c r="R104" s="116"/>
      <c r="S104" s="116" t="s">
        <v>520</v>
      </c>
    </row>
  </sheetData>
  <autoFilter ref="A1:I92"/>
  <mergeCells count="4">
    <mergeCell ref="L95:L97"/>
    <mergeCell ref="L99:L102"/>
    <mergeCell ref="Q95:Q97"/>
    <mergeCell ref="Q99:Q102"/>
  </mergeCells>
  <phoneticPr fontId="29" type="noConversion"/>
  <conditionalFormatting sqref="D1:D1048576">
    <cfRule type="duplicateValues" dxfId="1" priority="1"/>
    <cfRule type="duplicateValues" dxfId="0" priority="2"/>
  </conditionalFormatting>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W26"/>
  <sheetViews>
    <sheetView workbookViewId="0">
      <selection activeCell="J12" sqref="J12"/>
    </sheetView>
  </sheetViews>
  <sheetFormatPr defaultColWidth="9" defaultRowHeight="14.25"/>
  <cols>
    <col min="1" max="2" width="9.875" style="30"/>
    <col min="3" max="16384" width="9" style="30"/>
  </cols>
  <sheetData>
    <row r="1" spans="1:23">
      <c r="A1" s="30" t="s">
        <v>323</v>
      </c>
      <c r="B1" s="59" t="s">
        <v>324</v>
      </c>
      <c r="C1" s="59" t="s">
        <v>325</v>
      </c>
      <c r="D1" s="59" t="s">
        <v>326</v>
      </c>
      <c r="E1" s="59" t="s">
        <v>327</v>
      </c>
      <c r="F1" s="59" t="s">
        <v>328</v>
      </c>
      <c r="G1" s="59" t="s">
        <v>329</v>
      </c>
      <c r="H1" s="59" t="s">
        <v>330</v>
      </c>
      <c r="I1" s="59" t="s">
        <v>331</v>
      </c>
      <c r="J1" s="59" t="s">
        <v>332</v>
      </c>
      <c r="K1" s="59" t="s">
        <v>333</v>
      </c>
      <c r="L1" s="59" t="s">
        <v>334</v>
      </c>
      <c r="M1" s="59" t="s">
        <v>335</v>
      </c>
      <c r="N1" s="59" t="s">
        <v>336</v>
      </c>
      <c r="O1" s="59"/>
      <c r="P1" s="59"/>
      <c r="Q1" s="59"/>
      <c r="R1" s="59"/>
      <c r="S1" s="59"/>
      <c r="T1" s="59"/>
      <c r="U1" s="59"/>
      <c r="V1" s="59"/>
      <c r="W1" s="59"/>
    </row>
    <row r="2" spans="1:23">
      <c r="A2" s="30" t="s">
        <v>337</v>
      </c>
      <c r="B2" s="30">
        <v>45.59</v>
      </c>
      <c r="C2" s="30">
        <v>44.84</v>
      </c>
      <c r="G2" s="30">
        <v>50.43</v>
      </c>
      <c r="H2" s="30">
        <v>48.86</v>
      </c>
      <c r="I2" s="30">
        <v>48.47</v>
      </c>
      <c r="M2" s="30">
        <v>48.28</v>
      </c>
      <c r="N2" s="125">
        <f>AVERAGE(B2:M2)</f>
        <v>47.745000000000005</v>
      </c>
    </row>
    <row r="3" spans="1:23">
      <c r="A3" s="125" t="s">
        <v>9</v>
      </c>
      <c r="B3" s="30">
        <v>56.12</v>
      </c>
      <c r="D3" s="30">
        <v>51.65</v>
      </c>
      <c r="E3" s="30">
        <v>52.47</v>
      </c>
      <c r="F3" s="30">
        <v>54.69</v>
      </c>
      <c r="G3" s="30">
        <v>55.92</v>
      </c>
      <c r="H3" s="30">
        <v>54.34</v>
      </c>
      <c r="I3" s="30">
        <v>54.15</v>
      </c>
      <c r="J3" s="30">
        <v>54.05</v>
      </c>
      <c r="K3" s="30">
        <v>53.25</v>
      </c>
      <c r="L3" s="30">
        <v>52.29</v>
      </c>
      <c r="M3" s="30">
        <v>51.2</v>
      </c>
      <c r="N3" s="30">
        <v>51.38</v>
      </c>
      <c r="O3" s="125">
        <f>AVERAGE(B3:N3)</f>
        <v>53.459166666666675</v>
      </c>
    </row>
    <row r="4" spans="1:23">
      <c r="A4" s="125" t="s">
        <v>10</v>
      </c>
      <c r="B4" s="30">
        <v>47.53</v>
      </c>
      <c r="C4" s="30">
        <v>47.83</v>
      </c>
      <c r="D4" s="30">
        <v>48.93</v>
      </c>
      <c r="E4" s="30">
        <v>46.18</v>
      </c>
      <c r="F4" s="30">
        <v>44.89</v>
      </c>
      <c r="G4" s="30">
        <v>47.87</v>
      </c>
      <c r="H4" s="30">
        <v>48.1</v>
      </c>
      <c r="I4" s="30">
        <v>48.44</v>
      </c>
      <c r="J4" s="30">
        <v>49.2</v>
      </c>
      <c r="L4" s="30">
        <v>48.57</v>
      </c>
      <c r="M4" s="30">
        <v>50.71</v>
      </c>
      <c r="N4" s="125">
        <f>AVERAGE(B4:M4)</f>
        <v>48.022727272727273</v>
      </c>
    </row>
    <row r="5" spans="1:23">
      <c r="A5" s="30" t="s">
        <v>338</v>
      </c>
      <c r="B5" s="30">
        <v>55.43</v>
      </c>
      <c r="C5" s="30">
        <v>57.2</v>
      </c>
      <c r="D5" s="30">
        <v>59.13</v>
      </c>
      <c r="E5" s="30">
        <v>54.69</v>
      </c>
      <c r="F5" s="30">
        <v>52.43</v>
      </c>
      <c r="G5" s="30">
        <v>52.79</v>
      </c>
      <c r="H5" s="30">
        <v>52.84</v>
      </c>
      <c r="I5" s="30">
        <v>52.16</v>
      </c>
      <c r="N5" s="125">
        <f>AVERAGE(B5:M5)</f>
        <v>54.583749999999995</v>
      </c>
    </row>
    <row r="6" spans="1:23">
      <c r="A6" s="30" t="s">
        <v>339</v>
      </c>
      <c r="B6" s="30">
        <v>58.88</v>
      </c>
      <c r="C6" s="30">
        <v>57.01</v>
      </c>
      <c r="D6" s="30">
        <v>54.95</v>
      </c>
      <c r="E6" s="30">
        <v>53.83</v>
      </c>
      <c r="F6" s="30">
        <v>53.89</v>
      </c>
      <c r="G6" s="30">
        <v>54.13</v>
      </c>
      <c r="H6" s="30">
        <v>55.49</v>
      </c>
      <c r="I6" s="30">
        <v>55.93</v>
      </c>
      <c r="J6" s="30">
        <v>56.22</v>
      </c>
      <c r="K6" s="30">
        <v>54.61</v>
      </c>
      <c r="L6" s="30">
        <v>55.52</v>
      </c>
      <c r="M6" s="30">
        <v>51.69</v>
      </c>
      <c r="N6" s="30">
        <v>55.2</v>
      </c>
      <c r="O6" s="125">
        <f>AVERAGE(B6:N6)</f>
        <v>55.180769230769243</v>
      </c>
    </row>
    <row r="7" spans="1:23">
      <c r="A7" s="30" t="s">
        <v>340</v>
      </c>
      <c r="B7" s="30">
        <v>57.26</v>
      </c>
      <c r="C7" s="30">
        <v>56.28</v>
      </c>
      <c r="D7" s="30">
        <v>52.52</v>
      </c>
      <c r="E7" s="30">
        <v>46.28</v>
      </c>
      <c r="F7" s="30">
        <v>48.02</v>
      </c>
      <c r="G7" s="30">
        <v>47.37</v>
      </c>
      <c r="H7" s="30">
        <v>48.51</v>
      </c>
      <c r="I7" s="30">
        <v>50.25</v>
      </c>
      <c r="N7" s="125">
        <f>AVERAGE(B7:M7)</f>
        <v>50.811250000000001</v>
      </c>
    </row>
    <row r="8" spans="1:23">
      <c r="A8" s="125" t="s">
        <v>11</v>
      </c>
      <c r="B8" s="30">
        <v>50.19</v>
      </c>
      <c r="C8" s="30">
        <v>49.63</v>
      </c>
      <c r="D8" s="30">
        <v>50.9</v>
      </c>
      <c r="E8" s="30">
        <v>48.74</v>
      </c>
      <c r="F8" s="30">
        <v>48.54</v>
      </c>
      <c r="G8" s="30">
        <v>49.83</v>
      </c>
      <c r="H8" s="30">
        <v>50.67</v>
      </c>
      <c r="I8" s="30">
        <v>50.17</v>
      </c>
      <c r="J8" s="30">
        <v>49.55</v>
      </c>
      <c r="K8" s="30">
        <v>48.3</v>
      </c>
      <c r="L8" s="30">
        <v>50.19</v>
      </c>
      <c r="M8" s="30">
        <v>49.37</v>
      </c>
      <c r="N8" s="30">
        <v>49.75</v>
      </c>
      <c r="O8" s="125">
        <f>AVERAGE(B8:M8)</f>
        <v>49.673333333333339</v>
      </c>
    </row>
    <row r="9" spans="1:23">
      <c r="A9" s="30" t="s">
        <v>341</v>
      </c>
      <c r="B9" s="30">
        <v>59.64</v>
      </c>
      <c r="C9" s="30">
        <v>57.71</v>
      </c>
      <c r="D9" s="30">
        <v>54.28</v>
      </c>
      <c r="E9" s="30">
        <v>54.48</v>
      </c>
      <c r="F9" s="30">
        <v>54.9</v>
      </c>
      <c r="G9" s="30">
        <v>55.63</v>
      </c>
      <c r="H9" s="30">
        <v>55.26</v>
      </c>
      <c r="I9" s="30">
        <v>54.75</v>
      </c>
      <c r="J9" s="30">
        <v>55.72</v>
      </c>
      <c r="K9" s="30">
        <v>52.92</v>
      </c>
      <c r="L9" s="30">
        <v>55.5</v>
      </c>
      <c r="M9" s="30">
        <v>55.65</v>
      </c>
      <c r="N9" s="125">
        <f>AVERAGE(B9:M9)</f>
        <v>55.536666666666662</v>
      </c>
    </row>
    <row r="14" spans="1:23">
      <c r="A14" s="60"/>
      <c r="B14" s="60" t="s">
        <v>337</v>
      </c>
      <c r="C14" s="61" t="s">
        <v>539</v>
      </c>
      <c r="D14" s="62" t="s">
        <v>540</v>
      </c>
      <c r="E14" s="30" t="s">
        <v>338</v>
      </c>
      <c r="F14" s="30" t="s">
        <v>339</v>
      </c>
      <c r="G14" s="30" t="s">
        <v>340</v>
      </c>
      <c r="H14" s="62" t="s">
        <v>541</v>
      </c>
      <c r="I14" s="30" t="s">
        <v>341</v>
      </c>
    </row>
    <row r="15" spans="1:23" s="54" customFormat="1">
      <c r="A15" s="49">
        <v>44713</v>
      </c>
      <c r="B15" s="63">
        <v>48.28</v>
      </c>
      <c r="C15" s="63">
        <v>51.2</v>
      </c>
      <c r="D15" s="54">
        <v>50.71</v>
      </c>
      <c r="F15" s="54">
        <v>51.69</v>
      </c>
      <c r="H15" s="54">
        <v>49.37</v>
      </c>
      <c r="I15" s="54">
        <v>55.65</v>
      </c>
    </row>
    <row r="16" spans="1:23" s="55" customFormat="1">
      <c r="A16" s="50">
        <v>44743</v>
      </c>
      <c r="B16" s="64"/>
      <c r="C16" s="64">
        <v>52.29</v>
      </c>
      <c r="D16" s="55">
        <v>48.57</v>
      </c>
      <c r="F16" s="55">
        <v>55.52</v>
      </c>
      <c r="H16" s="55">
        <v>50.19</v>
      </c>
      <c r="I16" s="55">
        <v>55.5</v>
      </c>
    </row>
    <row r="17" spans="1:9" s="55" customFormat="1">
      <c r="A17" s="50">
        <v>44774</v>
      </c>
      <c r="B17" s="64"/>
      <c r="C17" s="64">
        <v>53.25</v>
      </c>
      <c r="F17" s="55">
        <v>54.61</v>
      </c>
      <c r="H17" s="55">
        <v>48.3</v>
      </c>
      <c r="I17" s="55">
        <v>52.92</v>
      </c>
    </row>
    <row r="18" spans="1:9" s="55" customFormat="1">
      <c r="A18" s="50">
        <v>44805</v>
      </c>
      <c r="B18" s="64"/>
      <c r="C18" s="64">
        <v>54.05</v>
      </c>
      <c r="D18" s="55">
        <v>49.2</v>
      </c>
      <c r="E18" s="55">
        <v>57.46</v>
      </c>
      <c r="F18" s="55">
        <v>56.22</v>
      </c>
      <c r="H18" s="55">
        <v>49.55</v>
      </c>
      <c r="I18" s="55">
        <v>55.72</v>
      </c>
    </row>
    <row r="19" spans="1:9" s="56" customFormat="1">
      <c r="A19" s="51">
        <v>44835</v>
      </c>
      <c r="B19" s="65">
        <v>48.47</v>
      </c>
      <c r="C19" s="65">
        <v>54.15</v>
      </c>
      <c r="D19" s="56">
        <v>48.44</v>
      </c>
      <c r="E19" s="56">
        <v>52.16</v>
      </c>
      <c r="F19" s="56">
        <v>55.93</v>
      </c>
      <c r="G19" s="56">
        <v>50.25</v>
      </c>
      <c r="H19" s="56">
        <v>50.17</v>
      </c>
      <c r="I19" s="56">
        <v>54.75</v>
      </c>
    </row>
    <row r="20" spans="1:9" s="56" customFormat="1">
      <c r="A20" s="51">
        <v>44866</v>
      </c>
      <c r="B20" s="65">
        <v>48.86</v>
      </c>
      <c r="C20" s="65">
        <v>54.34</v>
      </c>
      <c r="D20" s="56">
        <v>48.1</v>
      </c>
      <c r="E20" s="56">
        <v>52.84</v>
      </c>
      <c r="F20" s="56">
        <v>55.49</v>
      </c>
      <c r="G20" s="56">
        <v>48.51</v>
      </c>
      <c r="H20" s="56">
        <v>50.67</v>
      </c>
      <c r="I20" s="56">
        <v>55.26</v>
      </c>
    </row>
    <row r="21" spans="1:9" s="56" customFormat="1">
      <c r="A21" s="51">
        <v>44896</v>
      </c>
      <c r="B21" s="65">
        <v>50.43</v>
      </c>
      <c r="C21" s="65">
        <v>55.92</v>
      </c>
      <c r="D21" s="56">
        <v>47.87</v>
      </c>
      <c r="E21" s="56">
        <v>52.79</v>
      </c>
      <c r="F21" s="56">
        <v>54.13</v>
      </c>
      <c r="G21" s="56">
        <v>47.37</v>
      </c>
      <c r="H21" s="56">
        <v>49.83</v>
      </c>
      <c r="I21" s="56">
        <v>55.63</v>
      </c>
    </row>
    <row r="22" spans="1:9" s="57" customFormat="1">
      <c r="A22" s="52">
        <v>44927</v>
      </c>
      <c r="B22" s="66"/>
      <c r="C22" s="66">
        <v>54.69</v>
      </c>
      <c r="D22" s="57">
        <v>44.89</v>
      </c>
      <c r="E22" s="57">
        <v>52.43</v>
      </c>
      <c r="F22" s="57">
        <v>53.89</v>
      </c>
      <c r="G22" s="57">
        <v>48.02</v>
      </c>
      <c r="H22" s="57">
        <v>48.54</v>
      </c>
      <c r="I22" s="57">
        <v>54.9</v>
      </c>
    </row>
    <row r="23" spans="1:9" s="57" customFormat="1">
      <c r="A23" s="52">
        <v>44958</v>
      </c>
      <c r="B23" s="66"/>
      <c r="C23" s="66">
        <v>52.47</v>
      </c>
      <c r="D23" s="57">
        <v>46.18</v>
      </c>
      <c r="E23" s="57">
        <v>54.69</v>
      </c>
      <c r="F23" s="57">
        <v>53.83</v>
      </c>
      <c r="G23" s="57">
        <v>46.28</v>
      </c>
      <c r="H23" s="57">
        <v>48.74</v>
      </c>
      <c r="I23" s="57">
        <v>54.48</v>
      </c>
    </row>
    <row r="24" spans="1:9" s="57" customFormat="1">
      <c r="A24" s="52">
        <v>44986</v>
      </c>
      <c r="B24" s="66"/>
      <c r="C24" s="66">
        <v>51.65</v>
      </c>
      <c r="D24" s="57">
        <v>48.93</v>
      </c>
      <c r="E24" s="57">
        <v>59.13</v>
      </c>
      <c r="F24" s="57">
        <v>54.95</v>
      </c>
      <c r="G24" s="57">
        <v>52.52</v>
      </c>
      <c r="H24" s="57">
        <v>50.9</v>
      </c>
      <c r="I24" s="57">
        <v>54.28</v>
      </c>
    </row>
    <row r="25" spans="1:9" s="58" customFormat="1">
      <c r="A25" s="53">
        <v>45017</v>
      </c>
      <c r="B25" s="67">
        <v>44.84</v>
      </c>
      <c r="C25" s="67"/>
      <c r="D25" s="58">
        <v>47.83</v>
      </c>
      <c r="E25" s="58">
        <v>57.2</v>
      </c>
      <c r="F25" s="58">
        <v>57.01</v>
      </c>
      <c r="G25" s="58">
        <v>56.28</v>
      </c>
      <c r="H25" s="58">
        <v>49.63</v>
      </c>
      <c r="I25" s="58">
        <v>57.71</v>
      </c>
    </row>
    <row r="26" spans="1:9" s="58" customFormat="1">
      <c r="A26" s="53">
        <v>45047</v>
      </c>
      <c r="B26" s="67">
        <v>45.59</v>
      </c>
      <c r="C26" s="67">
        <v>56.12</v>
      </c>
      <c r="D26" s="58">
        <v>47.53</v>
      </c>
      <c r="E26" s="58">
        <v>55.43</v>
      </c>
      <c r="F26" s="58">
        <v>58.88</v>
      </c>
      <c r="G26" s="58">
        <v>57.26</v>
      </c>
      <c r="H26" s="58">
        <v>50.19</v>
      </c>
      <c r="I26" s="58">
        <v>59.64</v>
      </c>
    </row>
  </sheetData>
  <phoneticPr fontId="29"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1454817346722"/>
  </sheetPr>
  <dimension ref="A1:O438"/>
  <sheetViews>
    <sheetView workbookViewId="0">
      <selection activeCell="H28" sqref="H28"/>
    </sheetView>
  </sheetViews>
  <sheetFormatPr defaultColWidth="9" defaultRowHeight="14.25"/>
  <cols>
    <col min="1" max="10" width="9" style="45"/>
    <col min="11" max="11" width="10.875" style="45" customWidth="1"/>
    <col min="12" max="16384" width="9" style="45"/>
  </cols>
  <sheetData>
    <row r="1" spans="1:15">
      <c r="A1" s="45" t="s">
        <v>342</v>
      </c>
      <c r="B1" s="45" t="s">
        <v>343</v>
      </c>
      <c r="C1" s="45" t="s">
        <v>344</v>
      </c>
      <c r="D1" s="45" t="s">
        <v>345</v>
      </c>
      <c r="E1" s="45" t="s">
        <v>346</v>
      </c>
    </row>
    <row r="2" spans="1:15">
      <c r="A2" s="46" t="s">
        <v>347</v>
      </c>
      <c r="B2" s="46" t="s">
        <v>11</v>
      </c>
      <c r="C2" s="46">
        <v>2022</v>
      </c>
      <c r="D2" s="46" t="s">
        <v>348</v>
      </c>
      <c r="E2" s="46">
        <v>54.796427567000002</v>
      </c>
    </row>
    <row r="3" spans="1:15">
      <c r="A3" s="46" t="s">
        <v>347</v>
      </c>
      <c r="B3" s="46" t="s">
        <v>11</v>
      </c>
      <c r="C3" s="46">
        <v>2022</v>
      </c>
      <c r="D3" s="46" t="s">
        <v>349</v>
      </c>
      <c r="E3" s="46">
        <v>48.538166666999999</v>
      </c>
    </row>
    <row r="4" spans="1:15">
      <c r="A4" s="46" t="s">
        <v>347</v>
      </c>
      <c r="B4" s="46" t="s">
        <v>11</v>
      </c>
      <c r="C4" s="46">
        <v>2022</v>
      </c>
      <c r="D4" s="46" t="s">
        <v>350</v>
      </c>
      <c r="E4" s="46">
        <v>48.555127720999998</v>
      </c>
    </row>
    <row r="5" spans="1:15">
      <c r="A5" s="46" t="s">
        <v>347</v>
      </c>
      <c r="B5" s="46" t="s">
        <v>11</v>
      </c>
      <c r="C5" s="46">
        <v>2022</v>
      </c>
      <c r="D5" s="46" t="s">
        <v>351</v>
      </c>
      <c r="E5" s="46">
        <v>47.284394740000003</v>
      </c>
    </row>
    <row r="6" spans="1:15">
      <c r="A6" s="46" t="s">
        <v>347</v>
      </c>
      <c r="B6" s="46" t="s">
        <v>11</v>
      </c>
      <c r="C6" s="46">
        <v>2022</v>
      </c>
      <c r="D6" s="46" t="s">
        <v>352</v>
      </c>
      <c r="E6" s="46">
        <v>53.546286805999998</v>
      </c>
    </row>
    <row r="7" spans="1:15">
      <c r="A7" s="46" t="s">
        <v>347</v>
      </c>
      <c r="B7" s="46" t="s">
        <v>11</v>
      </c>
      <c r="C7" s="46">
        <v>2022</v>
      </c>
      <c r="D7" s="46" t="s">
        <v>353</v>
      </c>
      <c r="E7" s="46">
        <v>47.848017122000002</v>
      </c>
    </row>
    <row r="8" spans="1:15">
      <c r="A8" s="46" t="s">
        <v>347</v>
      </c>
      <c r="B8" s="46" t="s">
        <v>11</v>
      </c>
      <c r="C8" s="46">
        <v>2022</v>
      </c>
      <c r="D8" s="46" t="s">
        <v>354</v>
      </c>
      <c r="E8" s="46">
        <v>47.239135830999999</v>
      </c>
    </row>
    <row r="9" spans="1:15">
      <c r="A9" s="46" t="s">
        <v>347</v>
      </c>
      <c r="B9" s="46" t="s">
        <v>11</v>
      </c>
      <c r="C9" s="46">
        <v>2023</v>
      </c>
      <c r="D9" s="46" t="s">
        <v>355</v>
      </c>
      <c r="E9" s="46">
        <v>53.200332709999998</v>
      </c>
    </row>
    <row r="10" spans="1:15">
      <c r="A10" s="46" t="s">
        <v>347</v>
      </c>
      <c r="B10" s="46" t="s">
        <v>11</v>
      </c>
      <c r="C10" s="46">
        <v>2023</v>
      </c>
      <c r="D10" s="46" t="s">
        <v>356</v>
      </c>
      <c r="E10" s="46">
        <v>48.630254362000002</v>
      </c>
    </row>
    <row r="11" spans="1:15">
      <c r="A11" s="46" t="s">
        <v>347</v>
      </c>
      <c r="B11" s="46" t="s">
        <v>11</v>
      </c>
      <c r="C11" s="46">
        <v>2023</v>
      </c>
      <c r="D11" s="46" t="s">
        <v>357</v>
      </c>
      <c r="E11" s="46">
        <v>49.153666641000001</v>
      </c>
    </row>
    <row r="12" spans="1:15">
      <c r="A12" s="46" t="s">
        <v>347</v>
      </c>
      <c r="B12" s="46" t="s">
        <v>11</v>
      </c>
      <c r="C12" s="46">
        <v>2023</v>
      </c>
      <c r="D12" s="46" t="s">
        <v>358</v>
      </c>
      <c r="E12" s="46">
        <v>49.321468519</v>
      </c>
    </row>
    <row r="13" spans="1:15">
      <c r="A13" s="46" t="s">
        <v>347</v>
      </c>
      <c r="B13" s="46" t="s">
        <v>11</v>
      </c>
      <c r="C13" s="46">
        <v>2023</v>
      </c>
      <c r="D13" s="46" t="s">
        <v>359</v>
      </c>
      <c r="E13" s="46">
        <v>49.754974191000002</v>
      </c>
    </row>
    <row r="14" spans="1:15">
      <c r="A14" s="47" t="s">
        <v>347</v>
      </c>
      <c r="B14" s="47" t="s">
        <v>337</v>
      </c>
      <c r="C14" s="47">
        <v>2022</v>
      </c>
      <c r="D14" s="47" t="s">
        <v>348</v>
      </c>
      <c r="E14" s="47">
        <v>42.694991690999998</v>
      </c>
      <c r="M14" s="45" t="s">
        <v>9</v>
      </c>
      <c r="N14" s="45" t="s">
        <v>10</v>
      </c>
      <c r="O14" s="45" t="s">
        <v>11</v>
      </c>
    </row>
    <row r="15" spans="1:15">
      <c r="A15" s="47" t="s">
        <v>347</v>
      </c>
      <c r="B15" s="47" t="s">
        <v>337</v>
      </c>
      <c r="C15" s="47">
        <v>2022</v>
      </c>
      <c r="D15" s="47" t="s">
        <v>350</v>
      </c>
      <c r="E15" s="47">
        <v>48.952500411000003</v>
      </c>
      <c r="K15" s="49">
        <v>44713</v>
      </c>
      <c r="M15" s="45">
        <v>53.9</v>
      </c>
      <c r="N15" s="45">
        <v>54.09</v>
      </c>
      <c r="O15" s="45">
        <v>47.24</v>
      </c>
    </row>
    <row r="16" spans="1:15">
      <c r="A16" s="47" t="s">
        <v>347</v>
      </c>
      <c r="B16" s="47" t="s">
        <v>337</v>
      </c>
      <c r="C16" s="47">
        <v>2022</v>
      </c>
      <c r="D16" s="47" t="s">
        <v>352</v>
      </c>
      <c r="E16" s="47">
        <v>47.122358609000003</v>
      </c>
      <c r="K16" s="50">
        <v>44743</v>
      </c>
      <c r="M16" s="45">
        <v>47.78</v>
      </c>
      <c r="N16" s="45">
        <v>45.17</v>
      </c>
      <c r="O16" s="45">
        <v>47.85</v>
      </c>
    </row>
    <row r="17" spans="1:15">
      <c r="A17" s="47" t="s">
        <v>347</v>
      </c>
      <c r="B17" s="47" t="s">
        <v>337</v>
      </c>
      <c r="C17" s="47">
        <v>2022</v>
      </c>
      <c r="D17" s="47" t="s">
        <v>353</v>
      </c>
      <c r="E17" s="47">
        <v>50.583421029</v>
      </c>
      <c r="K17" s="50">
        <v>44774</v>
      </c>
      <c r="M17" s="45">
        <v>50.39</v>
      </c>
      <c r="N17" s="45">
        <v>49.33</v>
      </c>
      <c r="O17" s="45">
        <v>53.55</v>
      </c>
    </row>
    <row r="18" spans="1:15">
      <c r="A18" s="47" t="s">
        <v>347</v>
      </c>
      <c r="B18" s="47" t="s">
        <v>337</v>
      </c>
      <c r="C18" s="47">
        <v>2022</v>
      </c>
      <c r="D18" s="47" t="s">
        <v>354</v>
      </c>
      <c r="E18" s="47">
        <v>45.456053709999999</v>
      </c>
      <c r="K18" s="50">
        <v>44805</v>
      </c>
      <c r="M18" s="45">
        <v>46.77</v>
      </c>
      <c r="N18" s="45">
        <v>45.33</v>
      </c>
      <c r="O18" s="45">
        <v>47.28</v>
      </c>
    </row>
    <row r="19" spans="1:15">
      <c r="A19" s="47" t="s">
        <v>347</v>
      </c>
      <c r="B19" s="47" t="s">
        <v>337</v>
      </c>
      <c r="C19" s="47">
        <v>2023</v>
      </c>
      <c r="D19" s="47" t="s">
        <v>355</v>
      </c>
      <c r="E19" s="47">
        <v>70.219967972000006</v>
      </c>
      <c r="K19" s="51">
        <v>44835</v>
      </c>
      <c r="M19" s="45">
        <v>55.17</v>
      </c>
      <c r="N19" s="45">
        <v>40.47</v>
      </c>
      <c r="O19" s="45">
        <v>48.56</v>
      </c>
    </row>
    <row r="20" spans="1:15">
      <c r="A20" s="47" t="s">
        <v>347</v>
      </c>
      <c r="B20" s="47" t="s">
        <v>337</v>
      </c>
      <c r="C20" s="47">
        <v>2023</v>
      </c>
      <c r="D20" s="47" t="s">
        <v>357</v>
      </c>
      <c r="E20" s="47">
        <v>50.688846845</v>
      </c>
      <c r="K20" s="51">
        <v>44866</v>
      </c>
      <c r="M20" s="45">
        <v>46.98</v>
      </c>
      <c r="N20" s="45">
        <v>42.86</v>
      </c>
      <c r="O20" s="45">
        <v>48.54</v>
      </c>
    </row>
    <row r="21" spans="1:15">
      <c r="A21" s="47" t="s">
        <v>347</v>
      </c>
      <c r="B21" s="47" t="s">
        <v>337</v>
      </c>
      <c r="C21" s="47">
        <v>2023</v>
      </c>
      <c r="D21" s="47" t="s">
        <v>358</v>
      </c>
      <c r="E21" s="47">
        <v>51.550031554999997</v>
      </c>
      <c r="K21" s="51">
        <v>44896</v>
      </c>
      <c r="M21" s="45">
        <v>50.36</v>
      </c>
      <c r="N21" s="45">
        <v>49.28</v>
      </c>
      <c r="O21" s="45">
        <v>54.78</v>
      </c>
    </row>
    <row r="22" spans="1:15">
      <c r="A22" s="48" t="s">
        <v>347</v>
      </c>
      <c r="B22" s="48" t="s">
        <v>10</v>
      </c>
      <c r="C22" s="48">
        <v>2022</v>
      </c>
      <c r="D22" s="48" t="s">
        <v>348</v>
      </c>
      <c r="E22" s="48">
        <v>49.276253152000002</v>
      </c>
      <c r="K22" s="52">
        <v>44927</v>
      </c>
      <c r="M22" s="45">
        <v>56.84</v>
      </c>
      <c r="N22" s="45">
        <v>41.33</v>
      </c>
      <c r="O22" s="45">
        <v>49.75</v>
      </c>
    </row>
    <row r="23" spans="1:15">
      <c r="A23" s="48" t="s">
        <v>347</v>
      </c>
      <c r="B23" s="48" t="s">
        <v>10</v>
      </c>
      <c r="C23" s="48">
        <v>2022</v>
      </c>
      <c r="D23" s="48" t="s">
        <v>349</v>
      </c>
      <c r="E23" s="48">
        <v>42.862710632000002</v>
      </c>
      <c r="K23" s="52">
        <v>44958</v>
      </c>
      <c r="M23" s="45">
        <v>53.9</v>
      </c>
      <c r="N23" s="45">
        <v>49.1</v>
      </c>
      <c r="O23" s="45">
        <v>49.32</v>
      </c>
    </row>
    <row r="24" spans="1:15">
      <c r="A24" s="48" t="s">
        <v>347</v>
      </c>
      <c r="B24" s="48" t="s">
        <v>10</v>
      </c>
      <c r="C24" s="48">
        <v>2022</v>
      </c>
      <c r="D24" s="48" t="s">
        <v>350</v>
      </c>
      <c r="E24" s="48">
        <v>40.473929865999999</v>
      </c>
      <c r="K24" s="52">
        <v>44986</v>
      </c>
      <c r="M24" s="45">
        <v>54.32</v>
      </c>
      <c r="N24" s="45">
        <v>47.99</v>
      </c>
      <c r="O24" s="45">
        <v>49.15</v>
      </c>
    </row>
    <row r="25" spans="1:15">
      <c r="A25" s="48" t="s">
        <v>347</v>
      </c>
      <c r="B25" s="48" t="s">
        <v>10</v>
      </c>
      <c r="C25" s="48">
        <v>2022</v>
      </c>
      <c r="D25" s="48" t="s">
        <v>351</v>
      </c>
      <c r="E25" s="48">
        <v>45.330915998000002</v>
      </c>
      <c r="K25" s="53">
        <v>45017</v>
      </c>
      <c r="M25" s="45">
        <v>52.51</v>
      </c>
      <c r="N25" s="45">
        <v>52.42</v>
      </c>
      <c r="O25" s="45">
        <v>48.63</v>
      </c>
    </row>
    <row r="26" spans="1:15">
      <c r="A26" s="48" t="s">
        <v>347</v>
      </c>
      <c r="B26" s="48" t="s">
        <v>10</v>
      </c>
      <c r="C26" s="48">
        <v>2022</v>
      </c>
      <c r="D26" s="48" t="s">
        <v>352</v>
      </c>
      <c r="E26" s="48">
        <v>49.328382861999998</v>
      </c>
      <c r="K26" s="53">
        <v>45047</v>
      </c>
      <c r="M26" s="45">
        <v>48.23</v>
      </c>
      <c r="N26" s="45">
        <v>52.76</v>
      </c>
      <c r="O26" s="45">
        <v>53.2</v>
      </c>
    </row>
    <row r="27" spans="1:15">
      <c r="A27" s="48" t="s">
        <v>347</v>
      </c>
      <c r="B27" s="48" t="s">
        <v>10</v>
      </c>
      <c r="C27" s="48">
        <v>2022</v>
      </c>
      <c r="D27" s="48" t="s">
        <v>353</v>
      </c>
      <c r="E27" s="48">
        <v>45.169783770999999</v>
      </c>
    </row>
    <row r="28" spans="1:15">
      <c r="A28" s="48" t="s">
        <v>347</v>
      </c>
      <c r="B28" s="48" t="s">
        <v>10</v>
      </c>
      <c r="C28" s="48">
        <v>2022</v>
      </c>
      <c r="D28" s="48" t="s">
        <v>354</v>
      </c>
      <c r="E28" s="48">
        <v>54.094540109</v>
      </c>
    </row>
    <row r="29" spans="1:15">
      <c r="A29" s="48" t="s">
        <v>347</v>
      </c>
      <c r="B29" s="48" t="s">
        <v>10</v>
      </c>
      <c r="C29" s="48">
        <v>2023</v>
      </c>
      <c r="D29" s="48" t="s">
        <v>355</v>
      </c>
      <c r="E29" s="48">
        <v>52.758620690000001</v>
      </c>
    </row>
    <row r="30" spans="1:15">
      <c r="A30" s="48" t="s">
        <v>347</v>
      </c>
      <c r="B30" s="48" t="s">
        <v>10</v>
      </c>
      <c r="C30" s="48">
        <v>2023</v>
      </c>
      <c r="D30" s="48" t="s">
        <v>356</v>
      </c>
      <c r="E30" s="48">
        <v>52.418516629000003</v>
      </c>
    </row>
    <row r="31" spans="1:15">
      <c r="A31" s="48" t="s">
        <v>347</v>
      </c>
      <c r="B31" s="48" t="s">
        <v>10</v>
      </c>
      <c r="C31" s="48">
        <v>2023</v>
      </c>
      <c r="D31" s="48" t="s">
        <v>357</v>
      </c>
      <c r="E31" s="48">
        <v>47.985924539000003</v>
      </c>
    </row>
    <row r="32" spans="1:15">
      <c r="A32" s="48" t="s">
        <v>347</v>
      </c>
      <c r="B32" s="48" t="s">
        <v>10</v>
      </c>
      <c r="C32" s="48">
        <v>2023</v>
      </c>
      <c r="D32" s="48" t="s">
        <v>358</v>
      </c>
      <c r="E32" s="48">
        <v>49.097472248000003</v>
      </c>
    </row>
    <row r="33" spans="1:5">
      <c r="A33" s="48" t="s">
        <v>347</v>
      </c>
      <c r="B33" s="48" t="s">
        <v>10</v>
      </c>
      <c r="C33" s="48">
        <v>2023</v>
      </c>
      <c r="D33" s="48" t="s">
        <v>359</v>
      </c>
      <c r="E33" s="48">
        <v>41.330939968000003</v>
      </c>
    </row>
    <row r="34" spans="1:5">
      <c r="A34" s="46" t="s">
        <v>347</v>
      </c>
      <c r="B34" s="46" t="s">
        <v>9</v>
      </c>
      <c r="C34" s="46">
        <v>2022</v>
      </c>
      <c r="D34" s="46" t="s">
        <v>348</v>
      </c>
      <c r="E34" s="46">
        <v>50.360853298000002</v>
      </c>
    </row>
    <row r="35" spans="1:5">
      <c r="A35" s="46" t="s">
        <v>347</v>
      </c>
      <c r="B35" s="46" t="s">
        <v>9</v>
      </c>
      <c r="C35" s="46">
        <v>2022</v>
      </c>
      <c r="D35" s="46" t="s">
        <v>349</v>
      </c>
      <c r="E35" s="46">
        <v>46.979131846000001</v>
      </c>
    </row>
    <row r="36" spans="1:5">
      <c r="A36" s="46" t="s">
        <v>347</v>
      </c>
      <c r="B36" s="46" t="s">
        <v>9</v>
      </c>
      <c r="C36" s="46">
        <v>2022</v>
      </c>
      <c r="D36" s="46" t="s">
        <v>350</v>
      </c>
      <c r="E36" s="46">
        <v>55.167482120000003</v>
      </c>
    </row>
    <row r="37" spans="1:5">
      <c r="A37" s="46" t="s">
        <v>347</v>
      </c>
      <c r="B37" s="46" t="s">
        <v>9</v>
      </c>
      <c r="C37" s="46">
        <v>2022</v>
      </c>
      <c r="D37" s="46" t="s">
        <v>351</v>
      </c>
      <c r="E37" s="46">
        <v>46.770364039999997</v>
      </c>
    </row>
    <row r="38" spans="1:5">
      <c r="A38" s="46" t="s">
        <v>347</v>
      </c>
      <c r="B38" s="46" t="s">
        <v>9</v>
      </c>
      <c r="C38" s="46">
        <v>2022</v>
      </c>
      <c r="D38" s="46" t="s">
        <v>352</v>
      </c>
      <c r="E38" s="46">
        <v>50.388745298000003</v>
      </c>
    </row>
    <row r="39" spans="1:5">
      <c r="A39" s="46" t="s">
        <v>347</v>
      </c>
      <c r="B39" s="46" t="s">
        <v>9</v>
      </c>
      <c r="C39" s="46">
        <v>2022</v>
      </c>
      <c r="D39" s="46" t="s">
        <v>353</v>
      </c>
      <c r="E39" s="46">
        <v>47.778708385000002</v>
      </c>
    </row>
    <row r="40" spans="1:5">
      <c r="A40" s="46" t="s">
        <v>347</v>
      </c>
      <c r="B40" s="46" t="s">
        <v>9</v>
      </c>
      <c r="C40" s="46">
        <v>2022</v>
      </c>
      <c r="D40" s="46" t="s">
        <v>354</v>
      </c>
      <c r="E40" s="46">
        <v>53.902483173999997</v>
      </c>
    </row>
    <row r="41" spans="1:5">
      <c r="A41" s="46" t="s">
        <v>347</v>
      </c>
      <c r="B41" s="46" t="s">
        <v>9</v>
      </c>
      <c r="C41" s="46">
        <v>2023</v>
      </c>
      <c r="D41" s="46" t="s">
        <v>355</v>
      </c>
      <c r="E41" s="46">
        <v>48.233552246999999</v>
      </c>
    </row>
    <row r="42" spans="1:5">
      <c r="A42" s="46" t="s">
        <v>347</v>
      </c>
      <c r="B42" s="46" t="s">
        <v>9</v>
      </c>
      <c r="C42" s="46">
        <v>2023</v>
      </c>
      <c r="D42" s="46" t="s">
        <v>356</v>
      </c>
      <c r="E42" s="46">
        <v>52.514573474000002</v>
      </c>
    </row>
    <row r="43" spans="1:5">
      <c r="A43" s="46" t="s">
        <v>347</v>
      </c>
      <c r="B43" s="46" t="s">
        <v>9</v>
      </c>
      <c r="C43" s="46">
        <v>2023</v>
      </c>
      <c r="D43" s="46" t="s">
        <v>357</v>
      </c>
      <c r="E43" s="46">
        <v>54.318377521999999</v>
      </c>
    </row>
    <row r="44" spans="1:5">
      <c r="A44" s="46" t="s">
        <v>347</v>
      </c>
      <c r="B44" s="46" t="s">
        <v>9</v>
      </c>
      <c r="C44" s="46">
        <v>2023</v>
      </c>
      <c r="D44" s="46" t="s">
        <v>358</v>
      </c>
      <c r="E44" s="46">
        <v>53.895022165999997</v>
      </c>
    </row>
    <row r="45" spans="1:5">
      <c r="A45" s="46" t="s">
        <v>347</v>
      </c>
      <c r="B45" s="46" t="s">
        <v>9</v>
      </c>
      <c r="C45" s="46">
        <v>2023</v>
      </c>
      <c r="D45" s="46" t="s">
        <v>359</v>
      </c>
      <c r="E45" s="46">
        <v>56.837475316999999</v>
      </c>
    </row>
    <row r="46" spans="1:5">
      <c r="A46" s="45" t="s">
        <v>347</v>
      </c>
      <c r="B46" s="45" t="s">
        <v>360</v>
      </c>
      <c r="C46" s="45">
        <v>2022</v>
      </c>
      <c r="D46" s="45" t="s">
        <v>352</v>
      </c>
      <c r="E46" s="45">
        <v>65.118913359999993</v>
      </c>
    </row>
    <row r="47" spans="1:5">
      <c r="A47" s="45" t="s">
        <v>347</v>
      </c>
      <c r="B47" s="45" t="s">
        <v>360</v>
      </c>
      <c r="C47" s="45">
        <v>2022</v>
      </c>
      <c r="D47" s="45" t="s">
        <v>353</v>
      </c>
      <c r="E47" s="45">
        <v>50.339591875000004</v>
      </c>
    </row>
    <row r="48" spans="1:5">
      <c r="A48" s="45" t="s">
        <v>347</v>
      </c>
      <c r="B48" s="45" t="s">
        <v>361</v>
      </c>
      <c r="C48" s="45">
        <v>2022</v>
      </c>
      <c r="D48" s="45" t="s">
        <v>349</v>
      </c>
      <c r="E48" s="45">
        <v>58.763932920999999</v>
      </c>
    </row>
    <row r="49" spans="1:5">
      <c r="A49" s="45" t="s">
        <v>347</v>
      </c>
      <c r="B49" s="45" t="s">
        <v>361</v>
      </c>
      <c r="C49" s="45">
        <v>2022</v>
      </c>
      <c r="D49" s="45" t="s">
        <v>353</v>
      </c>
      <c r="E49" s="45">
        <v>45.229062716999998</v>
      </c>
    </row>
    <row r="50" spans="1:5">
      <c r="A50" s="45" t="s">
        <v>347</v>
      </c>
      <c r="B50" s="45" t="s">
        <v>362</v>
      </c>
      <c r="C50" s="45">
        <v>2022</v>
      </c>
      <c r="D50" s="45" t="s">
        <v>353</v>
      </c>
      <c r="E50" s="45">
        <v>56.007607948999997</v>
      </c>
    </row>
    <row r="51" spans="1:5">
      <c r="A51" s="45" t="s">
        <v>347</v>
      </c>
      <c r="B51" s="45" t="s">
        <v>362</v>
      </c>
      <c r="C51" s="45">
        <v>2023</v>
      </c>
      <c r="D51" s="45" t="s">
        <v>357</v>
      </c>
      <c r="E51" s="45">
        <v>62.127233988999997</v>
      </c>
    </row>
    <row r="52" spans="1:5">
      <c r="A52" s="45" t="s">
        <v>347</v>
      </c>
      <c r="B52" s="45" t="s">
        <v>362</v>
      </c>
      <c r="C52" s="45">
        <v>2023</v>
      </c>
      <c r="D52" s="45" t="s">
        <v>358</v>
      </c>
      <c r="E52" s="45">
        <v>91.264666628000001</v>
      </c>
    </row>
    <row r="53" spans="1:5">
      <c r="A53" s="45" t="s">
        <v>347</v>
      </c>
      <c r="B53" s="45" t="s">
        <v>340</v>
      </c>
      <c r="C53" s="45">
        <v>2022</v>
      </c>
      <c r="D53" s="45" t="s">
        <v>348</v>
      </c>
      <c r="E53" s="45">
        <v>36.454336894000001</v>
      </c>
    </row>
    <row r="54" spans="1:5">
      <c r="A54" s="45" t="s">
        <v>347</v>
      </c>
      <c r="B54" s="45" t="s">
        <v>340</v>
      </c>
      <c r="C54" s="45">
        <v>2022</v>
      </c>
      <c r="D54" s="45" t="s">
        <v>349</v>
      </c>
      <c r="E54" s="45">
        <v>42.567258846999998</v>
      </c>
    </row>
    <row r="55" spans="1:5">
      <c r="A55" s="45" t="s">
        <v>347</v>
      </c>
      <c r="B55" s="45" t="s">
        <v>340</v>
      </c>
      <c r="C55" s="45">
        <v>2022</v>
      </c>
      <c r="D55" s="45" t="s">
        <v>350</v>
      </c>
      <c r="E55" s="45">
        <v>49.29994173</v>
      </c>
    </row>
    <row r="56" spans="1:5">
      <c r="A56" s="45" t="s">
        <v>347</v>
      </c>
      <c r="B56" s="45" t="s">
        <v>340</v>
      </c>
      <c r="C56" s="45">
        <v>2022</v>
      </c>
      <c r="D56" s="45" t="s">
        <v>353</v>
      </c>
      <c r="E56" s="45">
        <v>46.005407489</v>
      </c>
    </row>
    <row r="57" spans="1:5">
      <c r="A57" s="45" t="s">
        <v>347</v>
      </c>
      <c r="B57" s="45" t="s">
        <v>340</v>
      </c>
      <c r="C57" s="45">
        <v>2023</v>
      </c>
      <c r="D57" s="45" t="s">
        <v>355</v>
      </c>
      <c r="E57" s="45">
        <v>57.572640555</v>
      </c>
    </row>
    <row r="58" spans="1:5">
      <c r="A58" s="45" t="s">
        <v>347</v>
      </c>
      <c r="B58" s="45" t="s">
        <v>340</v>
      </c>
      <c r="C58" s="45">
        <v>2023</v>
      </c>
      <c r="D58" s="45" t="s">
        <v>356</v>
      </c>
      <c r="E58" s="45">
        <v>49.512120635000002</v>
      </c>
    </row>
    <row r="59" spans="1:5">
      <c r="A59" s="45" t="s">
        <v>347</v>
      </c>
      <c r="B59" s="45" t="s">
        <v>340</v>
      </c>
      <c r="C59" s="45">
        <v>2023</v>
      </c>
      <c r="D59" s="45" t="s">
        <v>357</v>
      </c>
      <c r="E59" s="45">
        <v>43.055197780999997</v>
      </c>
    </row>
    <row r="60" spans="1:5">
      <c r="A60" s="45" t="s">
        <v>347</v>
      </c>
      <c r="B60" s="45" t="s">
        <v>340</v>
      </c>
      <c r="C60" s="45">
        <v>2023</v>
      </c>
      <c r="D60" s="45" t="s">
        <v>358</v>
      </c>
      <c r="E60" s="45">
        <v>40.987807666000002</v>
      </c>
    </row>
    <row r="61" spans="1:5" hidden="1">
      <c r="A61" s="45" t="s">
        <v>363</v>
      </c>
      <c r="B61" s="45" t="s">
        <v>364</v>
      </c>
      <c r="C61" s="45">
        <v>2022</v>
      </c>
      <c r="D61" s="45" t="s">
        <v>348</v>
      </c>
      <c r="E61" s="45">
        <v>75.580748112999999</v>
      </c>
    </row>
    <row r="62" spans="1:5" hidden="1">
      <c r="A62" s="45" t="s">
        <v>363</v>
      </c>
      <c r="B62" s="45" t="s">
        <v>364</v>
      </c>
      <c r="C62" s="45">
        <v>2022</v>
      </c>
      <c r="D62" s="45" t="s">
        <v>349</v>
      </c>
      <c r="E62" s="45">
        <v>69.041226741000003</v>
      </c>
    </row>
    <row r="63" spans="1:5" hidden="1">
      <c r="A63" s="45" t="s">
        <v>363</v>
      </c>
      <c r="B63" s="45" t="s">
        <v>364</v>
      </c>
      <c r="C63" s="45">
        <v>2022</v>
      </c>
      <c r="D63" s="45" t="s">
        <v>350</v>
      </c>
      <c r="E63" s="45">
        <v>75.426335561000002</v>
      </c>
    </row>
    <row r="64" spans="1:5" hidden="1">
      <c r="A64" s="45" t="s">
        <v>363</v>
      </c>
      <c r="B64" s="45" t="s">
        <v>364</v>
      </c>
      <c r="C64" s="45">
        <v>2022</v>
      </c>
      <c r="D64" s="45" t="s">
        <v>352</v>
      </c>
      <c r="E64" s="45">
        <v>73.048780488000006</v>
      </c>
    </row>
    <row r="65" spans="1:5" hidden="1">
      <c r="A65" s="45" t="s">
        <v>363</v>
      </c>
      <c r="B65" s="45" t="s">
        <v>364</v>
      </c>
      <c r="C65" s="45">
        <v>2022</v>
      </c>
      <c r="D65" s="45" t="s">
        <v>353</v>
      </c>
      <c r="E65" s="45">
        <v>70.784642270999996</v>
      </c>
    </row>
    <row r="66" spans="1:5" hidden="1">
      <c r="A66" s="45" t="s">
        <v>363</v>
      </c>
      <c r="B66" s="45" t="s">
        <v>364</v>
      </c>
      <c r="C66" s="45">
        <v>2022</v>
      </c>
      <c r="D66" s="45" t="s">
        <v>354</v>
      </c>
      <c r="E66" s="45">
        <v>65.500558987000005</v>
      </c>
    </row>
    <row r="67" spans="1:5" hidden="1">
      <c r="A67" s="45" t="s">
        <v>363</v>
      </c>
      <c r="B67" s="45" t="s">
        <v>364</v>
      </c>
      <c r="C67" s="45">
        <v>2023</v>
      </c>
      <c r="D67" s="45" t="s">
        <v>356</v>
      </c>
      <c r="E67" s="45">
        <v>71.876781406999996</v>
      </c>
    </row>
    <row r="68" spans="1:5" hidden="1">
      <c r="A68" s="45" t="s">
        <v>363</v>
      </c>
      <c r="B68" s="45" t="s">
        <v>364</v>
      </c>
      <c r="C68" s="45">
        <v>2023</v>
      </c>
      <c r="D68" s="45" t="s">
        <v>357</v>
      </c>
      <c r="E68" s="45">
        <v>73.203771114000006</v>
      </c>
    </row>
    <row r="69" spans="1:5" hidden="1">
      <c r="A69" s="45" t="s">
        <v>363</v>
      </c>
      <c r="B69" s="45" t="s">
        <v>364</v>
      </c>
      <c r="C69" s="45">
        <v>2023</v>
      </c>
      <c r="D69" s="45" t="s">
        <v>358</v>
      </c>
      <c r="E69" s="45">
        <v>78.603860612000005</v>
      </c>
    </row>
    <row r="70" spans="1:5" hidden="1">
      <c r="A70" s="45" t="s">
        <v>363</v>
      </c>
      <c r="B70" s="45" t="s">
        <v>365</v>
      </c>
      <c r="C70" s="45">
        <v>2022</v>
      </c>
      <c r="D70" s="45" t="s">
        <v>353</v>
      </c>
      <c r="E70" s="45">
        <v>51.256778279000002</v>
      </c>
    </row>
    <row r="71" spans="1:5" hidden="1">
      <c r="A71" s="45" t="s">
        <v>363</v>
      </c>
      <c r="B71" s="45" t="s">
        <v>366</v>
      </c>
      <c r="C71" s="45">
        <v>2022</v>
      </c>
      <c r="D71" s="45" t="s">
        <v>348</v>
      </c>
      <c r="E71" s="45">
        <v>82.644623823000003</v>
      </c>
    </row>
    <row r="72" spans="1:5" hidden="1">
      <c r="A72" s="45" t="s">
        <v>363</v>
      </c>
      <c r="B72" s="45" t="s">
        <v>367</v>
      </c>
      <c r="C72" s="45">
        <v>2022</v>
      </c>
      <c r="D72" s="45" t="s">
        <v>348</v>
      </c>
      <c r="E72" s="45">
        <v>79.745860070999996</v>
      </c>
    </row>
    <row r="73" spans="1:5" hidden="1">
      <c r="A73" s="45" t="s">
        <v>363</v>
      </c>
      <c r="B73" s="45" t="s">
        <v>368</v>
      </c>
      <c r="C73" s="45">
        <v>2022</v>
      </c>
      <c r="D73" s="45" t="s">
        <v>348</v>
      </c>
      <c r="E73" s="45">
        <v>74.240673147999999</v>
      </c>
    </row>
    <row r="74" spans="1:5" hidden="1">
      <c r="A74" s="45" t="s">
        <v>363</v>
      </c>
      <c r="B74" s="45" t="s">
        <v>367</v>
      </c>
      <c r="C74" s="45">
        <v>2022</v>
      </c>
      <c r="D74" s="45" t="s">
        <v>349</v>
      </c>
      <c r="E74" s="45">
        <v>116.358653592</v>
      </c>
    </row>
    <row r="75" spans="1:5" hidden="1">
      <c r="A75" s="45" t="s">
        <v>363</v>
      </c>
      <c r="B75" s="45" t="s">
        <v>369</v>
      </c>
      <c r="C75" s="45">
        <v>2022</v>
      </c>
      <c r="D75" s="45" t="s">
        <v>349</v>
      </c>
      <c r="E75" s="45">
        <v>68.372728699000007</v>
      </c>
    </row>
    <row r="76" spans="1:5" hidden="1">
      <c r="A76" s="45" t="s">
        <v>363</v>
      </c>
      <c r="B76" s="45" t="s">
        <v>366</v>
      </c>
      <c r="C76" s="45">
        <v>2022</v>
      </c>
      <c r="D76" s="45" t="s">
        <v>350</v>
      </c>
      <c r="E76" s="45">
        <v>85.935262477999999</v>
      </c>
    </row>
    <row r="77" spans="1:5" hidden="1">
      <c r="A77" s="45" t="s">
        <v>363</v>
      </c>
      <c r="B77" s="45" t="s">
        <v>367</v>
      </c>
      <c r="C77" s="45">
        <v>2022</v>
      </c>
      <c r="D77" s="45" t="s">
        <v>350</v>
      </c>
      <c r="E77" s="45">
        <v>82.200786469999997</v>
      </c>
    </row>
    <row r="78" spans="1:5" hidden="1">
      <c r="A78" s="45" t="s">
        <v>363</v>
      </c>
      <c r="B78" s="45" t="s">
        <v>369</v>
      </c>
      <c r="C78" s="45">
        <v>2022</v>
      </c>
      <c r="D78" s="45" t="s">
        <v>350</v>
      </c>
      <c r="E78" s="45">
        <v>87.627695799999998</v>
      </c>
    </row>
    <row r="79" spans="1:5" hidden="1">
      <c r="A79" s="45" t="s">
        <v>363</v>
      </c>
      <c r="B79" s="45" t="s">
        <v>368</v>
      </c>
      <c r="C79" s="45">
        <v>2022</v>
      </c>
      <c r="D79" s="45" t="s">
        <v>350</v>
      </c>
      <c r="E79" s="45">
        <v>107.150506546</v>
      </c>
    </row>
    <row r="80" spans="1:5" hidden="1">
      <c r="A80" s="45" t="s">
        <v>363</v>
      </c>
      <c r="B80" s="45" t="s">
        <v>366</v>
      </c>
      <c r="C80" s="45">
        <v>2022</v>
      </c>
      <c r="D80" s="45" t="s">
        <v>351</v>
      </c>
      <c r="E80" s="45">
        <v>74.499522412999994</v>
      </c>
    </row>
    <row r="81" spans="1:5" hidden="1">
      <c r="A81" s="45" t="s">
        <v>363</v>
      </c>
      <c r="B81" s="45" t="s">
        <v>367</v>
      </c>
      <c r="C81" s="45">
        <v>2022</v>
      </c>
      <c r="D81" s="45" t="s">
        <v>351</v>
      </c>
      <c r="E81" s="45">
        <v>79.249139510999996</v>
      </c>
    </row>
    <row r="82" spans="1:5" hidden="1">
      <c r="A82" s="45" t="s">
        <v>363</v>
      </c>
      <c r="B82" s="45" t="s">
        <v>368</v>
      </c>
      <c r="C82" s="45">
        <v>2022</v>
      </c>
      <c r="D82" s="45" t="s">
        <v>351</v>
      </c>
      <c r="E82" s="45">
        <v>88.224699039000001</v>
      </c>
    </row>
    <row r="83" spans="1:5" hidden="1">
      <c r="A83" s="45" t="s">
        <v>363</v>
      </c>
      <c r="B83" s="45" t="s">
        <v>366</v>
      </c>
      <c r="C83" s="45">
        <v>2022</v>
      </c>
      <c r="D83" s="45" t="s">
        <v>352</v>
      </c>
      <c r="E83" s="45">
        <v>77.824897734000004</v>
      </c>
    </row>
    <row r="84" spans="1:5" hidden="1">
      <c r="A84" s="45" t="s">
        <v>363</v>
      </c>
      <c r="B84" s="45" t="s">
        <v>367</v>
      </c>
      <c r="C84" s="45">
        <v>2022</v>
      </c>
      <c r="D84" s="45" t="s">
        <v>352</v>
      </c>
      <c r="E84" s="45">
        <v>77.525232782000003</v>
      </c>
    </row>
    <row r="85" spans="1:5" hidden="1">
      <c r="A85" s="45" t="s">
        <v>363</v>
      </c>
      <c r="B85" s="45" t="s">
        <v>369</v>
      </c>
      <c r="C85" s="45">
        <v>2022</v>
      </c>
      <c r="D85" s="45" t="s">
        <v>352</v>
      </c>
      <c r="E85" s="45">
        <v>79.996815366999996</v>
      </c>
    </row>
    <row r="86" spans="1:5" hidden="1">
      <c r="A86" s="45" t="s">
        <v>363</v>
      </c>
      <c r="B86" s="45" t="s">
        <v>368</v>
      </c>
      <c r="C86" s="45">
        <v>2022</v>
      </c>
      <c r="D86" s="45" t="s">
        <v>352</v>
      </c>
      <c r="E86" s="45">
        <v>72.655216500999998</v>
      </c>
    </row>
    <row r="87" spans="1:5" hidden="1">
      <c r="A87" s="45" t="s">
        <v>363</v>
      </c>
      <c r="B87" s="45" t="s">
        <v>366</v>
      </c>
      <c r="C87" s="45">
        <v>2022</v>
      </c>
      <c r="D87" s="45" t="s">
        <v>353</v>
      </c>
      <c r="E87" s="45">
        <v>73.535329747999995</v>
      </c>
    </row>
    <row r="88" spans="1:5" hidden="1">
      <c r="A88" s="45" t="s">
        <v>363</v>
      </c>
      <c r="B88" s="45" t="s">
        <v>367</v>
      </c>
      <c r="C88" s="45">
        <v>2022</v>
      </c>
      <c r="D88" s="45" t="s">
        <v>353</v>
      </c>
      <c r="E88" s="45">
        <v>78.535247016</v>
      </c>
    </row>
    <row r="89" spans="1:5" hidden="1">
      <c r="A89" s="45" t="s">
        <v>363</v>
      </c>
      <c r="B89" s="45" t="s">
        <v>369</v>
      </c>
      <c r="C89" s="45">
        <v>2022</v>
      </c>
      <c r="D89" s="45" t="s">
        <v>353</v>
      </c>
      <c r="E89" s="45">
        <v>75.239370481999998</v>
      </c>
    </row>
    <row r="90" spans="1:5" hidden="1">
      <c r="A90" s="45" t="s">
        <v>363</v>
      </c>
      <c r="B90" s="45" t="s">
        <v>368</v>
      </c>
      <c r="C90" s="45">
        <v>2022</v>
      </c>
      <c r="D90" s="45" t="s">
        <v>353</v>
      </c>
      <c r="E90" s="45">
        <v>62.071916186000003</v>
      </c>
    </row>
    <row r="91" spans="1:5" hidden="1">
      <c r="A91" s="45" t="s">
        <v>363</v>
      </c>
      <c r="B91" s="45" t="s">
        <v>366</v>
      </c>
      <c r="C91" s="45">
        <v>2022</v>
      </c>
      <c r="D91" s="45" t="s">
        <v>354</v>
      </c>
      <c r="E91" s="45">
        <v>79.143060132000002</v>
      </c>
    </row>
    <row r="92" spans="1:5" hidden="1">
      <c r="A92" s="45" t="s">
        <v>363</v>
      </c>
      <c r="B92" s="45" t="s">
        <v>367</v>
      </c>
      <c r="C92" s="45">
        <v>2022</v>
      </c>
      <c r="D92" s="45" t="s">
        <v>354</v>
      </c>
      <c r="E92" s="45">
        <v>75.360719041999999</v>
      </c>
    </row>
    <row r="93" spans="1:5" hidden="1">
      <c r="A93" s="45" t="s">
        <v>363</v>
      </c>
      <c r="B93" s="45" t="s">
        <v>369</v>
      </c>
      <c r="C93" s="45">
        <v>2022</v>
      </c>
      <c r="D93" s="45" t="s">
        <v>354</v>
      </c>
      <c r="E93" s="45">
        <v>76.417750568000002</v>
      </c>
    </row>
    <row r="94" spans="1:5" hidden="1">
      <c r="A94" s="45" t="s">
        <v>363</v>
      </c>
      <c r="B94" s="45" t="s">
        <v>366</v>
      </c>
      <c r="C94" s="45">
        <v>2023</v>
      </c>
      <c r="D94" s="45" t="s">
        <v>355</v>
      </c>
      <c r="E94" s="45">
        <v>74.493308006000007</v>
      </c>
    </row>
    <row r="95" spans="1:5" hidden="1">
      <c r="A95" s="45" t="s">
        <v>363</v>
      </c>
      <c r="B95" s="45" t="s">
        <v>367</v>
      </c>
      <c r="C95" s="45">
        <v>2023</v>
      </c>
      <c r="D95" s="45" t="s">
        <v>355</v>
      </c>
      <c r="E95" s="45">
        <v>79.808458216000005</v>
      </c>
    </row>
    <row r="96" spans="1:5" hidden="1">
      <c r="A96" s="45" t="s">
        <v>363</v>
      </c>
      <c r="B96" s="45" t="s">
        <v>369</v>
      </c>
      <c r="C96" s="45">
        <v>2023</v>
      </c>
      <c r="D96" s="45" t="s">
        <v>355</v>
      </c>
      <c r="E96" s="45">
        <v>73.784478596</v>
      </c>
    </row>
    <row r="97" spans="1:5" hidden="1">
      <c r="A97" s="45" t="s">
        <v>363</v>
      </c>
      <c r="B97" s="45" t="s">
        <v>368</v>
      </c>
      <c r="C97" s="45">
        <v>2023</v>
      </c>
      <c r="D97" s="45" t="s">
        <v>355</v>
      </c>
      <c r="E97" s="45">
        <v>69.418800278999996</v>
      </c>
    </row>
    <row r="98" spans="1:5" hidden="1">
      <c r="A98" s="45" t="s">
        <v>363</v>
      </c>
      <c r="B98" s="45" t="s">
        <v>366</v>
      </c>
      <c r="C98" s="45">
        <v>2023</v>
      </c>
      <c r="D98" s="45" t="s">
        <v>356</v>
      </c>
      <c r="E98" s="45">
        <v>73.812137898000003</v>
      </c>
    </row>
    <row r="99" spans="1:5" hidden="1">
      <c r="A99" s="45" t="s">
        <v>363</v>
      </c>
      <c r="B99" s="45" t="s">
        <v>367</v>
      </c>
      <c r="C99" s="45">
        <v>2023</v>
      </c>
      <c r="D99" s="45" t="s">
        <v>356</v>
      </c>
      <c r="E99" s="45">
        <v>86.714655789000005</v>
      </c>
    </row>
    <row r="100" spans="1:5" hidden="1">
      <c r="A100" s="45" t="s">
        <v>363</v>
      </c>
      <c r="B100" s="45" t="s">
        <v>369</v>
      </c>
      <c r="C100" s="45">
        <v>2023</v>
      </c>
      <c r="D100" s="45" t="s">
        <v>356</v>
      </c>
      <c r="E100" s="45">
        <v>71.581336762000007</v>
      </c>
    </row>
    <row r="101" spans="1:5" hidden="1">
      <c r="A101" s="45" t="s">
        <v>363</v>
      </c>
      <c r="B101" s="45" t="s">
        <v>368</v>
      </c>
      <c r="C101" s="45">
        <v>2023</v>
      </c>
      <c r="D101" s="45" t="s">
        <v>356</v>
      </c>
      <c r="E101" s="45">
        <v>80</v>
      </c>
    </row>
    <row r="102" spans="1:5" hidden="1">
      <c r="A102" s="45" t="s">
        <v>363</v>
      </c>
      <c r="B102" s="45" t="s">
        <v>366</v>
      </c>
      <c r="C102" s="45">
        <v>2023</v>
      </c>
      <c r="D102" s="45" t="s">
        <v>357</v>
      </c>
      <c r="E102" s="45">
        <v>75.757575987999999</v>
      </c>
    </row>
    <row r="103" spans="1:5" hidden="1">
      <c r="A103" s="45" t="s">
        <v>363</v>
      </c>
      <c r="B103" s="45" t="s">
        <v>367</v>
      </c>
      <c r="C103" s="45">
        <v>2023</v>
      </c>
      <c r="D103" s="45" t="s">
        <v>357</v>
      </c>
      <c r="E103" s="45">
        <v>75.536017850999997</v>
      </c>
    </row>
    <row r="104" spans="1:5" hidden="1">
      <c r="A104" s="45" t="s">
        <v>363</v>
      </c>
      <c r="B104" s="45" t="s">
        <v>369</v>
      </c>
      <c r="C104" s="45">
        <v>2023</v>
      </c>
      <c r="D104" s="45" t="s">
        <v>357</v>
      </c>
      <c r="E104" s="45">
        <v>73.127090448000004</v>
      </c>
    </row>
    <row r="105" spans="1:5" hidden="1">
      <c r="A105" s="45" t="s">
        <v>363</v>
      </c>
      <c r="B105" s="45" t="s">
        <v>368</v>
      </c>
      <c r="C105" s="45">
        <v>2023</v>
      </c>
      <c r="D105" s="45" t="s">
        <v>357</v>
      </c>
      <c r="E105" s="45">
        <v>93.212549378999995</v>
      </c>
    </row>
    <row r="106" spans="1:5" hidden="1">
      <c r="A106" s="45" t="s">
        <v>363</v>
      </c>
      <c r="B106" s="45" t="s">
        <v>366</v>
      </c>
      <c r="C106" s="45">
        <v>2023</v>
      </c>
      <c r="D106" s="45" t="s">
        <v>358</v>
      </c>
      <c r="E106" s="45">
        <v>88.648720425999997</v>
      </c>
    </row>
    <row r="107" spans="1:5" hidden="1">
      <c r="A107" s="45" t="s">
        <v>363</v>
      </c>
      <c r="B107" s="45" t="s">
        <v>367</v>
      </c>
      <c r="C107" s="45">
        <v>2023</v>
      </c>
      <c r="D107" s="45" t="s">
        <v>358</v>
      </c>
      <c r="E107" s="45">
        <v>79.981160208000006</v>
      </c>
    </row>
    <row r="108" spans="1:5" hidden="1">
      <c r="A108" s="45" t="s">
        <v>363</v>
      </c>
      <c r="B108" s="45" t="s">
        <v>369</v>
      </c>
      <c r="C108" s="45">
        <v>2023</v>
      </c>
      <c r="D108" s="45" t="s">
        <v>358</v>
      </c>
      <c r="E108" s="45">
        <v>76.739548549000006</v>
      </c>
    </row>
    <row r="109" spans="1:5" hidden="1">
      <c r="A109" s="45" t="s">
        <v>363</v>
      </c>
      <c r="B109" s="45" t="s">
        <v>366</v>
      </c>
      <c r="C109" s="45">
        <v>2023</v>
      </c>
      <c r="D109" s="45" t="s">
        <v>359</v>
      </c>
      <c r="E109" s="45">
        <v>85.473062893999995</v>
      </c>
    </row>
    <row r="110" spans="1:5" hidden="1">
      <c r="A110" s="45" t="s">
        <v>363</v>
      </c>
      <c r="B110" s="45" t="s">
        <v>367</v>
      </c>
      <c r="C110" s="45">
        <v>2023</v>
      </c>
      <c r="D110" s="45" t="s">
        <v>359</v>
      </c>
      <c r="E110" s="45">
        <v>70.327290077000001</v>
      </c>
    </row>
    <row r="111" spans="1:5" hidden="1">
      <c r="A111" s="45" t="s">
        <v>363</v>
      </c>
      <c r="B111" s="45" t="s">
        <v>369</v>
      </c>
      <c r="C111" s="45">
        <v>2023</v>
      </c>
      <c r="D111" s="45" t="s">
        <v>359</v>
      </c>
      <c r="E111" s="45">
        <v>87.253690878</v>
      </c>
    </row>
    <row r="112" spans="1:5" hidden="1">
      <c r="A112" s="45" t="s">
        <v>363</v>
      </c>
      <c r="B112" s="45" t="s">
        <v>368</v>
      </c>
      <c r="C112" s="45">
        <v>2023</v>
      </c>
      <c r="D112" s="45" t="s">
        <v>359</v>
      </c>
      <c r="E112" s="45">
        <v>67.460588639999997</v>
      </c>
    </row>
    <row r="113" spans="1:5" hidden="1">
      <c r="A113" s="45" t="s">
        <v>363</v>
      </c>
      <c r="B113" s="45" t="s">
        <v>370</v>
      </c>
      <c r="C113" s="45">
        <v>2022</v>
      </c>
      <c r="D113" s="45" t="s">
        <v>351</v>
      </c>
      <c r="E113" s="45">
        <v>74.698155563</v>
      </c>
    </row>
    <row r="114" spans="1:5" hidden="1">
      <c r="A114" s="45" t="s">
        <v>363</v>
      </c>
      <c r="B114" s="45" t="s">
        <v>370</v>
      </c>
      <c r="C114" s="45">
        <v>2022</v>
      </c>
      <c r="D114" s="45" t="s">
        <v>352</v>
      </c>
      <c r="E114" s="45">
        <v>77.183905659999994</v>
      </c>
    </row>
    <row r="115" spans="1:5" hidden="1">
      <c r="A115" s="45" t="s">
        <v>363</v>
      </c>
      <c r="B115" s="45" t="s">
        <v>370</v>
      </c>
      <c r="C115" s="45">
        <v>2022</v>
      </c>
      <c r="D115" s="45" t="s">
        <v>353</v>
      </c>
      <c r="E115" s="45">
        <v>73.708309365000005</v>
      </c>
    </row>
    <row r="116" spans="1:5" hidden="1">
      <c r="A116" s="45" t="s">
        <v>363</v>
      </c>
      <c r="B116" s="45" t="s">
        <v>370</v>
      </c>
      <c r="C116" s="45">
        <v>2022</v>
      </c>
      <c r="D116" s="45" t="s">
        <v>354</v>
      </c>
      <c r="E116" s="45">
        <v>74.147307659000006</v>
      </c>
    </row>
    <row r="117" spans="1:5" hidden="1">
      <c r="A117" s="45" t="s">
        <v>363</v>
      </c>
      <c r="B117" s="45" t="s">
        <v>370</v>
      </c>
      <c r="C117" s="45">
        <v>2023</v>
      </c>
      <c r="D117" s="45" t="s">
        <v>355</v>
      </c>
      <c r="E117" s="45">
        <v>64.365128103000004</v>
      </c>
    </row>
    <row r="118" spans="1:5" hidden="1">
      <c r="A118" s="45" t="s">
        <v>363</v>
      </c>
      <c r="B118" s="45" t="s">
        <v>370</v>
      </c>
      <c r="C118" s="45">
        <v>2023</v>
      </c>
      <c r="D118" s="45" t="s">
        <v>356</v>
      </c>
      <c r="E118" s="45">
        <v>71.074478756999994</v>
      </c>
    </row>
    <row r="119" spans="1:5" hidden="1">
      <c r="A119" s="45" t="s">
        <v>363</v>
      </c>
      <c r="B119" s="45" t="s">
        <v>370</v>
      </c>
      <c r="C119" s="45">
        <v>2023</v>
      </c>
      <c r="D119" s="45" t="s">
        <v>357</v>
      </c>
      <c r="E119" s="45">
        <v>78.021291410000003</v>
      </c>
    </row>
    <row r="120" spans="1:5" hidden="1">
      <c r="A120" s="45" t="s">
        <v>363</v>
      </c>
      <c r="B120" s="45" t="s">
        <v>371</v>
      </c>
      <c r="C120" s="45">
        <v>2022</v>
      </c>
      <c r="D120" s="45" t="s">
        <v>350</v>
      </c>
      <c r="E120" s="45">
        <v>57.579171801000001</v>
      </c>
    </row>
    <row r="121" spans="1:5" hidden="1">
      <c r="A121" s="45" t="s">
        <v>363</v>
      </c>
      <c r="B121" s="45" t="s">
        <v>371</v>
      </c>
      <c r="C121" s="45">
        <v>2022</v>
      </c>
      <c r="D121" s="45" t="s">
        <v>351</v>
      </c>
      <c r="E121" s="45">
        <v>57.603684610999998</v>
      </c>
    </row>
    <row r="122" spans="1:5" hidden="1">
      <c r="A122" s="45" t="s">
        <v>363</v>
      </c>
      <c r="B122" s="45" t="s">
        <v>371</v>
      </c>
      <c r="C122" s="45">
        <v>2022</v>
      </c>
      <c r="D122" s="45" t="s">
        <v>354</v>
      </c>
      <c r="E122" s="45">
        <v>64.020485722000004</v>
      </c>
    </row>
    <row r="123" spans="1:5" hidden="1">
      <c r="A123" s="45" t="s">
        <v>363</v>
      </c>
      <c r="B123" s="45" t="s">
        <v>371</v>
      </c>
      <c r="C123" s="45">
        <v>2023</v>
      </c>
      <c r="D123" s="45" t="s">
        <v>358</v>
      </c>
      <c r="E123" s="45">
        <v>59.07281158</v>
      </c>
    </row>
    <row r="124" spans="1:5" hidden="1">
      <c r="A124" s="45" t="s">
        <v>363</v>
      </c>
      <c r="B124" s="45" t="s">
        <v>372</v>
      </c>
      <c r="C124" s="45">
        <v>2022</v>
      </c>
      <c r="D124" s="45" t="s">
        <v>348</v>
      </c>
      <c r="E124" s="45">
        <v>80.250538026000001</v>
      </c>
    </row>
    <row r="125" spans="1:5" hidden="1">
      <c r="A125" s="45" t="s">
        <v>363</v>
      </c>
      <c r="B125" s="45" t="s">
        <v>372</v>
      </c>
      <c r="C125" s="45">
        <v>2022</v>
      </c>
      <c r="D125" s="45" t="s">
        <v>350</v>
      </c>
      <c r="E125" s="45">
        <v>65.268066816000001</v>
      </c>
    </row>
    <row r="126" spans="1:5" hidden="1">
      <c r="A126" s="45" t="s">
        <v>363</v>
      </c>
      <c r="B126" s="45" t="s">
        <v>372</v>
      </c>
      <c r="C126" s="45">
        <v>2022</v>
      </c>
      <c r="D126" s="45" t="s">
        <v>352</v>
      </c>
      <c r="E126" s="45">
        <v>69.930071588000004</v>
      </c>
    </row>
    <row r="127" spans="1:5" hidden="1">
      <c r="A127" s="45" t="s">
        <v>363</v>
      </c>
      <c r="B127" s="45" t="s">
        <v>372</v>
      </c>
      <c r="C127" s="45">
        <v>2023</v>
      </c>
      <c r="D127" s="45" t="s">
        <v>355</v>
      </c>
      <c r="E127" s="45">
        <v>76.849184604000001</v>
      </c>
    </row>
    <row r="128" spans="1:5" hidden="1">
      <c r="A128" s="45" t="s">
        <v>363</v>
      </c>
      <c r="B128" s="45" t="s">
        <v>372</v>
      </c>
      <c r="C128" s="45">
        <v>2023</v>
      </c>
      <c r="D128" s="45" t="s">
        <v>356</v>
      </c>
      <c r="E128" s="45">
        <v>68.738984305000002</v>
      </c>
    </row>
    <row r="129" spans="1:5" hidden="1">
      <c r="A129" s="45" t="s">
        <v>363</v>
      </c>
      <c r="B129" s="45" t="s">
        <v>372</v>
      </c>
      <c r="C129" s="45">
        <v>2023</v>
      </c>
      <c r="D129" s="45" t="s">
        <v>357</v>
      </c>
      <c r="E129" s="45">
        <v>77.705073079000002</v>
      </c>
    </row>
    <row r="130" spans="1:5" hidden="1">
      <c r="A130" s="45" t="s">
        <v>363</v>
      </c>
      <c r="B130" s="45" t="s">
        <v>372</v>
      </c>
      <c r="C130" s="45">
        <v>2023</v>
      </c>
      <c r="D130" s="45" t="s">
        <v>358</v>
      </c>
      <c r="E130" s="45">
        <v>75.258703228000002</v>
      </c>
    </row>
    <row r="131" spans="1:5" hidden="1">
      <c r="A131" s="45" t="s">
        <v>363</v>
      </c>
      <c r="B131" s="45" t="s">
        <v>372</v>
      </c>
      <c r="C131" s="45">
        <v>2023</v>
      </c>
      <c r="D131" s="45" t="s">
        <v>359</v>
      </c>
      <c r="E131" s="45">
        <v>84.345480819000002</v>
      </c>
    </row>
    <row r="132" spans="1:5" hidden="1">
      <c r="A132" s="45" t="s">
        <v>363</v>
      </c>
      <c r="B132" s="45" t="s">
        <v>373</v>
      </c>
      <c r="C132" s="45">
        <v>2022</v>
      </c>
      <c r="D132" s="45" t="s">
        <v>348</v>
      </c>
      <c r="E132" s="45">
        <v>112.77500430400001</v>
      </c>
    </row>
    <row r="133" spans="1:5" hidden="1">
      <c r="A133" s="45" t="s">
        <v>363</v>
      </c>
      <c r="B133" s="45" t="s">
        <v>373</v>
      </c>
      <c r="C133" s="45">
        <v>2022</v>
      </c>
      <c r="D133" s="45" t="s">
        <v>349</v>
      </c>
      <c r="E133" s="45">
        <v>72.921731758000007</v>
      </c>
    </row>
    <row r="134" spans="1:5" hidden="1">
      <c r="A134" s="45" t="s">
        <v>363</v>
      </c>
      <c r="B134" s="45" t="s">
        <v>373</v>
      </c>
      <c r="C134" s="45">
        <v>2022</v>
      </c>
      <c r="D134" s="45" t="s">
        <v>350</v>
      </c>
      <c r="E134" s="45">
        <v>105.421688867</v>
      </c>
    </row>
    <row r="135" spans="1:5" hidden="1">
      <c r="A135" s="45" t="s">
        <v>363</v>
      </c>
      <c r="B135" s="45" t="s">
        <v>373</v>
      </c>
      <c r="C135" s="45">
        <v>2022</v>
      </c>
      <c r="D135" s="45" t="s">
        <v>352</v>
      </c>
      <c r="E135" s="45">
        <v>75.728887362999998</v>
      </c>
    </row>
    <row r="136" spans="1:5" hidden="1">
      <c r="A136" s="45" t="s">
        <v>363</v>
      </c>
      <c r="B136" s="45" t="s">
        <v>373</v>
      </c>
      <c r="C136" s="45">
        <v>2022</v>
      </c>
      <c r="D136" s="45" t="s">
        <v>353</v>
      </c>
      <c r="E136" s="45">
        <v>106.897170058</v>
      </c>
    </row>
    <row r="137" spans="1:5" hidden="1">
      <c r="A137" s="45" t="s">
        <v>363</v>
      </c>
      <c r="B137" s="45" t="s">
        <v>373</v>
      </c>
      <c r="C137" s="45">
        <v>2022</v>
      </c>
      <c r="D137" s="45" t="s">
        <v>354</v>
      </c>
      <c r="E137" s="45">
        <v>97.184379184999997</v>
      </c>
    </row>
    <row r="138" spans="1:5" hidden="1">
      <c r="A138" s="45" t="s">
        <v>363</v>
      </c>
      <c r="B138" s="45" t="s">
        <v>373</v>
      </c>
      <c r="C138" s="45">
        <v>2023</v>
      </c>
      <c r="D138" s="45" t="s">
        <v>355</v>
      </c>
      <c r="E138" s="45">
        <v>108.997227503</v>
      </c>
    </row>
    <row r="139" spans="1:5" hidden="1">
      <c r="A139" s="45" t="s">
        <v>363</v>
      </c>
      <c r="B139" s="45" t="s">
        <v>373</v>
      </c>
      <c r="C139" s="45">
        <v>2023</v>
      </c>
      <c r="D139" s="45" t="s">
        <v>357</v>
      </c>
      <c r="E139" s="45">
        <v>95.733041309000001</v>
      </c>
    </row>
    <row r="140" spans="1:5" hidden="1">
      <c r="A140" s="45" t="s">
        <v>363</v>
      </c>
      <c r="B140" s="45" t="s">
        <v>374</v>
      </c>
      <c r="C140" s="45">
        <v>2022</v>
      </c>
      <c r="D140" s="45" t="s">
        <v>348</v>
      </c>
      <c r="E140" s="45">
        <v>67.356602482</v>
      </c>
    </row>
    <row r="141" spans="1:5" hidden="1">
      <c r="A141" s="45" t="s">
        <v>363</v>
      </c>
      <c r="B141" s="45" t="s">
        <v>374</v>
      </c>
      <c r="C141" s="45">
        <v>2022</v>
      </c>
      <c r="D141" s="45" t="s">
        <v>349</v>
      </c>
      <c r="E141" s="45">
        <v>62.675053687999998</v>
      </c>
    </row>
    <row r="142" spans="1:5" hidden="1">
      <c r="A142" s="45" t="s">
        <v>363</v>
      </c>
      <c r="B142" s="45" t="s">
        <v>374</v>
      </c>
      <c r="C142" s="45">
        <v>2022</v>
      </c>
      <c r="D142" s="45" t="s">
        <v>350</v>
      </c>
      <c r="E142" s="45">
        <v>71.554781199000004</v>
      </c>
    </row>
    <row r="143" spans="1:5" hidden="1">
      <c r="A143" s="45" t="s">
        <v>363</v>
      </c>
      <c r="B143" s="45" t="s">
        <v>374</v>
      </c>
      <c r="C143" s="45">
        <v>2022</v>
      </c>
      <c r="D143" s="45" t="s">
        <v>351</v>
      </c>
      <c r="E143" s="45">
        <v>69.697393184999996</v>
      </c>
    </row>
    <row r="144" spans="1:5" hidden="1">
      <c r="A144" s="45" t="s">
        <v>363</v>
      </c>
      <c r="B144" s="45" t="s">
        <v>374</v>
      </c>
      <c r="C144" s="45">
        <v>2022</v>
      </c>
      <c r="D144" s="45" t="s">
        <v>352</v>
      </c>
      <c r="E144" s="45">
        <v>72.999855296999996</v>
      </c>
    </row>
    <row r="145" spans="1:5" hidden="1">
      <c r="A145" s="45" t="s">
        <v>363</v>
      </c>
      <c r="B145" s="45" t="s">
        <v>374</v>
      </c>
      <c r="C145" s="45">
        <v>2022</v>
      </c>
      <c r="D145" s="45" t="s">
        <v>353</v>
      </c>
      <c r="E145" s="45">
        <v>73.008164851000004</v>
      </c>
    </row>
    <row r="146" spans="1:5" hidden="1">
      <c r="A146" s="45" t="s">
        <v>363</v>
      </c>
      <c r="B146" s="45" t="s">
        <v>374</v>
      </c>
      <c r="C146" s="45">
        <v>2022</v>
      </c>
      <c r="D146" s="45" t="s">
        <v>354</v>
      </c>
      <c r="E146" s="45">
        <v>69.991100170999999</v>
      </c>
    </row>
    <row r="147" spans="1:5" hidden="1">
      <c r="A147" s="45" t="s">
        <v>363</v>
      </c>
      <c r="B147" s="45" t="s">
        <v>374</v>
      </c>
      <c r="C147" s="45">
        <v>2023</v>
      </c>
      <c r="D147" s="45" t="s">
        <v>355</v>
      </c>
      <c r="E147" s="45">
        <v>68.490063163000002</v>
      </c>
    </row>
    <row r="148" spans="1:5" hidden="1">
      <c r="A148" s="45" t="s">
        <v>363</v>
      </c>
      <c r="B148" s="45" t="s">
        <v>374</v>
      </c>
      <c r="C148" s="45">
        <v>2023</v>
      </c>
      <c r="D148" s="45" t="s">
        <v>356</v>
      </c>
      <c r="E148" s="45">
        <v>67.094863849999996</v>
      </c>
    </row>
    <row r="149" spans="1:5" hidden="1">
      <c r="A149" s="45" t="s">
        <v>363</v>
      </c>
      <c r="B149" s="45" t="s">
        <v>374</v>
      </c>
      <c r="C149" s="45">
        <v>2023</v>
      </c>
      <c r="D149" s="45" t="s">
        <v>357</v>
      </c>
      <c r="E149" s="45">
        <v>69.820808110000002</v>
      </c>
    </row>
    <row r="150" spans="1:5" hidden="1">
      <c r="A150" s="45" t="s">
        <v>363</v>
      </c>
      <c r="B150" s="45" t="s">
        <v>374</v>
      </c>
      <c r="C150" s="45">
        <v>2023</v>
      </c>
      <c r="D150" s="45" t="s">
        <v>358</v>
      </c>
      <c r="E150" s="45">
        <v>67.620496829999993</v>
      </c>
    </row>
    <row r="151" spans="1:5" hidden="1">
      <c r="A151" s="45" t="s">
        <v>363</v>
      </c>
      <c r="B151" s="45" t="s">
        <v>374</v>
      </c>
      <c r="C151" s="45">
        <v>2023</v>
      </c>
      <c r="D151" s="45" t="s">
        <v>359</v>
      </c>
      <c r="E151" s="45">
        <v>64.045009727999997</v>
      </c>
    </row>
    <row r="152" spans="1:5" hidden="1">
      <c r="A152" s="45" t="s">
        <v>363</v>
      </c>
      <c r="B152" s="45" t="s">
        <v>375</v>
      </c>
      <c r="C152" s="45">
        <v>2022</v>
      </c>
      <c r="D152" s="45" t="s">
        <v>348</v>
      </c>
      <c r="E152" s="45">
        <v>72.899582245999994</v>
      </c>
    </row>
    <row r="153" spans="1:5" hidden="1">
      <c r="A153" s="45" t="s">
        <v>363</v>
      </c>
      <c r="B153" s="45" t="s">
        <v>375</v>
      </c>
      <c r="C153" s="45">
        <v>2022</v>
      </c>
      <c r="D153" s="45" t="s">
        <v>349</v>
      </c>
      <c r="E153" s="45">
        <v>67.074857746000006</v>
      </c>
    </row>
    <row r="154" spans="1:5" hidden="1">
      <c r="A154" s="45" t="s">
        <v>363</v>
      </c>
      <c r="B154" s="45" t="s">
        <v>375</v>
      </c>
      <c r="C154" s="45">
        <v>2022</v>
      </c>
      <c r="D154" s="45" t="s">
        <v>350</v>
      </c>
      <c r="E154" s="45">
        <v>67.002999682999999</v>
      </c>
    </row>
    <row r="155" spans="1:5" hidden="1">
      <c r="A155" s="45" t="s">
        <v>363</v>
      </c>
      <c r="B155" s="45" t="s">
        <v>375</v>
      </c>
      <c r="C155" s="45">
        <v>2022</v>
      </c>
      <c r="D155" s="45" t="s">
        <v>351</v>
      </c>
      <c r="E155" s="45">
        <v>65.919254710000004</v>
      </c>
    </row>
    <row r="156" spans="1:5" hidden="1">
      <c r="A156" s="45" t="s">
        <v>363</v>
      </c>
      <c r="B156" s="45" t="s">
        <v>375</v>
      </c>
      <c r="C156" s="45">
        <v>2022</v>
      </c>
      <c r="D156" s="45" t="s">
        <v>352</v>
      </c>
      <c r="E156" s="45">
        <v>66.474588921000006</v>
      </c>
    </row>
    <row r="157" spans="1:5" hidden="1">
      <c r="A157" s="45" t="s">
        <v>363</v>
      </c>
      <c r="B157" s="45" t="s">
        <v>375</v>
      </c>
      <c r="C157" s="45">
        <v>2022</v>
      </c>
      <c r="D157" s="45" t="s">
        <v>353</v>
      </c>
      <c r="E157" s="45">
        <v>61.636715922999997</v>
      </c>
    </row>
    <row r="158" spans="1:5" hidden="1">
      <c r="A158" s="45" t="s">
        <v>363</v>
      </c>
      <c r="B158" s="45" t="s">
        <v>375</v>
      </c>
      <c r="C158" s="45">
        <v>2022</v>
      </c>
      <c r="D158" s="45" t="s">
        <v>354</v>
      </c>
      <c r="E158" s="45">
        <v>68.034861421000002</v>
      </c>
    </row>
    <row r="159" spans="1:5" hidden="1">
      <c r="A159" s="45" t="s">
        <v>363</v>
      </c>
      <c r="B159" s="45" t="s">
        <v>375</v>
      </c>
      <c r="C159" s="45">
        <v>2023</v>
      </c>
      <c r="D159" s="45" t="s">
        <v>356</v>
      </c>
      <c r="E159" s="45">
        <v>65.135179269000005</v>
      </c>
    </row>
    <row r="160" spans="1:5" hidden="1">
      <c r="A160" s="45" t="s">
        <v>363</v>
      </c>
      <c r="B160" s="45" t="s">
        <v>375</v>
      </c>
      <c r="C160" s="45">
        <v>2023</v>
      </c>
      <c r="D160" s="45" t="s">
        <v>357</v>
      </c>
      <c r="E160" s="45">
        <v>66.939346956999998</v>
      </c>
    </row>
    <row r="161" spans="1:5" hidden="1">
      <c r="A161" s="45" t="s">
        <v>363</v>
      </c>
      <c r="B161" s="45" t="s">
        <v>375</v>
      </c>
      <c r="C161" s="45">
        <v>2023</v>
      </c>
      <c r="D161" s="45" t="s">
        <v>358</v>
      </c>
      <c r="E161" s="45">
        <v>57.328832679000001</v>
      </c>
    </row>
    <row r="162" spans="1:5" hidden="1">
      <c r="A162" s="45" t="s">
        <v>363</v>
      </c>
      <c r="B162" s="45" t="s">
        <v>376</v>
      </c>
      <c r="C162" s="45">
        <v>2022</v>
      </c>
      <c r="D162" s="45" t="s">
        <v>348</v>
      </c>
      <c r="E162" s="45">
        <v>205.353347609</v>
      </c>
    </row>
    <row r="163" spans="1:5" hidden="1">
      <c r="A163" s="45" t="s">
        <v>363</v>
      </c>
      <c r="B163" s="45" t="s">
        <v>377</v>
      </c>
      <c r="C163" s="45">
        <v>2022</v>
      </c>
      <c r="D163" s="45" t="s">
        <v>350</v>
      </c>
      <c r="E163" s="45">
        <v>224.19354838699999</v>
      </c>
    </row>
    <row r="164" spans="1:5" hidden="1">
      <c r="A164" s="45" t="s">
        <v>363</v>
      </c>
      <c r="B164" s="45" t="s">
        <v>378</v>
      </c>
      <c r="C164" s="45">
        <v>2022</v>
      </c>
      <c r="D164" s="45" t="s">
        <v>351</v>
      </c>
      <c r="E164" s="45">
        <v>144.118181263</v>
      </c>
    </row>
    <row r="165" spans="1:5" hidden="1">
      <c r="A165" s="45" t="s">
        <v>363</v>
      </c>
      <c r="B165" s="45" t="s">
        <v>377</v>
      </c>
      <c r="C165" s="45">
        <v>2022</v>
      </c>
      <c r="D165" s="45" t="s">
        <v>352</v>
      </c>
      <c r="E165" s="45">
        <v>200.11462310799999</v>
      </c>
    </row>
    <row r="166" spans="1:5" hidden="1">
      <c r="A166" s="45" t="s">
        <v>363</v>
      </c>
      <c r="B166" s="45" t="s">
        <v>377</v>
      </c>
      <c r="C166" s="45">
        <v>2022</v>
      </c>
      <c r="D166" s="45" t="s">
        <v>353</v>
      </c>
      <c r="E166" s="45">
        <v>202.46818118799999</v>
      </c>
    </row>
    <row r="167" spans="1:5" hidden="1">
      <c r="A167" s="45" t="s">
        <v>363</v>
      </c>
      <c r="B167" s="45" t="s">
        <v>378</v>
      </c>
      <c r="C167" s="45">
        <v>2022</v>
      </c>
      <c r="D167" s="45" t="s">
        <v>354</v>
      </c>
      <c r="E167" s="45">
        <v>201.77562854199999</v>
      </c>
    </row>
    <row r="168" spans="1:5" hidden="1">
      <c r="A168" s="45" t="s">
        <v>363</v>
      </c>
      <c r="B168" s="45" t="s">
        <v>377</v>
      </c>
      <c r="C168" s="45">
        <v>2022</v>
      </c>
      <c r="D168" s="45" t="s">
        <v>354</v>
      </c>
      <c r="E168" s="45">
        <v>270.83333333299998</v>
      </c>
    </row>
    <row r="169" spans="1:5" hidden="1">
      <c r="A169" s="45" t="s">
        <v>363</v>
      </c>
      <c r="B169" s="45" t="s">
        <v>377</v>
      </c>
      <c r="C169" s="45">
        <v>2023</v>
      </c>
      <c r="D169" s="45" t="s">
        <v>356</v>
      </c>
      <c r="E169" s="45">
        <v>195.23623119199999</v>
      </c>
    </row>
    <row r="170" spans="1:5" hidden="1">
      <c r="A170" s="45" t="s">
        <v>363</v>
      </c>
      <c r="B170" s="45" t="s">
        <v>378</v>
      </c>
      <c r="C170" s="45">
        <v>2023</v>
      </c>
      <c r="D170" s="45" t="s">
        <v>357</v>
      </c>
      <c r="E170" s="45">
        <v>201.75438596500001</v>
      </c>
    </row>
    <row r="171" spans="1:5" hidden="1">
      <c r="A171" s="45" t="s">
        <v>363</v>
      </c>
      <c r="B171" s="45" t="s">
        <v>377</v>
      </c>
      <c r="C171" s="45">
        <v>2023</v>
      </c>
      <c r="D171" s="45" t="s">
        <v>357</v>
      </c>
      <c r="E171" s="45">
        <v>188.97030244199999</v>
      </c>
    </row>
    <row r="172" spans="1:5" hidden="1">
      <c r="A172" s="45" t="s">
        <v>363</v>
      </c>
      <c r="B172" s="45" t="s">
        <v>379</v>
      </c>
      <c r="C172" s="45">
        <v>2022</v>
      </c>
      <c r="D172" s="45" t="s">
        <v>348</v>
      </c>
      <c r="E172" s="45">
        <v>84.453979787999998</v>
      </c>
    </row>
    <row r="173" spans="1:5" hidden="1">
      <c r="A173" s="45" t="s">
        <v>363</v>
      </c>
      <c r="B173" s="45" t="s">
        <v>379</v>
      </c>
      <c r="C173" s="45">
        <v>2022</v>
      </c>
      <c r="D173" s="45" t="s">
        <v>349</v>
      </c>
      <c r="E173" s="45">
        <v>103.39875064100001</v>
      </c>
    </row>
    <row r="174" spans="1:5" hidden="1">
      <c r="A174" s="45" t="s">
        <v>363</v>
      </c>
      <c r="B174" s="45" t="s">
        <v>379</v>
      </c>
      <c r="C174" s="45">
        <v>2022</v>
      </c>
      <c r="D174" s="45" t="s">
        <v>350</v>
      </c>
      <c r="E174" s="45">
        <v>99.100910294000002</v>
      </c>
    </row>
    <row r="175" spans="1:5" hidden="1">
      <c r="A175" s="45" t="s">
        <v>363</v>
      </c>
      <c r="B175" s="45" t="s">
        <v>379</v>
      </c>
      <c r="C175" s="45">
        <v>2022</v>
      </c>
      <c r="D175" s="45" t="s">
        <v>351</v>
      </c>
      <c r="E175" s="45">
        <v>97.028079313000006</v>
      </c>
    </row>
    <row r="176" spans="1:5" hidden="1">
      <c r="A176" s="45" t="s">
        <v>363</v>
      </c>
      <c r="B176" s="45" t="s">
        <v>379</v>
      </c>
      <c r="C176" s="45">
        <v>2022</v>
      </c>
      <c r="D176" s="45" t="s">
        <v>352</v>
      </c>
      <c r="E176" s="45">
        <v>99.422670249999996</v>
      </c>
    </row>
    <row r="177" spans="1:5" hidden="1">
      <c r="A177" s="45" t="s">
        <v>363</v>
      </c>
      <c r="B177" s="45" t="s">
        <v>379</v>
      </c>
      <c r="C177" s="45">
        <v>2022</v>
      </c>
      <c r="D177" s="45" t="s">
        <v>353</v>
      </c>
      <c r="E177" s="45">
        <v>99.821355193000002</v>
      </c>
    </row>
    <row r="178" spans="1:5" hidden="1">
      <c r="A178" s="45" t="s">
        <v>363</v>
      </c>
      <c r="B178" s="45" t="s">
        <v>379</v>
      </c>
      <c r="C178" s="45">
        <v>2022</v>
      </c>
      <c r="D178" s="45" t="s">
        <v>354</v>
      </c>
      <c r="E178" s="45">
        <v>92.431496091</v>
      </c>
    </row>
    <row r="179" spans="1:5" hidden="1">
      <c r="A179" s="45" t="s">
        <v>363</v>
      </c>
      <c r="B179" s="45" t="s">
        <v>379</v>
      </c>
      <c r="C179" s="45">
        <v>2023</v>
      </c>
      <c r="D179" s="45" t="s">
        <v>355</v>
      </c>
      <c r="E179" s="45">
        <v>97.937616524000006</v>
      </c>
    </row>
    <row r="180" spans="1:5" hidden="1">
      <c r="A180" s="45" t="s">
        <v>363</v>
      </c>
      <c r="B180" s="45" t="s">
        <v>379</v>
      </c>
      <c r="C180" s="45">
        <v>2023</v>
      </c>
      <c r="D180" s="45" t="s">
        <v>356</v>
      </c>
      <c r="E180" s="45">
        <v>98.189192575999996</v>
      </c>
    </row>
    <row r="181" spans="1:5" hidden="1">
      <c r="A181" s="45" t="s">
        <v>363</v>
      </c>
      <c r="B181" s="45" t="s">
        <v>379</v>
      </c>
      <c r="C181" s="45">
        <v>2023</v>
      </c>
      <c r="D181" s="45" t="s">
        <v>357</v>
      </c>
      <c r="E181" s="45">
        <v>99.013905727999997</v>
      </c>
    </row>
    <row r="182" spans="1:5" hidden="1">
      <c r="A182" s="45" t="s">
        <v>363</v>
      </c>
      <c r="B182" s="45" t="s">
        <v>379</v>
      </c>
      <c r="C182" s="45">
        <v>2023</v>
      </c>
      <c r="D182" s="45" t="s">
        <v>358</v>
      </c>
      <c r="E182" s="45">
        <v>93.548286680000004</v>
      </c>
    </row>
    <row r="183" spans="1:5" hidden="1">
      <c r="A183" s="45" t="s">
        <v>363</v>
      </c>
      <c r="B183" s="45" t="s">
        <v>379</v>
      </c>
      <c r="C183" s="45">
        <v>2023</v>
      </c>
      <c r="D183" s="45" t="s">
        <v>359</v>
      </c>
      <c r="E183" s="45">
        <v>88.628032103999999</v>
      </c>
    </row>
    <row r="184" spans="1:5" hidden="1">
      <c r="A184" s="45" t="s">
        <v>363</v>
      </c>
      <c r="B184" s="45" t="s">
        <v>380</v>
      </c>
      <c r="C184" s="45">
        <v>2022</v>
      </c>
      <c r="D184" s="45" t="s">
        <v>348</v>
      </c>
      <c r="E184" s="45">
        <v>98.494602446000002</v>
      </c>
    </row>
    <row r="185" spans="1:5" hidden="1">
      <c r="A185" s="45" t="s">
        <v>363</v>
      </c>
      <c r="B185" s="45" t="s">
        <v>381</v>
      </c>
      <c r="C185" s="45">
        <v>2022</v>
      </c>
      <c r="D185" s="45" t="s">
        <v>348</v>
      </c>
      <c r="E185" s="45">
        <v>114.078650591</v>
      </c>
    </row>
    <row r="186" spans="1:5" hidden="1">
      <c r="A186" s="45" t="s">
        <v>363</v>
      </c>
      <c r="B186" s="45" t="s">
        <v>382</v>
      </c>
      <c r="C186" s="45">
        <v>2022</v>
      </c>
      <c r="D186" s="45" t="s">
        <v>348</v>
      </c>
      <c r="E186" s="45">
        <v>131.45192813400001</v>
      </c>
    </row>
    <row r="187" spans="1:5" hidden="1">
      <c r="A187" s="45" t="s">
        <v>363</v>
      </c>
      <c r="B187" s="45" t="s">
        <v>383</v>
      </c>
      <c r="C187" s="45">
        <v>2022</v>
      </c>
      <c r="D187" s="45" t="s">
        <v>348</v>
      </c>
      <c r="E187" s="45">
        <v>102.186570506</v>
      </c>
    </row>
    <row r="188" spans="1:5" hidden="1">
      <c r="A188" s="45" t="s">
        <v>363</v>
      </c>
      <c r="B188" s="45" t="s">
        <v>380</v>
      </c>
      <c r="C188" s="45">
        <v>2022</v>
      </c>
      <c r="D188" s="45" t="s">
        <v>349</v>
      </c>
      <c r="E188" s="45">
        <v>107.42194925299999</v>
      </c>
    </row>
    <row r="189" spans="1:5" hidden="1">
      <c r="A189" s="45" t="s">
        <v>363</v>
      </c>
      <c r="B189" s="45" t="s">
        <v>381</v>
      </c>
      <c r="C189" s="45">
        <v>2022</v>
      </c>
      <c r="D189" s="45" t="s">
        <v>349</v>
      </c>
      <c r="E189" s="45">
        <v>117.00071376699999</v>
      </c>
    </row>
    <row r="190" spans="1:5" hidden="1">
      <c r="A190" s="45" t="s">
        <v>363</v>
      </c>
      <c r="B190" s="45" t="s">
        <v>382</v>
      </c>
      <c r="C190" s="45">
        <v>2022</v>
      </c>
      <c r="D190" s="45" t="s">
        <v>349</v>
      </c>
      <c r="E190" s="45">
        <v>134.70097693100001</v>
      </c>
    </row>
    <row r="191" spans="1:5" hidden="1">
      <c r="A191" s="45" t="s">
        <v>363</v>
      </c>
      <c r="B191" s="45" t="s">
        <v>383</v>
      </c>
      <c r="C191" s="45">
        <v>2022</v>
      </c>
      <c r="D191" s="45" t="s">
        <v>349</v>
      </c>
      <c r="E191" s="45">
        <v>132.60716710299999</v>
      </c>
    </row>
    <row r="192" spans="1:5" hidden="1">
      <c r="A192" s="45" t="s">
        <v>363</v>
      </c>
      <c r="B192" s="45" t="s">
        <v>380</v>
      </c>
      <c r="C192" s="45">
        <v>2022</v>
      </c>
      <c r="D192" s="45" t="s">
        <v>350</v>
      </c>
      <c r="E192" s="45">
        <v>117.20855700600001</v>
      </c>
    </row>
    <row r="193" spans="1:5" hidden="1">
      <c r="A193" s="45" t="s">
        <v>363</v>
      </c>
      <c r="B193" s="45" t="s">
        <v>384</v>
      </c>
      <c r="C193" s="45">
        <v>2022</v>
      </c>
      <c r="D193" s="45" t="s">
        <v>350</v>
      </c>
      <c r="E193" s="45">
        <v>121.54367431199999</v>
      </c>
    </row>
    <row r="194" spans="1:5" hidden="1">
      <c r="A194" s="45" t="s">
        <v>363</v>
      </c>
      <c r="B194" s="45" t="s">
        <v>381</v>
      </c>
      <c r="C194" s="45">
        <v>2022</v>
      </c>
      <c r="D194" s="45" t="s">
        <v>350</v>
      </c>
      <c r="E194" s="45">
        <v>126.728659702</v>
      </c>
    </row>
    <row r="195" spans="1:5" hidden="1">
      <c r="A195" s="45" t="s">
        <v>363</v>
      </c>
      <c r="B195" s="45" t="s">
        <v>382</v>
      </c>
      <c r="C195" s="45">
        <v>2022</v>
      </c>
      <c r="D195" s="45" t="s">
        <v>350</v>
      </c>
      <c r="E195" s="45">
        <v>154.336681269</v>
      </c>
    </row>
    <row r="196" spans="1:5" hidden="1">
      <c r="A196" s="45" t="s">
        <v>363</v>
      </c>
      <c r="B196" s="45" t="s">
        <v>383</v>
      </c>
      <c r="C196" s="45">
        <v>2022</v>
      </c>
      <c r="D196" s="45" t="s">
        <v>350</v>
      </c>
      <c r="E196" s="45">
        <v>140.053472164</v>
      </c>
    </row>
    <row r="197" spans="1:5" hidden="1">
      <c r="A197" s="45" t="s">
        <v>363</v>
      </c>
      <c r="B197" s="45" t="s">
        <v>380</v>
      </c>
      <c r="C197" s="45">
        <v>2022</v>
      </c>
      <c r="D197" s="45" t="s">
        <v>351</v>
      </c>
      <c r="E197" s="45">
        <v>118.907067673</v>
      </c>
    </row>
    <row r="198" spans="1:5" hidden="1">
      <c r="A198" s="45" t="s">
        <v>363</v>
      </c>
      <c r="B198" s="45" t="s">
        <v>384</v>
      </c>
      <c r="C198" s="45">
        <v>2022</v>
      </c>
      <c r="D198" s="45" t="s">
        <v>351</v>
      </c>
      <c r="E198" s="45">
        <v>112.863536709</v>
      </c>
    </row>
    <row r="199" spans="1:5" hidden="1">
      <c r="A199" s="45" t="s">
        <v>363</v>
      </c>
      <c r="B199" s="45" t="s">
        <v>381</v>
      </c>
      <c r="C199" s="45">
        <v>2022</v>
      </c>
      <c r="D199" s="45" t="s">
        <v>351</v>
      </c>
      <c r="E199" s="45">
        <v>118.494851324</v>
      </c>
    </row>
    <row r="200" spans="1:5" hidden="1">
      <c r="A200" s="45" t="s">
        <v>363</v>
      </c>
      <c r="B200" s="45" t="s">
        <v>382</v>
      </c>
      <c r="C200" s="45">
        <v>2022</v>
      </c>
      <c r="D200" s="45" t="s">
        <v>351</v>
      </c>
      <c r="E200" s="45">
        <v>137.040508233</v>
      </c>
    </row>
    <row r="201" spans="1:5" hidden="1">
      <c r="A201" s="45" t="s">
        <v>363</v>
      </c>
      <c r="B201" s="45" t="s">
        <v>383</v>
      </c>
      <c r="C201" s="45">
        <v>2022</v>
      </c>
      <c r="D201" s="45" t="s">
        <v>351</v>
      </c>
      <c r="E201" s="45">
        <v>157.17981692800001</v>
      </c>
    </row>
    <row r="202" spans="1:5" hidden="1">
      <c r="A202" s="45" t="s">
        <v>363</v>
      </c>
      <c r="B202" s="45" t="s">
        <v>380</v>
      </c>
      <c r="C202" s="45">
        <v>2022</v>
      </c>
      <c r="D202" s="45" t="s">
        <v>352</v>
      </c>
      <c r="E202" s="45">
        <v>115.744680851</v>
      </c>
    </row>
    <row r="203" spans="1:5" hidden="1">
      <c r="A203" s="45" t="s">
        <v>363</v>
      </c>
      <c r="B203" s="45" t="s">
        <v>384</v>
      </c>
      <c r="C203" s="45">
        <v>2022</v>
      </c>
      <c r="D203" s="45" t="s">
        <v>352</v>
      </c>
      <c r="E203" s="45">
        <v>115.30666685600001</v>
      </c>
    </row>
    <row r="204" spans="1:5" hidden="1">
      <c r="A204" s="45" t="s">
        <v>363</v>
      </c>
      <c r="B204" s="45" t="s">
        <v>381</v>
      </c>
      <c r="C204" s="45">
        <v>2022</v>
      </c>
      <c r="D204" s="45" t="s">
        <v>352</v>
      </c>
      <c r="E204" s="45">
        <v>121.75149821399999</v>
      </c>
    </row>
    <row r="205" spans="1:5" hidden="1">
      <c r="A205" s="45" t="s">
        <v>363</v>
      </c>
      <c r="B205" s="45" t="s">
        <v>382</v>
      </c>
      <c r="C205" s="45">
        <v>2022</v>
      </c>
      <c r="D205" s="45" t="s">
        <v>352</v>
      </c>
      <c r="E205" s="45">
        <v>140.79206294900001</v>
      </c>
    </row>
    <row r="206" spans="1:5" hidden="1">
      <c r="A206" s="45" t="s">
        <v>363</v>
      </c>
      <c r="B206" s="45" t="s">
        <v>383</v>
      </c>
      <c r="C206" s="45">
        <v>2022</v>
      </c>
      <c r="D206" s="45" t="s">
        <v>352</v>
      </c>
      <c r="E206" s="45">
        <v>150.849456965</v>
      </c>
    </row>
    <row r="207" spans="1:5" hidden="1">
      <c r="A207" s="45" t="s">
        <v>363</v>
      </c>
      <c r="B207" s="45" t="s">
        <v>380</v>
      </c>
      <c r="C207" s="45">
        <v>2022</v>
      </c>
      <c r="D207" s="45" t="s">
        <v>353</v>
      </c>
      <c r="E207" s="45">
        <v>113.166349289</v>
      </c>
    </row>
    <row r="208" spans="1:5" hidden="1">
      <c r="A208" s="45" t="s">
        <v>363</v>
      </c>
      <c r="B208" s="45" t="s">
        <v>381</v>
      </c>
      <c r="C208" s="45">
        <v>2022</v>
      </c>
      <c r="D208" s="45" t="s">
        <v>353</v>
      </c>
      <c r="E208" s="45">
        <v>117.72979232</v>
      </c>
    </row>
    <row r="209" spans="1:5" hidden="1">
      <c r="A209" s="45" t="s">
        <v>363</v>
      </c>
      <c r="B209" s="45" t="s">
        <v>382</v>
      </c>
      <c r="C209" s="45">
        <v>2022</v>
      </c>
      <c r="D209" s="45" t="s">
        <v>353</v>
      </c>
      <c r="E209" s="45">
        <v>138.52483056599999</v>
      </c>
    </row>
    <row r="210" spans="1:5" hidden="1">
      <c r="A210" s="45" t="s">
        <v>363</v>
      </c>
      <c r="B210" s="45" t="s">
        <v>383</v>
      </c>
      <c r="C210" s="45">
        <v>2022</v>
      </c>
      <c r="D210" s="45" t="s">
        <v>353</v>
      </c>
      <c r="E210" s="45">
        <v>152.48970681599999</v>
      </c>
    </row>
    <row r="211" spans="1:5" hidden="1">
      <c r="A211" s="45" t="s">
        <v>363</v>
      </c>
      <c r="B211" s="45" t="s">
        <v>380</v>
      </c>
      <c r="C211" s="45">
        <v>2022</v>
      </c>
      <c r="D211" s="45" t="s">
        <v>354</v>
      </c>
      <c r="E211" s="45">
        <v>115.838560027</v>
      </c>
    </row>
    <row r="212" spans="1:5" hidden="1">
      <c r="A212" s="45" t="s">
        <v>363</v>
      </c>
      <c r="B212" s="45" t="s">
        <v>384</v>
      </c>
      <c r="C212" s="45">
        <v>2022</v>
      </c>
      <c r="D212" s="45" t="s">
        <v>354</v>
      </c>
      <c r="E212" s="45">
        <v>107.992112474</v>
      </c>
    </row>
    <row r="213" spans="1:5" hidden="1">
      <c r="A213" s="45" t="s">
        <v>363</v>
      </c>
      <c r="B213" s="45" t="s">
        <v>381</v>
      </c>
      <c r="C213" s="45">
        <v>2022</v>
      </c>
      <c r="D213" s="45" t="s">
        <v>354</v>
      </c>
      <c r="E213" s="45">
        <v>119.28306052799999</v>
      </c>
    </row>
    <row r="214" spans="1:5" hidden="1">
      <c r="A214" s="45" t="s">
        <v>363</v>
      </c>
      <c r="B214" s="45" t="s">
        <v>382</v>
      </c>
      <c r="C214" s="45">
        <v>2022</v>
      </c>
      <c r="D214" s="45" t="s">
        <v>354</v>
      </c>
      <c r="E214" s="45">
        <v>144.66316165399999</v>
      </c>
    </row>
    <row r="215" spans="1:5" hidden="1">
      <c r="A215" s="45" t="s">
        <v>363</v>
      </c>
      <c r="B215" s="45" t="s">
        <v>383</v>
      </c>
      <c r="C215" s="45">
        <v>2022</v>
      </c>
      <c r="D215" s="45" t="s">
        <v>354</v>
      </c>
      <c r="E215" s="45">
        <v>151.587266126</v>
      </c>
    </row>
    <row r="216" spans="1:5" hidden="1">
      <c r="A216" s="45" t="s">
        <v>363</v>
      </c>
      <c r="B216" s="45" t="s">
        <v>380</v>
      </c>
      <c r="C216" s="45">
        <v>2023</v>
      </c>
      <c r="D216" s="45" t="s">
        <v>355</v>
      </c>
      <c r="E216" s="45">
        <v>112.61769935300001</v>
      </c>
    </row>
    <row r="217" spans="1:5" hidden="1">
      <c r="A217" s="45" t="s">
        <v>363</v>
      </c>
      <c r="B217" s="45" t="s">
        <v>384</v>
      </c>
      <c r="C217" s="45">
        <v>2023</v>
      </c>
      <c r="D217" s="45" t="s">
        <v>355</v>
      </c>
      <c r="E217" s="45">
        <v>104.11604940300001</v>
      </c>
    </row>
    <row r="218" spans="1:5" hidden="1">
      <c r="A218" s="45" t="s">
        <v>363</v>
      </c>
      <c r="B218" s="45" t="s">
        <v>381</v>
      </c>
      <c r="C218" s="45">
        <v>2023</v>
      </c>
      <c r="D218" s="45" t="s">
        <v>355</v>
      </c>
      <c r="E218" s="45">
        <v>116.666344842</v>
      </c>
    </row>
    <row r="219" spans="1:5" hidden="1">
      <c r="A219" s="45" t="s">
        <v>363</v>
      </c>
      <c r="B219" s="45" t="s">
        <v>382</v>
      </c>
      <c r="C219" s="45">
        <v>2023</v>
      </c>
      <c r="D219" s="45" t="s">
        <v>355</v>
      </c>
      <c r="E219" s="45">
        <v>143.95735352599999</v>
      </c>
    </row>
    <row r="220" spans="1:5" hidden="1">
      <c r="A220" s="45" t="s">
        <v>363</v>
      </c>
      <c r="B220" s="45" t="s">
        <v>383</v>
      </c>
      <c r="C220" s="45">
        <v>2023</v>
      </c>
      <c r="D220" s="45" t="s">
        <v>355</v>
      </c>
      <c r="E220" s="45">
        <v>112.252209526</v>
      </c>
    </row>
    <row r="221" spans="1:5" hidden="1">
      <c r="A221" s="45" t="s">
        <v>363</v>
      </c>
      <c r="B221" s="45" t="s">
        <v>380</v>
      </c>
      <c r="C221" s="45">
        <v>2023</v>
      </c>
      <c r="D221" s="45" t="s">
        <v>356</v>
      </c>
      <c r="E221" s="45">
        <v>111.67797489</v>
      </c>
    </row>
    <row r="222" spans="1:5" hidden="1">
      <c r="A222" s="45" t="s">
        <v>363</v>
      </c>
      <c r="B222" s="45" t="s">
        <v>384</v>
      </c>
      <c r="C222" s="45">
        <v>2023</v>
      </c>
      <c r="D222" s="45" t="s">
        <v>356</v>
      </c>
      <c r="E222" s="45">
        <v>100.35161296699999</v>
      </c>
    </row>
    <row r="223" spans="1:5" hidden="1">
      <c r="A223" s="45" t="s">
        <v>363</v>
      </c>
      <c r="B223" s="45" t="s">
        <v>381</v>
      </c>
      <c r="C223" s="45">
        <v>2023</v>
      </c>
      <c r="D223" s="45" t="s">
        <v>356</v>
      </c>
      <c r="E223" s="45">
        <v>116.548911184</v>
      </c>
    </row>
    <row r="224" spans="1:5" hidden="1">
      <c r="A224" s="45" t="s">
        <v>363</v>
      </c>
      <c r="B224" s="45" t="s">
        <v>382</v>
      </c>
      <c r="C224" s="45">
        <v>2023</v>
      </c>
      <c r="D224" s="45" t="s">
        <v>356</v>
      </c>
      <c r="E224" s="45">
        <v>135.98917289600001</v>
      </c>
    </row>
    <row r="225" spans="1:5" hidden="1">
      <c r="A225" s="45" t="s">
        <v>363</v>
      </c>
      <c r="B225" s="45" t="s">
        <v>383</v>
      </c>
      <c r="C225" s="45">
        <v>2023</v>
      </c>
      <c r="D225" s="45" t="s">
        <v>356</v>
      </c>
      <c r="E225" s="45">
        <v>124.78161335199999</v>
      </c>
    </row>
    <row r="226" spans="1:5" hidden="1">
      <c r="A226" s="45" t="s">
        <v>363</v>
      </c>
      <c r="B226" s="45" t="s">
        <v>380</v>
      </c>
      <c r="C226" s="45">
        <v>2023</v>
      </c>
      <c r="D226" s="45" t="s">
        <v>357</v>
      </c>
      <c r="E226" s="45">
        <v>110.603917024</v>
      </c>
    </row>
    <row r="227" spans="1:5" hidden="1">
      <c r="A227" s="45" t="s">
        <v>363</v>
      </c>
      <c r="B227" s="45" t="s">
        <v>384</v>
      </c>
      <c r="C227" s="45">
        <v>2023</v>
      </c>
      <c r="D227" s="45" t="s">
        <v>357</v>
      </c>
      <c r="E227" s="45">
        <v>99.838969403999997</v>
      </c>
    </row>
    <row r="228" spans="1:5" hidden="1">
      <c r="A228" s="45" t="s">
        <v>363</v>
      </c>
      <c r="B228" s="45" t="s">
        <v>381</v>
      </c>
      <c r="C228" s="45">
        <v>2023</v>
      </c>
      <c r="D228" s="45" t="s">
        <v>357</v>
      </c>
      <c r="E228" s="45">
        <v>116.002058879</v>
      </c>
    </row>
    <row r="229" spans="1:5" hidden="1">
      <c r="A229" s="45" t="s">
        <v>363</v>
      </c>
      <c r="B229" s="45" t="s">
        <v>382</v>
      </c>
      <c r="C229" s="45">
        <v>2023</v>
      </c>
      <c r="D229" s="45" t="s">
        <v>357</v>
      </c>
      <c r="E229" s="45">
        <v>131.75846133799999</v>
      </c>
    </row>
    <row r="230" spans="1:5" hidden="1">
      <c r="A230" s="45" t="s">
        <v>363</v>
      </c>
      <c r="B230" s="45" t="s">
        <v>383</v>
      </c>
      <c r="C230" s="45">
        <v>2023</v>
      </c>
      <c r="D230" s="45" t="s">
        <v>357</v>
      </c>
      <c r="E230" s="45">
        <v>126.82602409899999</v>
      </c>
    </row>
    <row r="231" spans="1:5" hidden="1">
      <c r="A231" s="45" t="s">
        <v>363</v>
      </c>
      <c r="B231" s="45" t="s">
        <v>380</v>
      </c>
      <c r="C231" s="45">
        <v>2023</v>
      </c>
      <c r="D231" s="45" t="s">
        <v>358</v>
      </c>
      <c r="E231" s="45">
        <v>115.781169675</v>
      </c>
    </row>
    <row r="232" spans="1:5" hidden="1">
      <c r="A232" s="45" t="s">
        <v>363</v>
      </c>
      <c r="B232" s="45" t="s">
        <v>384</v>
      </c>
      <c r="C232" s="45">
        <v>2023</v>
      </c>
      <c r="D232" s="45" t="s">
        <v>358</v>
      </c>
      <c r="E232" s="45">
        <v>108.433476666</v>
      </c>
    </row>
    <row r="233" spans="1:5" hidden="1">
      <c r="A233" s="45" t="s">
        <v>363</v>
      </c>
      <c r="B233" s="45" t="s">
        <v>381</v>
      </c>
      <c r="C233" s="45">
        <v>2023</v>
      </c>
      <c r="D233" s="45" t="s">
        <v>358</v>
      </c>
      <c r="E233" s="45">
        <v>118.43610097600001</v>
      </c>
    </row>
    <row r="234" spans="1:5" hidden="1">
      <c r="A234" s="45" t="s">
        <v>363</v>
      </c>
      <c r="B234" s="45" t="s">
        <v>382</v>
      </c>
      <c r="C234" s="45">
        <v>2023</v>
      </c>
      <c r="D234" s="45" t="s">
        <v>358</v>
      </c>
      <c r="E234" s="45">
        <v>141.229976655</v>
      </c>
    </row>
    <row r="235" spans="1:5" hidden="1">
      <c r="A235" s="45" t="s">
        <v>363</v>
      </c>
      <c r="B235" s="45" t="s">
        <v>383</v>
      </c>
      <c r="C235" s="45">
        <v>2023</v>
      </c>
      <c r="D235" s="45" t="s">
        <v>358</v>
      </c>
      <c r="E235" s="45">
        <v>119.927200142</v>
      </c>
    </row>
    <row r="236" spans="1:5" hidden="1">
      <c r="A236" s="45" t="s">
        <v>363</v>
      </c>
      <c r="B236" s="45" t="s">
        <v>380</v>
      </c>
      <c r="C236" s="45">
        <v>2023</v>
      </c>
      <c r="D236" s="45" t="s">
        <v>359</v>
      </c>
      <c r="E236" s="45">
        <v>109.588127622</v>
      </c>
    </row>
    <row r="237" spans="1:5" hidden="1">
      <c r="A237" s="45" t="s">
        <v>363</v>
      </c>
      <c r="B237" s="45" t="s">
        <v>384</v>
      </c>
      <c r="C237" s="45">
        <v>2023</v>
      </c>
      <c r="D237" s="45" t="s">
        <v>359</v>
      </c>
      <c r="E237" s="45">
        <v>113.821138711</v>
      </c>
    </row>
    <row r="238" spans="1:5" hidden="1">
      <c r="A238" s="45" t="s">
        <v>363</v>
      </c>
      <c r="B238" s="45" t="s">
        <v>381</v>
      </c>
      <c r="C238" s="45">
        <v>2023</v>
      </c>
      <c r="D238" s="45" t="s">
        <v>359</v>
      </c>
      <c r="E238" s="45">
        <v>116.943202055</v>
      </c>
    </row>
    <row r="239" spans="1:5" hidden="1">
      <c r="A239" s="45" t="s">
        <v>363</v>
      </c>
      <c r="B239" s="45" t="s">
        <v>382</v>
      </c>
      <c r="C239" s="45">
        <v>2023</v>
      </c>
      <c r="D239" s="45" t="s">
        <v>359</v>
      </c>
      <c r="E239" s="45">
        <v>125.187230258</v>
      </c>
    </row>
    <row r="240" spans="1:5" hidden="1">
      <c r="A240" s="45" t="s">
        <v>363</v>
      </c>
      <c r="B240" s="45" t="s">
        <v>383</v>
      </c>
      <c r="C240" s="45">
        <v>2023</v>
      </c>
      <c r="D240" s="45" t="s">
        <v>359</v>
      </c>
      <c r="E240" s="45">
        <v>121.095603037</v>
      </c>
    </row>
    <row r="241" spans="1:5" hidden="1">
      <c r="A241" s="45" t="s">
        <v>363</v>
      </c>
      <c r="B241" s="45" t="s">
        <v>385</v>
      </c>
      <c r="C241" s="45">
        <v>2022</v>
      </c>
      <c r="D241" s="45" t="s">
        <v>348</v>
      </c>
      <c r="E241" s="45">
        <v>111.02271275299999</v>
      </c>
    </row>
    <row r="242" spans="1:5" hidden="1">
      <c r="A242" s="45" t="s">
        <v>363</v>
      </c>
      <c r="B242" s="45" t="s">
        <v>385</v>
      </c>
      <c r="C242" s="45">
        <v>2022</v>
      </c>
      <c r="D242" s="45" t="s">
        <v>349</v>
      </c>
      <c r="E242" s="45">
        <v>111.004606728</v>
      </c>
    </row>
    <row r="243" spans="1:5" hidden="1">
      <c r="A243" s="45" t="s">
        <v>363</v>
      </c>
      <c r="B243" s="45" t="s">
        <v>385</v>
      </c>
      <c r="C243" s="45">
        <v>2022</v>
      </c>
      <c r="D243" s="45" t="s">
        <v>350</v>
      </c>
      <c r="E243" s="45">
        <v>110.725569652</v>
      </c>
    </row>
    <row r="244" spans="1:5" hidden="1">
      <c r="A244" s="45" t="s">
        <v>363</v>
      </c>
      <c r="B244" s="45" t="s">
        <v>385</v>
      </c>
      <c r="C244" s="45">
        <v>2022</v>
      </c>
      <c r="D244" s="45" t="s">
        <v>351</v>
      </c>
      <c r="E244" s="45">
        <v>110.232517083</v>
      </c>
    </row>
    <row r="245" spans="1:5" hidden="1">
      <c r="A245" s="45" t="s">
        <v>363</v>
      </c>
      <c r="B245" s="45" t="s">
        <v>385</v>
      </c>
      <c r="C245" s="45">
        <v>2022</v>
      </c>
      <c r="D245" s="45" t="s">
        <v>352</v>
      </c>
      <c r="E245" s="45">
        <v>118.315061009</v>
      </c>
    </row>
    <row r="246" spans="1:5" hidden="1">
      <c r="A246" s="45" t="s">
        <v>363</v>
      </c>
      <c r="B246" s="45" t="s">
        <v>385</v>
      </c>
      <c r="C246" s="45">
        <v>2022</v>
      </c>
      <c r="D246" s="45" t="s">
        <v>353</v>
      </c>
      <c r="E246" s="45">
        <v>120.79045091099999</v>
      </c>
    </row>
    <row r="247" spans="1:5" hidden="1">
      <c r="A247" s="45" t="s">
        <v>363</v>
      </c>
      <c r="B247" s="45" t="s">
        <v>385</v>
      </c>
      <c r="C247" s="45">
        <v>2022</v>
      </c>
      <c r="D247" s="45" t="s">
        <v>354</v>
      </c>
      <c r="E247" s="45">
        <v>122.036886661</v>
      </c>
    </row>
    <row r="248" spans="1:5" hidden="1">
      <c r="A248" s="45" t="s">
        <v>363</v>
      </c>
      <c r="B248" s="45" t="s">
        <v>385</v>
      </c>
      <c r="C248" s="45">
        <v>2023</v>
      </c>
      <c r="D248" s="45" t="s">
        <v>355</v>
      </c>
      <c r="E248" s="45">
        <v>111.768119928</v>
      </c>
    </row>
    <row r="249" spans="1:5" hidden="1">
      <c r="A249" s="45" t="s">
        <v>363</v>
      </c>
      <c r="B249" s="45" t="s">
        <v>385</v>
      </c>
      <c r="C249" s="45">
        <v>2023</v>
      </c>
      <c r="D249" s="45" t="s">
        <v>356</v>
      </c>
      <c r="E249" s="45">
        <v>111.087398083</v>
      </c>
    </row>
    <row r="250" spans="1:5" hidden="1">
      <c r="A250" s="45" t="s">
        <v>363</v>
      </c>
      <c r="B250" s="45" t="s">
        <v>385</v>
      </c>
      <c r="C250" s="45">
        <v>2023</v>
      </c>
      <c r="D250" s="45" t="s">
        <v>357</v>
      </c>
      <c r="E250" s="45">
        <v>108.740562516</v>
      </c>
    </row>
    <row r="251" spans="1:5" hidden="1">
      <c r="A251" s="45" t="s">
        <v>363</v>
      </c>
      <c r="B251" s="45" t="s">
        <v>385</v>
      </c>
      <c r="C251" s="45">
        <v>2023</v>
      </c>
      <c r="D251" s="45" t="s">
        <v>358</v>
      </c>
      <c r="E251" s="45">
        <v>112.979549287</v>
      </c>
    </row>
    <row r="252" spans="1:5" hidden="1">
      <c r="A252" s="45" t="s">
        <v>363</v>
      </c>
      <c r="B252" s="45" t="s">
        <v>385</v>
      </c>
      <c r="C252" s="45">
        <v>2023</v>
      </c>
      <c r="D252" s="45" t="s">
        <v>359</v>
      </c>
      <c r="E252" s="45">
        <v>111.889484395</v>
      </c>
    </row>
    <row r="253" spans="1:5" hidden="1">
      <c r="A253" s="45" t="s">
        <v>363</v>
      </c>
      <c r="B253" s="45" t="s">
        <v>386</v>
      </c>
      <c r="C253" s="45">
        <v>2022</v>
      </c>
      <c r="D253" s="45" t="s">
        <v>348</v>
      </c>
      <c r="E253" s="45">
        <v>114.366955938</v>
      </c>
    </row>
    <row r="254" spans="1:5" hidden="1">
      <c r="A254" s="45" t="s">
        <v>363</v>
      </c>
      <c r="B254" s="45" t="s">
        <v>387</v>
      </c>
      <c r="C254" s="45">
        <v>2022</v>
      </c>
      <c r="D254" s="45" t="s">
        <v>348</v>
      </c>
      <c r="E254" s="45">
        <v>102.569660005</v>
      </c>
    </row>
    <row r="255" spans="1:5" hidden="1">
      <c r="A255" s="45" t="s">
        <v>363</v>
      </c>
      <c r="B255" s="45" t="s">
        <v>388</v>
      </c>
      <c r="C255" s="45">
        <v>2022</v>
      </c>
      <c r="D255" s="45" t="s">
        <v>348</v>
      </c>
      <c r="E255" s="45">
        <v>103.123730714</v>
      </c>
    </row>
    <row r="256" spans="1:5" hidden="1">
      <c r="A256" s="45" t="s">
        <v>363</v>
      </c>
      <c r="B256" s="45" t="s">
        <v>389</v>
      </c>
      <c r="C256" s="45">
        <v>2022</v>
      </c>
      <c r="D256" s="45" t="s">
        <v>348</v>
      </c>
      <c r="E256" s="45">
        <v>118.59099017600001</v>
      </c>
    </row>
    <row r="257" spans="1:5" hidden="1">
      <c r="A257" s="45" t="s">
        <v>363</v>
      </c>
      <c r="B257" s="45" t="s">
        <v>390</v>
      </c>
      <c r="C257" s="45">
        <v>2022</v>
      </c>
      <c r="D257" s="45" t="s">
        <v>348</v>
      </c>
      <c r="E257" s="45">
        <v>109.22849125400001</v>
      </c>
    </row>
    <row r="258" spans="1:5" hidden="1">
      <c r="A258" s="45" t="s">
        <v>363</v>
      </c>
      <c r="B258" s="45" t="s">
        <v>386</v>
      </c>
      <c r="C258" s="45">
        <v>2022</v>
      </c>
      <c r="D258" s="45" t="s">
        <v>349</v>
      </c>
      <c r="E258" s="45">
        <v>112.47875524299999</v>
      </c>
    </row>
    <row r="259" spans="1:5" hidden="1">
      <c r="A259" s="45" t="s">
        <v>363</v>
      </c>
      <c r="B259" s="45" t="s">
        <v>387</v>
      </c>
      <c r="C259" s="45">
        <v>2022</v>
      </c>
      <c r="D259" s="45" t="s">
        <v>349</v>
      </c>
      <c r="E259" s="45">
        <v>99.015474675999997</v>
      </c>
    </row>
    <row r="260" spans="1:5" hidden="1">
      <c r="A260" s="45" t="s">
        <v>363</v>
      </c>
      <c r="B260" s="45" t="s">
        <v>388</v>
      </c>
      <c r="C260" s="45">
        <v>2022</v>
      </c>
      <c r="D260" s="45" t="s">
        <v>349</v>
      </c>
      <c r="E260" s="45">
        <v>98.069670067000004</v>
      </c>
    </row>
    <row r="261" spans="1:5" hidden="1">
      <c r="A261" s="45" t="s">
        <v>363</v>
      </c>
      <c r="B261" s="45" t="s">
        <v>389</v>
      </c>
      <c r="C261" s="45">
        <v>2022</v>
      </c>
      <c r="D261" s="45" t="s">
        <v>349</v>
      </c>
      <c r="E261" s="45">
        <v>121.12474590399999</v>
      </c>
    </row>
    <row r="262" spans="1:5" hidden="1">
      <c r="A262" s="45" t="s">
        <v>363</v>
      </c>
      <c r="B262" s="45" t="s">
        <v>390</v>
      </c>
      <c r="C262" s="45">
        <v>2022</v>
      </c>
      <c r="D262" s="45" t="s">
        <v>349</v>
      </c>
      <c r="E262" s="45">
        <v>119.6015537</v>
      </c>
    </row>
    <row r="263" spans="1:5" hidden="1">
      <c r="A263" s="45" t="s">
        <v>363</v>
      </c>
      <c r="B263" s="45" t="s">
        <v>386</v>
      </c>
      <c r="C263" s="45">
        <v>2022</v>
      </c>
      <c r="D263" s="45" t="s">
        <v>350</v>
      </c>
      <c r="E263" s="45">
        <v>118.364015477</v>
      </c>
    </row>
    <row r="264" spans="1:5" hidden="1">
      <c r="A264" s="45" t="s">
        <v>363</v>
      </c>
      <c r="B264" s="45" t="s">
        <v>387</v>
      </c>
      <c r="C264" s="45">
        <v>2022</v>
      </c>
      <c r="D264" s="45" t="s">
        <v>350</v>
      </c>
      <c r="E264" s="45">
        <v>109.255777581</v>
      </c>
    </row>
    <row r="265" spans="1:5" hidden="1">
      <c r="A265" s="45" t="s">
        <v>363</v>
      </c>
      <c r="B265" s="45" t="s">
        <v>388</v>
      </c>
      <c r="C265" s="45">
        <v>2022</v>
      </c>
      <c r="D265" s="45" t="s">
        <v>350</v>
      </c>
      <c r="E265" s="45">
        <v>109.59876881</v>
      </c>
    </row>
    <row r="266" spans="1:5" hidden="1">
      <c r="A266" s="45" t="s">
        <v>363</v>
      </c>
      <c r="B266" s="45" t="s">
        <v>389</v>
      </c>
      <c r="C266" s="45">
        <v>2022</v>
      </c>
      <c r="D266" s="45" t="s">
        <v>350</v>
      </c>
      <c r="E266" s="45">
        <v>124.63836034099999</v>
      </c>
    </row>
    <row r="267" spans="1:5" hidden="1">
      <c r="A267" s="45" t="s">
        <v>363</v>
      </c>
      <c r="B267" s="45" t="s">
        <v>390</v>
      </c>
      <c r="C267" s="45">
        <v>2022</v>
      </c>
      <c r="D267" s="45" t="s">
        <v>350</v>
      </c>
      <c r="E267" s="45">
        <v>103.232420637</v>
      </c>
    </row>
    <row r="268" spans="1:5" hidden="1">
      <c r="A268" s="45" t="s">
        <v>363</v>
      </c>
      <c r="B268" s="45" t="s">
        <v>386</v>
      </c>
      <c r="C268" s="45">
        <v>2022</v>
      </c>
      <c r="D268" s="45" t="s">
        <v>351</v>
      </c>
      <c r="E268" s="45">
        <v>106.930798654</v>
      </c>
    </row>
    <row r="269" spans="1:5" hidden="1">
      <c r="A269" s="45" t="s">
        <v>363</v>
      </c>
      <c r="B269" s="45" t="s">
        <v>387</v>
      </c>
      <c r="C269" s="45">
        <v>2022</v>
      </c>
      <c r="D269" s="45" t="s">
        <v>351</v>
      </c>
      <c r="E269" s="45">
        <v>106.664039195</v>
      </c>
    </row>
    <row r="270" spans="1:5" hidden="1">
      <c r="A270" s="45" t="s">
        <v>363</v>
      </c>
      <c r="B270" s="45" t="s">
        <v>388</v>
      </c>
      <c r="C270" s="45">
        <v>2022</v>
      </c>
      <c r="D270" s="45" t="s">
        <v>351</v>
      </c>
      <c r="E270" s="45">
        <v>108.799459888</v>
      </c>
    </row>
    <row r="271" spans="1:5" hidden="1">
      <c r="A271" s="45" t="s">
        <v>363</v>
      </c>
      <c r="B271" s="45" t="s">
        <v>389</v>
      </c>
      <c r="C271" s="45">
        <v>2022</v>
      </c>
      <c r="D271" s="45" t="s">
        <v>351</v>
      </c>
      <c r="E271" s="45">
        <v>119.73519758099999</v>
      </c>
    </row>
    <row r="272" spans="1:5" hidden="1">
      <c r="A272" s="45" t="s">
        <v>363</v>
      </c>
      <c r="B272" s="45" t="s">
        <v>390</v>
      </c>
      <c r="C272" s="45">
        <v>2022</v>
      </c>
      <c r="D272" s="45" t="s">
        <v>351</v>
      </c>
      <c r="E272" s="45">
        <v>118.039678868</v>
      </c>
    </row>
    <row r="273" spans="1:5" hidden="1">
      <c r="A273" s="45" t="s">
        <v>363</v>
      </c>
      <c r="B273" s="45" t="s">
        <v>386</v>
      </c>
      <c r="C273" s="45">
        <v>2022</v>
      </c>
      <c r="D273" s="45" t="s">
        <v>352</v>
      </c>
      <c r="E273" s="45">
        <v>114.910814432</v>
      </c>
    </row>
    <row r="274" spans="1:5" hidden="1">
      <c r="A274" s="45" t="s">
        <v>363</v>
      </c>
      <c r="B274" s="45" t="s">
        <v>387</v>
      </c>
      <c r="C274" s="45">
        <v>2022</v>
      </c>
      <c r="D274" s="45" t="s">
        <v>352</v>
      </c>
      <c r="E274" s="45">
        <v>108.946388798</v>
      </c>
    </row>
    <row r="275" spans="1:5" hidden="1">
      <c r="A275" s="45" t="s">
        <v>363</v>
      </c>
      <c r="B275" s="45" t="s">
        <v>388</v>
      </c>
      <c r="C275" s="45">
        <v>2022</v>
      </c>
      <c r="D275" s="45" t="s">
        <v>352</v>
      </c>
      <c r="E275" s="45">
        <v>127.22322083500001</v>
      </c>
    </row>
    <row r="276" spans="1:5" hidden="1">
      <c r="A276" s="45" t="s">
        <v>363</v>
      </c>
      <c r="B276" s="45" t="s">
        <v>389</v>
      </c>
      <c r="C276" s="45">
        <v>2022</v>
      </c>
      <c r="D276" s="45" t="s">
        <v>352</v>
      </c>
      <c r="E276" s="45">
        <v>123.23587221299999</v>
      </c>
    </row>
    <row r="277" spans="1:5" hidden="1">
      <c r="A277" s="45" t="s">
        <v>363</v>
      </c>
      <c r="B277" s="45" t="s">
        <v>390</v>
      </c>
      <c r="C277" s="45">
        <v>2022</v>
      </c>
      <c r="D277" s="45" t="s">
        <v>352</v>
      </c>
      <c r="E277" s="45">
        <v>113.69050359000001</v>
      </c>
    </row>
    <row r="278" spans="1:5" hidden="1">
      <c r="A278" s="45" t="s">
        <v>363</v>
      </c>
      <c r="B278" s="45" t="s">
        <v>386</v>
      </c>
      <c r="C278" s="45">
        <v>2022</v>
      </c>
      <c r="D278" s="45" t="s">
        <v>353</v>
      </c>
      <c r="E278" s="45">
        <v>111.425492537</v>
      </c>
    </row>
    <row r="279" spans="1:5" hidden="1">
      <c r="A279" s="45" t="s">
        <v>363</v>
      </c>
      <c r="B279" s="45" t="s">
        <v>387</v>
      </c>
      <c r="C279" s="45">
        <v>2022</v>
      </c>
      <c r="D279" s="45" t="s">
        <v>353</v>
      </c>
      <c r="E279" s="45">
        <v>107.21561907900001</v>
      </c>
    </row>
    <row r="280" spans="1:5" hidden="1">
      <c r="A280" s="45" t="s">
        <v>363</v>
      </c>
      <c r="B280" s="45" t="s">
        <v>388</v>
      </c>
      <c r="C280" s="45">
        <v>2022</v>
      </c>
      <c r="D280" s="45" t="s">
        <v>353</v>
      </c>
      <c r="E280" s="45">
        <v>128.87804392999999</v>
      </c>
    </row>
    <row r="281" spans="1:5" hidden="1">
      <c r="A281" s="45" t="s">
        <v>363</v>
      </c>
      <c r="B281" s="45" t="s">
        <v>389</v>
      </c>
      <c r="C281" s="45">
        <v>2022</v>
      </c>
      <c r="D281" s="45" t="s">
        <v>353</v>
      </c>
      <c r="E281" s="45">
        <v>121.28398624099999</v>
      </c>
    </row>
    <row r="282" spans="1:5" hidden="1">
      <c r="A282" s="45" t="s">
        <v>363</v>
      </c>
      <c r="B282" s="45" t="s">
        <v>390</v>
      </c>
      <c r="C282" s="45">
        <v>2022</v>
      </c>
      <c r="D282" s="45" t="s">
        <v>353</v>
      </c>
      <c r="E282" s="45">
        <v>118.956313278</v>
      </c>
    </row>
    <row r="283" spans="1:5" hidden="1">
      <c r="A283" s="45" t="s">
        <v>363</v>
      </c>
      <c r="B283" s="45" t="s">
        <v>386</v>
      </c>
      <c r="C283" s="45">
        <v>2022</v>
      </c>
      <c r="D283" s="45" t="s">
        <v>354</v>
      </c>
      <c r="E283" s="45">
        <v>113.601523223</v>
      </c>
    </row>
    <row r="284" spans="1:5" hidden="1">
      <c r="A284" s="45" t="s">
        <v>363</v>
      </c>
      <c r="B284" s="45" t="s">
        <v>387</v>
      </c>
      <c r="C284" s="45">
        <v>2022</v>
      </c>
      <c r="D284" s="45" t="s">
        <v>354</v>
      </c>
      <c r="E284" s="45">
        <v>99.326254058999993</v>
      </c>
    </row>
    <row r="285" spans="1:5" hidden="1">
      <c r="A285" s="45" t="s">
        <v>363</v>
      </c>
      <c r="B285" s="45" t="s">
        <v>388</v>
      </c>
      <c r="C285" s="45">
        <v>2022</v>
      </c>
      <c r="D285" s="45" t="s">
        <v>354</v>
      </c>
      <c r="E285" s="45">
        <v>122.452698357</v>
      </c>
    </row>
    <row r="286" spans="1:5" hidden="1">
      <c r="A286" s="45" t="s">
        <v>363</v>
      </c>
      <c r="B286" s="45" t="s">
        <v>389</v>
      </c>
      <c r="C286" s="45">
        <v>2022</v>
      </c>
      <c r="D286" s="45" t="s">
        <v>354</v>
      </c>
      <c r="E286" s="45">
        <v>131.81184394900001</v>
      </c>
    </row>
    <row r="287" spans="1:5" hidden="1">
      <c r="A287" s="45" t="s">
        <v>363</v>
      </c>
      <c r="B287" s="45" t="s">
        <v>390</v>
      </c>
      <c r="C287" s="45">
        <v>2022</v>
      </c>
      <c r="D287" s="45" t="s">
        <v>354</v>
      </c>
      <c r="E287" s="45">
        <v>105.226502612</v>
      </c>
    </row>
    <row r="288" spans="1:5" hidden="1">
      <c r="A288" s="45" t="s">
        <v>363</v>
      </c>
      <c r="B288" s="45" t="s">
        <v>386</v>
      </c>
      <c r="C288" s="45">
        <v>2023</v>
      </c>
      <c r="D288" s="45" t="s">
        <v>355</v>
      </c>
      <c r="E288" s="45">
        <v>121.045404867</v>
      </c>
    </row>
    <row r="289" spans="1:5" hidden="1">
      <c r="A289" s="45" t="s">
        <v>363</v>
      </c>
      <c r="B289" s="45" t="s">
        <v>387</v>
      </c>
      <c r="C289" s="45">
        <v>2023</v>
      </c>
      <c r="D289" s="45" t="s">
        <v>355</v>
      </c>
      <c r="E289" s="45">
        <v>106.290399173</v>
      </c>
    </row>
    <row r="290" spans="1:5" hidden="1">
      <c r="A290" s="45" t="s">
        <v>363</v>
      </c>
      <c r="B290" s="45" t="s">
        <v>388</v>
      </c>
      <c r="C290" s="45">
        <v>2023</v>
      </c>
      <c r="D290" s="45" t="s">
        <v>355</v>
      </c>
      <c r="E290" s="45">
        <v>116.54161961600001</v>
      </c>
    </row>
    <row r="291" spans="1:5" hidden="1">
      <c r="A291" s="45" t="s">
        <v>363</v>
      </c>
      <c r="B291" s="45" t="s">
        <v>389</v>
      </c>
      <c r="C291" s="45">
        <v>2023</v>
      </c>
      <c r="D291" s="45" t="s">
        <v>355</v>
      </c>
      <c r="E291" s="45">
        <v>121.995642762</v>
      </c>
    </row>
    <row r="292" spans="1:5" hidden="1">
      <c r="A292" s="45" t="s">
        <v>363</v>
      </c>
      <c r="B292" s="45" t="s">
        <v>390</v>
      </c>
      <c r="C292" s="45">
        <v>2023</v>
      </c>
      <c r="D292" s="45" t="s">
        <v>355</v>
      </c>
      <c r="E292" s="45">
        <v>104.319340345</v>
      </c>
    </row>
    <row r="293" spans="1:5" hidden="1">
      <c r="A293" s="45" t="s">
        <v>363</v>
      </c>
      <c r="B293" s="45" t="s">
        <v>386</v>
      </c>
      <c r="C293" s="45">
        <v>2023</v>
      </c>
      <c r="D293" s="45" t="s">
        <v>356</v>
      </c>
      <c r="E293" s="45">
        <v>120.566520059</v>
      </c>
    </row>
    <row r="294" spans="1:5" hidden="1">
      <c r="A294" s="45" t="s">
        <v>363</v>
      </c>
      <c r="B294" s="45" t="s">
        <v>387</v>
      </c>
      <c r="C294" s="45">
        <v>2023</v>
      </c>
      <c r="D294" s="45" t="s">
        <v>356</v>
      </c>
      <c r="E294" s="45">
        <v>102.154658536</v>
      </c>
    </row>
    <row r="295" spans="1:5" hidden="1">
      <c r="A295" s="45" t="s">
        <v>363</v>
      </c>
      <c r="B295" s="45" t="s">
        <v>388</v>
      </c>
      <c r="C295" s="45">
        <v>2023</v>
      </c>
      <c r="D295" s="45" t="s">
        <v>356</v>
      </c>
      <c r="E295" s="45">
        <v>111.96922102400001</v>
      </c>
    </row>
    <row r="296" spans="1:5" hidden="1">
      <c r="A296" s="45" t="s">
        <v>363</v>
      </c>
      <c r="B296" s="45" t="s">
        <v>389</v>
      </c>
      <c r="C296" s="45">
        <v>2023</v>
      </c>
      <c r="D296" s="45" t="s">
        <v>356</v>
      </c>
      <c r="E296" s="45">
        <v>127.89703456399999</v>
      </c>
    </row>
    <row r="297" spans="1:5" hidden="1">
      <c r="A297" s="45" t="s">
        <v>363</v>
      </c>
      <c r="B297" s="45" t="s">
        <v>390</v>
      </c>
      <c r="C297" s="45">
        <v>2023</v>
      </c>
      <c r="D297" s="45" t="s">
        <v>356</v>
      </c>
      <c r="E297" s="45">
        <v>109.233699337</v>
      </c>
    </row>
    <row r="298" spans="1:5" hidden="1">
      <c r="A298" s="45" t="s">
        <v>363</v>
      </c>
      <c r="B298" s="45" t="s">
        <v>386</v>
      </c>
      <c r="C298" s="45">
        <v>2023</v>
      </c>
      <c r="D298" s="45" t="s">
        <v>357</v>
      </c>
      <c r="E298" s="45">
        <v>111.533913525</v>
      </c>
    </row>
    <row r="299" spans="1:5" hidden="1">
      <c r="A299" s="45" t="s">
        <v>363</v>
      </c>
      <c r="B299" s="45" t="s">
        <v>387</v>
      </c>
      <c r="C299" s="45">
        <v>2023</v>
      </c>
      <c r="D299" s="45" t="s">
        <v>357</v>
      </c>
      <c r="E299" s="45">
        <v>110.48242608699999</v>
      </c>
    </row>
    <row r="300" spans="1:5" hidden="1">
      <c r="A300" s="45" t="s">
        <v>363</v>
      </c>
      <c r="B300" s="45" t="s">
        <v>388</v>
      </c>
      <c r="C300" s="45">
        <v>2023</v>
      </c>
      <c r="D300" s="45" t="s">
        <v>357</v>
      </c>
      <c r="E300" s="45">
        <v>115.22423611400001</v>
      </c>
    </row>
    <row r="301" spans="1:5" hidden="1">
      <c r="A301" s="45" t="s">
        <v>363</v>
      </c>
      <c r="B301" s="45" t="s">
        <v>389</v>
      </c>
      <c r="C301" s="45">
        <v>2023</v>
      </c>
      <c r="D301" s="45" t="s">
        <v>357</v>
      </c>
      <c r="E301" s="45">
        <v>116.97276931499999</v>
      </c>
    </row>
    <row r="302" spans="1:5" hidden="1">
      <c r="A302" s="45" t="s">
        <v>363</v>
      </c>
      <c r="B302" s="45" t="s">
        <v>390</v>
      </c>
      <c r="C302" s="45">
        <v>2023</v>
      </c>
      <c r="D302" s="45" t="s">
        <v>357</v>
      </c>
      <c r="E302" s="45">
        <v>109.988316833</v>
      </c>
    </row>
    <row r="303" spans="1:5" hidden="1">
      <c r="A303" s="45" t="s">
        <v>363</v>
      </c>
      <c r="B303" s="45" t="s">
        <v>386</v>
      </c>
      <c r="C303" s="45">
        <v>2023</v>
      </c>
      <c r="D303" s="45" t="s">
        <v>358</v>
      </c>
      <c r="E303" s="45">
        <v>103.032183387</v>
      </c>
    </row>
    <row r="304" spans="1:5" hidden="1">
      <c r="A304" s="45" t="s">
        <v>363</v>
      </c>
      <c r="B304" s="45" t="s">
        <v>387</v>
      </c>
      <c r="C304" s="45">
        <v>2023</v>
      </c>
      <c r="D304" s="45" t="s">
        <v>358</v>
      </c>
      <c r="E304" s="45">
        <v>104.404634023</v>
      </c>
    </row>
    <row r="305" spans="1:5" hidden="1">
      <c r="A305" s="45" t="s">
        <v>363</v>
      </c>
      <c r="B305" s="45" t="s">
        <v>388</v>
      </c>
      <c r="C305" s="45">
        <v>2023</v>
      </c>
      <c r="D305" s="45" t="s">
        <v>358</v>
      </c>
      <c r="E305" s="45">
        <v>116.222442128</v>
      </c>
    </row>
    <row r="306" spans="1:5" hidden="1">
      <c r="A306" s="45" t="s">
        <v>363</v>
      </c>
      <c r="B306" s="45" t="s">
        <v>389</v>
      </c>
      <c r="C306" s="45">
        <v>2023</v>
      </c>
      <c r="D306" s="45" t="s">
        <v>358</v>
      </c>
      <c r="E306" s="45">
        <v>117.15920319</v>
      </c>
    </row>
    <row r="307" spans="1:5" hidden="1">
      <c r="A307" s="45" t="s">
        <v>363</v>
      </c>
      <c r="B307" s="45" t="s">
        <v>390</v>
      </c>
      <c r="C307" s="45">
        <v>2023</v>
      </c>
      <c r="D307" s="45" t="s">
        <v>358</v>
      </c>
      <c r="E307" s="45">
        <v>117.215860361</v>
      </c>
    </row>
    <row r="308" spans="1:5" hidden="1">
      <c r="A308" s="45" t="s">
        <v>363</v>
      </c>
      <c r="B308" s="45" t="s">
        <v>386</v>
      </c>
      <c r="C308" s="45">
        <v>2023</v>
      </c>
      <c r="D308" s="45" t="s">
        <v>359</v>
      </c>
      <c r="E308" s="45">
        <v>114.603365608</v>
      </c>
    </row>
    <row r="309" spans="1:5" hidden="1">
      <c r="A309" s="45" t="s">
        <v>363</v>
      </c>
      <c r="B309" s="45" t="s">
        <v>387</v>
      </c>
      <c r="C309" s="45">
        <v>2023</v>
      </c>
      <c r="D309" s="45" t="s">
        <v>359</v>
      </c>
      <c r="E309" s="45">
        <v>102.290803479</v>
      </c>
    </row>
    <row r="310" spans="1:5" hidden="1">
      <c r="A310" s="45" t="s">
        <v>363</v>
      </c>
      <c r="B310" s="45" t="s">
        <v>388</v>
      </c>
      <c r="C310" s="45">
        <v>2023</v>
      </c>
      <c r="D310" s="45" t="s">
        <v>359</v>
      </c>
      <c r="E310" s="45">
        <v>107.639785042</v>
      </c>
    </row>
    <row r="311" spans="1:5" hidden="1">
      <c r="A311" s="45" t="s">
        <v>363</v>
      </c>
      <c r="B311" s="45" t="s">
        <v>389</v>
      </c>
      <c r="C311" s="45">
        <v>2023</v>
      </c>
      <c r="D311" s="45" t="s">
        <v>359</v>
      </c>
      <c r="E311" s="45">
        <v>117.62719073300001</v>
      </c>
    </row>
    <row r="312" spans="1:5" hidden="1">
      <c r="A312" s="45" t="s">
        <v>363</v>
      </c>
      <c r="B312" s="45" t="s">
        <v>390</v>
      </c>
      <c r="C312" s="45">
        <v>2023</v>
      </c>
      <c r="D312" s="45" t="s">
        <v>359</v>
      </c>
      <c r="E312" s="45">
        <v>104.27295842300001</v>
      </c>
    </row>
    <row r="313" spans="1:5" hidden="1">
      <c r="A313" s="45" t="s">
        <v>363</v>
      </c>
      <c r="B313" s="45" t="s">
        <v>391</v>
      </c>
      <c r="C313" s="45">
        <v>2022</v>
      </c>
      <c r="D313" s="45" t="s">
        <v>348</v>
      </c>
      <c r="E313" s="45">
        <v>110.56797295</v>
      </c>
    </row>
    <row r="314" spans="1:5" hidden="1">
      <c r="A314" s="45" t="s">
        <v>363</v>
      </c>
      <c r="B314" s="45" t="s">
        <v>391</v>
      </c>
      <c r="C314" s="45">
        <v>2022</v>
      </c>
      <c r="D314" s="45" t="s">
        <v>349</v>
      </c>
      <c r="E314" s="45">
        <v>109.534043627</v>
      </c>
    </row>
    <row r="315" spans="1:5" hidden="1">
      <c r="A315" s="45" t="s">
        <v>363</v>
      </c>
      <c r="B315" s="45" t="s">
        <v>391</v>
      </c>
      <c r="C315" s="45">
        <v>2022</v>
      </c>
      <c r="D315" s="45" t="s">
        <v>350</v>
      </c>
      <c r="E315" s="45">
        <v>108.299787016</v>
      </c>
    </row>
    <row r="316" spans="1:5" hidden="1">
      <c r="A316" s="45" t="s">
        <v>363</v>
      </c>
      <c r="B316" s="45" t="s">
        <v>391</v>
      </c>
      <c r="C316" s="45">
        <v>2022</v>
      </c>
      <c r="D316" s="45" t="s">
        <v>351</v>
      </c>
      <c r="E316" s="45">
        <v>113.184476605</v>
      </c>
    </row>
    <row r="317" spans="1:5" hidden="1">
      <c r="A317" s="45" t="s">
        <v>363</v>
      </c>
      <c r="B317" s="45" t="s">
        <v>391</v>
      </c>
      <c r="C317" s="45">
        <v>2022</v>
      </c>
      <c r="D317" s="45" t="s">
        <v>352</v>
      </c>
      <c r="E317" s="45">
        <v>113.874799035</v>
      </c>
    </row>
    <row r="318" spans="1:5" hidden="1">
      <c r="A318" s="45" t="s">
        <v>363</v>
      </c>
      <c r="B318" s="45" t="s">
        <v>391</v>
      </c>
      <c r="C318" s="45">
        <v>2022</v>
      </c>
      <c r="D318" s="45" t="s">
        <v>353</v>
      </c>
      <c r="E318" s="45">
        <v>117.28444722099999</v>
      </c>
    </row>
    <row r="319" spans="1:5" hidden="1">
      <c r="A319" s="45" t="s">
        <v>363</v>
      </c>
      <c r="B319" s="45" t="s">
        <v>391</v>
      </c>
      <c r="C319" s="45">
        <v>2022</v>
      </c>
      <c r="D319" s="45" t="s">
        <v>354</v>
      </c>
      <c r="E319" s="45">
        <v>117.385822882</v>
      </c>
    </row>
    <row r="320" spans="1:5" hidden="1">
      <c r="A320" s="45" t="s">
        <v>363</v>
      </c>
      <c r="B320" s="45" t="s">
        <v>391</v>
      </c>
      <c r="C320" s="45">
        <v>2023</v>
      </c>
      <c r="D320" s="45" t="s">
        <v>355</v>
      </c>
      <c r="E320" s="45">
        <v>121.23252367400001</v>
      </c>
    </row>
    <row r="321" spans="1:5" hidden="1">
      <c r="A321" s="45" t="s">
        <v>363</v>
      </c>
      <c r="B321" s="45" t="s">
        <v>391</v>
      </c>
      <c r="C321" s="45">
        <v>2023</v>
      </c>
      <c r="D321" s="45" t="s">
        <v>356</v>
      </c>
      <c r="E321" s="45">
        <v>118.20101923</v>
      </c>
    </row>
    <row r="322" spans="1:5" hidden="1">
      <c r="A322" s="45" t="s">
        <v>363</v>
      </c>
      <c r="B322" s="45" t="s">
        <v>391</v>
      </c>
      <c r="C322" s="45">
        <v>2023</v>
      </c>
      <c r="D322" s="45" t="s">
        <v>357</v>
      </c>
      <c r="E322" s="45">
        <v>113.162099474</v>
      </c>
    </row>
    <row r="323" spans="1:5" hidden="1">
      <c r="A323" s="45" t="s">
        <v>363</v>
      </c>
      <c r="B323" s="45" t="s">
        <v>391</v>
      </c>
      <c r="C323" s="45">
        <v>2023</v>
      </c>
      <c r="D323" s="45" t="s">
        <v>358</v>
      </c>
      <c r="E323" s="45">
        <v>114.496775231</v>
      </c>
    </row>
    <row r="324" spans="1:5" hidden="1">
      <c r="A324" s="45" t="s">
        <v>363</v>
      </c>
      <c r="B324" s="45" t="s">
        <v>391</v>
      </c>
      <c r="C324" s="45">
        <v>2023</v>
      </c>
      <c r="D324" s="45" t="s">
        <v>359</v>
      </c>
      <c r="E324" s="45">
        <v>111.79771239999999</v>
      </c>
    </row>
    <row r="325" spans="1:5" hidden="1">
      <c r="A325" s="45" t="s">
        <v>363</v>
      </c>
      <c r="B325" s="45" t="s">
        <v>392</v>
      </c>
      <c r="C325" s="45">
        <v>2022</v>
      </c>
      <c r="D325" s="45" t="s">
        <v>348</v>
      </c>
      <c r="E325" s="45">
        <v>94.186560244000006</v>
      </c>
    </row>
    <row r="326" spans="1:5" hidden="1">
      <c r="A326" s="45" t="s">
        <v>363</v>
      </c>
      <c r="B326" s="45" t="s">
        <v>392</v>
      </c>
      <c r="C326" s="45">
        <v>2022</v>
      </c>
      <c r="D326" s="45" t="s">
        <v>349</v>
      </c>
      <c r="E326" s="45">
        <v>102.745356039</v>
      </c>
    </row>
    <row r="327" spans="1:5" hidden="1">
      <c r="A327" s="45" t="s">
        <v>363</v>
      </c>
      <c r="B327" s="45" t="s">
        <v>392</v>
      </c>
      <c r="C327" s="45">
        <v>2022</v>
      </c>
      <c r="D327" s="45" t="s">
        <v>350</v>
      </c>
      <c r="E327" s="45">
        <v>100.37790319600001</v>
      </c>
    </row>
    <row r="328" spans="1:5" hidden="1">
      <c r="A328" s="45" t="s">
        <v>363</v>
      </c>
      <c r="B328" s="45" t="s">
        <v>392</v>
      </c>
      <c r="C328" s="45">
        <v>2022</v>
      </c>
      <c r="D328" s="45" t="s">
        <v>351</v>
      </c>
      <c r="E328" s="45">
        <v>103.41153038100001</v>
      </c>
    </row>
    <row r="329" spans="1:5" hidden="1">
      <c r="A329" s="45" t="s">
        <v>363</v>
      </c>
      <c r="B329" s="45" t="s">
        <v>392</v>
      </c>
      <c r="C329" s="45">
        <v>2022</v>
      </c>
      <c r="D329" s="45" t="s">
        <v>352</v>
      </c>
      <c r="E329" s="45">
        <v>103.799584682</v>
      </c>
    </row>
    <row r="330" spans="1:5" hidden="1">
      <c r="A330" s="45" t="s">
        <v>363</v>
      </c>
      <c r="B330" s="45" t="s">
        <v>392</v>
      </c>
      <c r="C330" s="45">
        <v>2022</v>
      </c>
      <c r="D330" s="45" t="s">
        <v>353</v>
      </c>
      <c r="E330" s="45">
        <v>105.713267156</v>
      </c>
    </row>
    <row r="331" spans="1:5" hidden="1">
      <c r="A331" s="45" t="s">
        <v>363</v>
      </c>
      <c r="B331" s="45" t="s">
        <v>392</v>
      </c>
      <c r="C331" s="45">
        <v>2022</v>
      </c>
      <c r="D331" s="45" t="s">
        <v>354</v>
      </c>
      <c r="E331" s="45">
        <v>104.98615787999999</v>
      </c>
    </row>
    <row r="332" spans="1:5" hidden="1">
      <c r="A332" s="45" t="s">
        <v>363</v>
      </c>
      <c r="B332" s="45" t="s">
        <v>392</v>
      </c>
      <c r="C332" s="45">
        <v>2023</v>
      </c>
      <c r="D332" s="45" t="s">
        <v>355</v>
      </c>
      <c r="E332" s="45">
        <v>97.291321171999996</v>
      </c>
    </row>
    <row r="333" spans="1:5" hidden="1">
      <c r="A333" s="45" t="s">
        <v>363</v>
      </c>
      <c r="B333" s="45" t="s">
        <v>392</v>
      </c>
      <c r="C333" s="45">
        <v>2023</v>
      </c>
      <c r="D333" s="45" t="s">
        <v>356</v>
      </c>
      <c r="E333" s="45">
        <v>105.294477421</v>
      </c>
    </row>
    <row r="334" spans="1:5" hidden="1">
      <c r="A334" s="45" t="s">
        <v>363</v>
      </c>
      <c r="B334" s="45" t="s">
        <v>392</v>
      </c>
      <c r="C334" s="45">
        <v>2023</v>
      </c>
      <c r="D334" s="45" t="s">
        <v>357</v>
      </c>
      <c r="E334" s="45">
        <v>98.318225651000006</v>
      </c>
    </row>
    <row r="335" spans="1:5" hidden="1">
      <c r="A335" s="45" t="s">
        <v>363</v>
      </c>
      <c r="B335" s="45" t="s">
        <v>392</v>
      </c>
      <c r="C335" s="45">
        <v>2023</v>
      </c>
      <c r="D335" s="45" t="s">
        <v>358</v>
      </c>
      <c r="E335" s="45">
        <v>97.413499533000007</v>
      </c>
    </row>
    <row r="336" spans="1:5" hidden="1">
      <c r="A336" s="45" t="s">
        <v>363</v>
      </c>
      <c r="B336" s="45" t="s">
        <v>392</v>
      </c>
      <c r="C336" s="45">
        <v>2023</v>
      </c>
      <c r="D336" s="45" t="s">
        <v>359</v>
      </c>
      <c r="E336" s="45">
        <v>88.809947918000006</v>
      </c>
    </row>
    <row r="337" spans="1:5" hidden="1">
      <c r="A337" s="45" t="s">
        <v>363</v>
      </c>
      <c r="B337" s="45" t="s">
        <v>393</v>
      </c>
      <c r="C337" s="45">
        <v>2022</v>
      </c>
      <c r="D337" s="45" t="s">
        <v>348</v>
      </c>
      <c r="E337" s="45">
        <v>100.47069221300001</v>
      </c>
    </row>
    <row r="338" spans="1:5" hidden="1">
      <c r="A338" s="45" t="s">
        <v>363</v>
      </c>
      <c r="B338" s="45" t="s">
        <v>393</v>
      </c>
      <c r="C338" s="45">
        <v>2022</v>
      </c>
      <c r="D338" s="45" t="s">
        <v>349</v>
      </c>
      <c r="E338" s="45">
        <v>105.276319348</v>
      </c>
    </row>
    <row r="339" spans="1:5" hidden="1">
      <c r="A339" s="45" t="s">
        <v>363</v>
      </c>
      <c r="B339" s="45" t="s">
        <v>393</v>
      </c>
      <c r="C339" s="45">
        <v>2022</v>
      </c>
      <c r="D339" s="45" t="s">
        <v>350</v>
      </c>
      <c r="E339" s="45">
        <v>89.710456406999995</v>
      </c>
    </row>
    <row r="340" spans="1:5" hidden="1">
      <c r="A340" s="45" t="s">
        <v>363</v>
      </c>
      <c r="B340" s="45" t="s">
        <v>393</v>
      </c>
      <c r="C340" s="45">
        <v>2022</v>
      </c>
      <c r="D340" s="45" t="s">
        <v>351</v>
      </c>
      <c r="E340" s="45">
        <v>98.792147142000005</v>
      </c>
    </row>
    <row r="341" spans="1:5" hidden="1">
      <c r="A341" s="45" t="s">
        <v>363</v>
      </c>
      <c r="B341" s="45" t="s">
        <v>393</v>
      </c>
      <c r="C341" s="45">
        <v>2022</v>
      </c>
      <c r="D341" s="45" t="s">
        <v>352</v>
      </c>
      <c r="E341" s="45">
        <v>93.745438184999998</v>
      </c>
    </row>
    <row r="342" spans="1:5" hidden="1">
      <c r="A342" s="45" t="s">
        <v>363</v>
      </c>
      <c r="B342" s="45" t="s">
        <v>393</v>
      </c>
      <c r="C342" s="45">
        <v>2022</v>
      </c>
      <c r="D342" s="45" t="s">
        <v>353</v>
      </c>
      <c r="E342" s="45">
        <v>97.878951588999996</v>
      </c>
    </row>
    <row r="343" spans="1:5" hidden="1">
      <c r="A343" s="45" t="s">
        <v>363</v>
      </c>
      <c r="B343" s="45" t="s">
        <v>393</v>
      </c>
      <c r="C343" s="45">
        <v>2022</v>
      </c>
      <c r="D343" s="45" t="s">
        <v>354</v>
      </c>
      <c r="E343" s="45">
        <v>98.896537635000001</v>
      </c>
    </row>
    <row r="344" spans="1:5" hidden="1">
      <c r="A344" s="45" t="s">
        <v>363</v>
      </c>
      <c r="B344" s="45" t="s">
        <v>393</v>
      </c>
      <c r="C344" s="45">
        <v>2023</v>
      </c>
      <c r="D344" s="45" t="s">
        <v>355</v>
      </c>
      <c r="E344" s="45">
        <v>94.455692443999993</v>
      </c>
    </row>
    <row r="345" spans="1:5" hidden="1">
      <c r="A345" s="45" t="s">
        <v>363</v>
      </c>
      <c r="B345" s="45" t="s">
        <v>393</v>
      </c>
      <c r="C345" s="45">
        <v>2023</v>
      </c>
      <c r="D345" s="45" t="s">
        <v>356</v>
      </c>
      <c r="E345" s="45">
        <v>97.263522365</v>
      </c>
    </row>
    <row r="346" spans="1:5" hidden="1">
      <c r="A346" s="45" t="s">
        <v>363</v>
      </c>
      <c r="B346" s="45" t="s">
        <v>393</v>
      </c>
      <c r="C346" s="45">
        <v>2023</v>
      </c>
      <c r="D346" s="45" t="s">
        <v>357</v>
      </c>
      <c r="E346" s="45">
        <v>95.050055169000004</v>
      </c>
    </row>
    <row r="347" spans="1:5" hidden="1">
      <c r="A347" s="45" t="s">
        <v>363</v>
      </c>
      <c r="B347" s="45" t="s">
        <v>393</v>
      </c>
      <c r="C347" s="45">
        <v>2023</v>
      </c>
      <c r="D347" s="45" t="s">
        <v>358</v>
      </c>
      <c r="E347" s="45">
        <v>88.877987160000004</v>
      </c>
    </row>
    <row r="348" spans="1:5" hidden="1">
      <c r="A348" s="45" t="s">
        <v>363</v>
      </c>
      <c r="B348" s="45" t="s">
        <v>393</v>
      </c>
      <c r="C348" s="45">
        <v>2023</v>
      </c>
      <c r="D348" s="45" t="s">
        <v>359</v>
      </c>
      <c r="E348" s="45">
        <v>94.504179191000006</v>
      </c>
    </row>
    <row r="349" spans="1:5" hidden="1">
      <c r="A349" s="45" t="s">
        <v>363</v>
      </c>
      <c r="B349" s="45" t="s">
        <v>394</v>
      </c>
      <c r="C349" s="45">
        <v>2022</v>
      </c>
      <c r="D349" s="45" t="s">
        <v>348</v>
      </c>
      <c r="E349" s="45">
        <v>83.422459892999996</v>
      </c>
    </row>
    <row r="350" spans="1:5" hidden="1">
      <c r="A350" s="45" t="s">
        <v>363</v>
      </c>
      <c r="B350" s="45" t="s">
        <v>395</v>
      </c>
      <c r="C350" s="45">
        <v>2022</v>
      </c>
      <c r="D350" s="45" t="s">
        <v>348</v>
      </c>
      <c r="E350" s="45">
        <v>107.02490521</v>
      </c>
    </row>
    <row r="351" spans="1:5" hidden="1">
      <c r="A351" s="45" t="s">
        <v>363</v>
      </c>
      <c r="B351" s="45" t="s">
        <v>396</v>
      </c>
      <c r="C351" s="45">
        <v>2022</v>
      </c>
      <c r="D351" s="45" t="s">
        <v>348</v>
      </c>
      <c r="E351" s="45">
        <v>111.514697622</v>
      </c>
    </row>
    <row r="352" spans="1:5" hidden="1">
      <c r="A352" s="45" t="s">
        <v>363</v>
      </c>
      <c r="B352" s="45" t="s">
        <v>397</v>
      </c>
      <c r="C352" s="45">
        <v>2022</v>
      </c>
      <c r="D352" s="45" t="s">
        <v>348</v>
      </c>
      <c r="E352" s="45">
        <v>105.303030303</v>
      </c>
    </row>
    <row r="353" spans="1:5" hidden="1">
      <c r="A353" s="45" t="s">
        <v>363</v>
      </c>
      <c r="B353" s="45" t="s">
        <v>398</v>
      </c>
      <c r="C353" s="45">
        <v>2022</v>
      </c>
      <c r="D353" s="45" t="s">
        <v>348</v>
      </c>
      <c r="E353" s="45">
        <v>107.304687894</v>
      </c>
    </row>
    <row r="354" spans="1:5" hidden="1">
      <c r="A354" s="45" t="s">
        <v>363</v>
      </c>
      <c r="B354" s="45" t="s">
        <v>399</v>
      </c>
      <c r="C354" s="45">
        <v>2022</v>
      </c>
      <c r="D354" s="45" t="s">
        <v>348</v>
      </c>
      <c r="E354" s="45">
        <v>94.783861670999997</v>
      </c>
    </row>
    <row r="355" spans="1:5" hidden="1">
      <c r="A355" s="45" t="s">
        <v>363</v>
      </c>
      <c r="B355" s="45" t="s">
        <v>400</v>
      </c>
      <c r="C355" s="45">
        <v>2022</v>
      </c>
      <c r="D355" s="45" t="s">
        <v>348</v>
      </c>
      <c r="E355" s="45">
        <v>108.202726169</v>
      </c>
    </row>
    <row r="356" spans="1:5" hidden="1">
      <c r="A356" s="45" t="s">
        <v>363</v>
      </c>
      <c r="B356" s="45" t="s">
        <v>394</v>
      </c>
      <c r="C356" s="45">
        <v>2022</v>
      </c>
      <c r="D356" s="45" t="s">
        <v>349</v>
      </c>
      <c r="E356" s="45">
        <v>86.157980433000006</v>
      </c>
    </row>
    <row r="357" spans="1:5" hidden="1">
      <c r="A357" s="45" t="s">
        <v>363</v>
      </c>
      <c r="B357" s="45" t="s">
        <v>395</v>
      </c>
      <c r="C357" s="45">
        <v>2022</v>
      </c>
      <c r="D357" s="45" t="s">
        <v>349</v>
      </c>
      <c r="E357" s="45">
        <v>100.63545451900001</v>
      </c>
    </row>
    <row r="358" spans="1:5" hidden="1">
      <c r="A358" s="45" t="s">
        <v>363</v>
      </c>
      <c r="B358" s="45" t="s">
        <v>396</v>
      </c>
      <c r="C358" s="45">
        <v>2022</v>
      </c>
      <c r="D358" s="45" t="s">
        <v>349</v>
      </c>
      <c r="E358" s="45">
        <v>114.30756297400001</v>
      </c>
    </row>
    <row r="359" spans="1:5" hidden="1">
      <c r="A359" s="45" t="s">
        <v>363</v>
      </c>
      <c r="B359" s="45" t="s">
        <v>397</v>
      </c>
      <c r="C359" s="45">
        <v>2022</v>
      </c>
      <c r="D359" s="45" t="s">
        <v>349</v>
      </c>
      <c r="E359" s="45">
        <v>110.66971283300001</v>
      </c>
    </row>
    <row r="360" spans="1:5" hidden="1">
      <c r="A360" s="45" t="s">
        <v>363</v>
      </c>
      <c r="B360" s="45" t="s">
        <v>398</v>
      </c>
      <c r="C360" s="45">
        <v>2022</v>
      </c>
      <c r="D360" s="45" t="s">
        <v>349</v>
      </c>
      <c r="E360" s="45">
        <v>103.59350875</v>
      </c>
    </row>
    <row r="361" spans="1:5" hidden="1">
      <c r="A361" s="45" t="s">
        <v>363</v>
      </c>
      <c r="B361" s="45" t="s">
        <v>399</v>
      </c>
      <c r="C361" s="45">
        <v>2022</v>
      </c>
      <c r="D361" s="45" t="s">
        <v>349</v>
      </c>
      <c r="E361" s="45">
        <v>99.800400975000002</v>
      </c>
    </row>
    <row r="362" spans="1:5" hidden="1">
      <c r="A362" s="45" t="s">
        <v>363</v>
      </c>
      <c r="B362" s="45" t="s">
        <v>400</v>
      </c>
      <c r="C362" s="45">
        <v>2022</v>
      </c>
      <c r="D362" s="45" t="s">
        <v>349</v>
      </c>
      <c r="E362" s="45">
        <v>108.723946502</v>
      </c>
    </row>
    <row r="363" spans="1:5" hidden="1">
      <c r="A363" s="45" t="s">
        <v>363</v>
      </c>
      <c r="B363" s="45" t="s">
        <v>401</v>
      </c>
      <c r="C363" s="45">
        <v>2022</v>
      </c>
      <c r="D363" s="45" t="s">
        <v>349</v>
      </c>
      <c r="E363" s="45">
        <v>103.563121251</v>
      </c>
    </row>
    <row r="364" spans="1:5" hidden="1">
      <c r="A364" s="45" t="s">
        <v>363</v>
      </c>
      <c r="B364" s="45" t="s">
        <v>394</v>
      </c>
      <c r="C364" s="45">
        <v>2022</v>
      </c>
      <c r="D364" s="45" t="s">
        <v>350</v>
      </c>
      <c r="E364" s="45">
        <v>98.950088461000007</v>
      </c>
    </row>
    <row r="365" spans="1:5" hidden="1">
      <c r="A365" s="45" t="s">
        <v>363</v>
      </c>
      <c r="B365" s="45" t="s">
        <v>395</v>
      </c>
      <c r="C365" s="45">
        <v>2022</v>
      </c>
      <c r="D365" s="45" t="s">
        <v>350</v>
      </c>
      <c r="E365" s="45">
        <v>94.007952692999993</v>
      </c>
    </row>
    <row r="366" spans="1:5" hidden="1">
      <c r="A366" s="45" t="s">
        <v>363</v>
      </c>
      <c r="B366" s="45" t="s">
        <v>396</v>
      </c>
      <c r="C366" s="45">
        <v>2022</v>
      </c>
      <c r="D366" s="45" t="s">
        <v>350</v>
      </c>
      <c r="E366" s="45">
        <v>116.407025921</v>
      </c>
    </row>
    <row r="367" spans="1:5" hidden="1">
      <c r="A367" s="45" t="s">
        <v>363</v>
      </c>
      <c r="B367" s="45" t="s">
        <v>397</v>
      </c>
      <c r="C367" s="45">
        <v>2022</v>
      </c>
      <c r="D367" s="45" t="s">
        <v>350</v>
      </c>
      <c r="E367" s="45">
        <v>103.48919258399999</v>
      </c>
    </row>
    <row r="368" spans="1:5" hidden="1">
      <c r="A368" s="45" t="s">
        <v>363</v>
      </c>
      <c r="B368" s="45" t="s">
        <v>398</v>
      </c>
      <c r="C368" s="45">
        <v>2022</v>
      </c>
      <c r="D368" s="45" t="s">
        <v>350</v>
      </c>
      <c r="E368" s="45">
        <v>101.26353344100001</v>
      </c>
    </row>
    <row r="369" spans="1:5" hidden="1">
      <c r="A369" s="45" t="s">
        <v>363</v>
      </c>
      <c r="B369" s="45" t="s">
        <v>399</v>
      </c>
      <c r="C369" s="45">
        <v>2022</v>
      </c>
      <c r="D369" s="45" t="s">
        <v>350</v>
      </c>
      <c r="E369" s="45">
        <v>118.31939916499999</v>
      </c>
    </row>
    <row r="370" spans="1:5" hidden="1">
      <c r="A370" s="45" t="s">
        <v>363</v>
      </c>
      <c r="B370" s="45" t="s">
        <v>400</v>
      </c>
      <c r="C370" s="45">
        <v>2022</v>
      </c>
      <c r="D370" s="45" t="s">
        <v>350</v>
      </c>
      <c r="E370" s="45">
        <v>107.476314663</v>
      </c>
    </row>
    <row r="371" spans="1:5" hidden="1">
      <c r="A371" s="45" t="s">
        <v>363</v>
      </c>
      <c r="B371" s="45" t="s">
        <v>401</v>
      </c>
      <c r="C371" s="45">
        <v>2022</v>
      </c>
      <c r="D371" s="45" t="s">
        <v>350</v>
      </c>
      <c r="E371" s="45">
        <v>96.555967976000005</v>
      </c>
    </row>
    <row r="372" spans="1:5" hidden="1">
      <c r="A372" s="45" t="s">
        <v>363</v>
      </c>
      <c r="B372" s="45" t="s">
        <v>394</v>
      </c>
      <c r="C372" s="45">
        <v>2022</v>
      </c>
      <c r="D372" s="45" t="s">
        <v>351</v>
      </c>
      <c r="E372" s="45">
        <v>96.036257188999997</v>
      </c>
    </row>
    <row r="373" spans="1:5" hidden="1">
      <c r="A373" s="45" t="s">
        <v>363</v>
      </c>
      <c r="B373" s="45" t="s">
        <v>395</v>
      </c>
      <c r="C373" s="45">
        <v>2022</v>
      </c>
      <c r="D373" s="45" t="s">
        <v>351</v>
      </c>
      <c r="E373" s="45">
        <v>102.663936951</v>
      </c>
    </row>
    <row r="374" spans="1:5" hidden="1">
      <c r="A374" s="45" t="s">
        <v>363</v>
      </c>
      <c r="B374" s="45" t="s">
        <v>396</v>
      </c>
      <c r="C374" s="45">
        <v>2022</v>
      </c>
      <c r="D374" s="45" t="s">
        <v>351</v>
      </c>
      <c r="E374" s="45">
        <v>106.311343377</v>
      </c>
    </row>
    <row r="375" spans="1:5" hidden="1">
      <c r="A375" s="45" t="s">
        <v>363</v>
      </c>
      <c r="B375" s="45" t="s">
        <v>397</v>
      </c>
      <c r="C375" s="45">
        <v>2022</v>
      </c>
      <c r="D375" s="45" t="s">
        <v>351</v>
      </c>
      <c r="E375" s="45">
        <v>97.018542784999994</v>
      </c>
    </row>
    <row r="376" spans="1:5" hidden="1">
      <c r="A376" s="45" t="s">
        <v>363</v>
      </c>
      <c r="B376" s="45" t="s">
        <v>398</v>
      </c>
      <c r="C376" s="45">
        <v>2022</v>
      </c>
      <c r="D376" s="45" t="s">
        <v>351</v>
      </c>
      <c r="E376" s="45">
        <v>119.528915215</v>
      </c>
    </row>
    <row r="377" spans="1:5" hidden="1">
      <c r="A377" s="45" t="s">
        <v>363</v>
      </c>
      <c r="B377" s="45" t="s">
        <v>399</v>
      </c>
      <c r="C377" s="45">
        <v>2022</v>
      </c>
      <c r="D377" s="45" t="s">
        <v>351</v>
      </c>
      <c r="E377" s="45">
        <v>94.318181817999999</v>
      </c>
    </row>
    <row r="378" spans="1:5" hidden="1">
      <c r="A378" s="45" t="s">
        <v>363</v>
      </c>
      <c r="B378" s="45" t="s">
        <v>400</v>
      </c>
      <c r="C378" s="45">
        <v>2022</v>
      </c>
      <c r="D378" s="45" t="s">
        <v>351</v>
      </c>
      <c r="E378" s="45">
        <v>104.184383946</v>
      </c>
    </row>
    <row r="379" spans="1:5" hidden="1">
      <c r="A379" s="45" t="s">
        <v>363</v>
      </c>
      <c r="B379" s="45" t="s">
        <v>401</v>
      </c>
      <c r="C379" s="45">
        <v>2022</v>
      </c>
      <c r="D379" s="45" t="s">
        <v>351</v>
      </c>
      <c r="E379" s="45">
        <v>88.874262951999995</v>
      </c>
    </row>
    <row r="380" spans="1:5" hidden="1">
      <c r="A380" s="45" t="s">
        <v>363</v>
      </c>
      <c r="B380" s="45" t="s">
        <v>394</v>
      </c>
      <c r="C380" s="45">
        <v>2022</v>
      </c>
      <c r="D380" s="45" t="s">
        <v>352</v>
      </c>
      <c r="E380" s="45">
        <v>95.447650034000006</v>
      </c>
    </row>
    <row r="381" spans="1:5" hidden="1">
      <c r="A381" s="45" t="s">
        <v>363</v>
      </c>
      <c r="B381" s="45" t="s">
        <v>395</v>
      </c>
      <c r="C381" s="45">
        <v>2022</v>
      </c>
      <c r="D381" s="45" t="s">
        <v>352</v>
      </c>
      <c r="E381" s="45">
        <v>97.137126895999998</v>
      </c>
    </row>
    <row r="382" spans="1:5" hidden="1">
      <c r="A382" s="45" t="s">
        <v>363</v>
      </c>
      <c r="B382" s="45" t="s">
        <v>396</v>
      </c>
      <c r="C382" s="45">
        <v>2022</v>
      </c>
      <c r="D382" s="45" t="s">
        <v>352</v>
      </c>
      <c r="E382" s="45">
        <v>110.814316389</v>
      </c>
    </row>
    <row r="383" spans="1:5" hidden="1">
      <c r="A383" s="45" t="s">
        <v>363</v>
      </c>
      <c r="B383" s="45" t="s">
        <v>397</v>
      </c>
      <c r="C383" s="45">
        <v>2022</v>
      </c>
      <c r="D383" s="45" t="s">
        <v>352</v>
      </c>
      <c r="E383" s="45">
        <v>100.050563293</v>
      </c>
    </row>
    <row r="384" spans="1:5" hidden="1">
      <c r="A384" s="45" t="s">
        <v>363</v>
      </c>
      <c r="B384" s="45" t="s">
        <v>398</v>
      </c>
      <c r="C384" s="45">
        <v>2022</v>
      </c>
      <c r="D384" s="45" t="s">
        <v>352</v>
      </c>
      <c r="E384" s="45">
        <v>88.198403522000007</v>
      </c>
    </row>
    <row r="385" spans="1:5" hidden="1">
      <c r="A385" s="45" t="s">
        <v>363</v>
      </c>
      <c r="B385" s="45" t="s">
        <v>399</v>
      </c>
      <c r="C385" s="45">
        <v>2022</v>
      </c>
      <c r="D385" s="45" t="s">
        <v>352</v>
      </c>
      <c r="E385" s="45">
        <v>91.745395829000003</v>
      </c>
    </row>
    <row r="386" spans="1:5" hidden="1">
      <c r="A386" s="45" t="s">
        <v>363</v>
      </c>
      <c r="B386" s="45" t="s">
        <v>400</v>
      </c>
      <c r="C386" s="45">
        <v>2022</v>
      </c>
      <c r="D386" s="45" t="s">
        <v>352</v>
      </c>
      <c r="E386" s="45">
        <v>103.148311663</v>
      </c>
    </row>
    <row r="387" spans="1:5" hidden="1">
      <c r="A387" s="45" t="s">
        <v>363</v>
      </c>
      <c r="B387" s="45" t="s">
        <v>401</v>
      </c>
      <c r="C387" s="45">
        <v>2022</v>
      </c>
      <c r="D387" s="45" t="s">
        <v>352</v>
      </c>
      <c r="E387" s="45">
        <v>85.032752600999999</v>
      </c>
    </row>
    <row r="388" spans="1:5" hidden="1">
      <c r="A388" s="45" t="s">
        <v>363</v>
      </c>
      <c r="B388" s="45" t="s">
        <v>394</v>
      </c>
      <c r="C388" s="45">
        <v>2022</v>
      </c>
      <c r="D388" s="45" t="s">
        <v>353</v>
      </c>
      <c r="E388" s="45">
        <v>94.310592127999996</v>
      </c>
    </row>
    <row r="389" spans="1:5" hidden="1">
      <c r="A389" s="45" t="s">
        <v>363</v>
      </c>
      <c r="B389" s="45" t="s">
        <v>395</v>
      </c>
      <c r="C389" s="45">
        <v>2022</v>
      </c>
      <c r="D389" s="45" t="s">
        <v>353</v>
      </c>
      <c r="E389" s="45">
        <v>100.71679348399999</v>
      </c>
    </row>
    <row r="390" spans="1:5" hidden="1">
      <c r="A390" s="45" t="s">
        <v>363</v>
      </c>
      <c r="B390" s="45" t="s">
        <v>396</v>
      </c>
      <c r="C390" s="45">
        <v>2022</v>
      </c>
      <c r="D390" s="45" t="s">
        <v>353</v>
      </c>
      <c r="E390" s="45">
        <v>119.296347904</v>
      </c>
    </row>
    <row r="391" spans="1:5" hidden="1">
      <c r="A391" s="45" t="s">
        <v>363</v>
      </c>
      <c r="B391" s="45" t="s">
        <v>397</v>
      </c>
      <c r="C391" s="45">
        <v>2022</v>
      </c>
      <c r="D391" s="45" t="s">
        <v>353</v>
      </c>
      <c r="E391" s="45">
        <v>114.742525759</v>
      </c>
    </row>
    <row r="392" spans="1:5" hidden="1">
      <c r="A392" s="45" t="s">
        <v>363</v>
      </c>
      <c r="B392" s="45" t="s">
        <v>398</v>
      </c>
      <c r="C392" s="45">
        <v>2022</v>
      </c>
      <c r="D392" s="45" t="s">
        <v>353</v>
      </c>
      <c r="E392" s="45">
        <v>113.28238743</v>
      </c>
    </row>
    <row r="393" spans="1:5" hidden="1">
      <c r="A393" s="45" t="s">
        <v>363</v>
      </c>
      <c r="B393" s="45" t="s">
        <v>399</v>
      </c>
      <c r="C393" s="45">
        <v>2022</v>
      </c>
      <c r="D393" s="45" t="s">
        <v>353</v>
      </c>
      <c r="E393" s="45">
        <v>108.68699046</v>
      </c>
    </row>
    <row r="394" spans="1:5" hidden="1">
      <c r="A394" s="45" t="s">
        <v>363</v>
      </c>
      <c r="B394" s="45" t="s">
        <v>400</v>
      </c>
      <c r="C394" s="45">
        <v>2022</v>
      </c>
      <c r="D394" s="45" t="s">
        <v>353</v>
      </c>
      <c r="E394" s="45">
        <v>108.270242654</v>
      </c>
    </row>
    <row r="395" spans="1:5" hidden="1">
      <c r="A395" s="45" t="s">
        <v>363</v>
      </c>
      <c r="B395" s="45" t="s">
        <v>401</v>
      </c>
      <c r="C395" s="45">
        <v>2022</v>
      </c>
      <c r="D395" s="45" t="s">
        <v>353</v>
      </c>
      <c r="E395" s="45">
        <v>99.462276484</v>
      </c>
    </row>
    <row r="396" spans="1:5" hidden="1">
      <c r="A396" s="45" t="s">
        <v>363</v>
      </c>
      <c r="B396" s="45" t="s">
        <v>394</v>
      </c>
      <c r="C396" s="45">
        <v>2022</v>
      </c>
      <c r="D396" s="45" t="s">
        <v>354</v>
      </c>
      <c r="E396" s="45">
        <v>101.375143139</v>
      </c>
    </row>
    <row r="397" spans="1:5" hidden="1">
      <c r="A397" s="45" t="s">
        <v>363</v>
      </c>
      <c r="B397" s="45" t="s">
        <v>395</v>
      </c>
      <c r="C397" s="45">
        <v>2022</v>
      </c>
      <c r="D397" s="45" t="s">
        <v>354</v>
      </c>
      <c r="E397" s="45">
        <v>107.534043904</v>
      </c>
    </row>
    <row r="398" spans="1:5" hidden="1">
      <c r="A398" s="45" t="s">
        <v>363</v>
      </c>
      <c r="B398" s="45" t="s">
        <v>396</v>
      </c>
      <c r="C398" s="45">
        <v>2022</v>
      </c>
      <c r="D398" s="45" t="s">
        <v>354</v>
      </c>
      <c r="E398" s="45">
        <v>125.315229789</v>
      </c>
    </row>
    <row r="399" spans="1:5" hidden="1">
      <c r="A399" s="45" t="s">
        <v>363</v>
      </c>
      <c r="B399" s="45" t="s">
        <v>397</v>
      </c>
      <c r="C399" s="45">
        <v>2022</v>
      </c>
      <c r="D399" s="45" t="s">
        <v>354</v>
      </c>
      <c r="E399" s="45">
        <v>124.797398449</v>
      </c>
    </row>
    <row r="400" spans="1:5" hidden="1">
      <c r="A400" s="45" t="s">
        <v>363</v>
      </c>
      <c r="B400" s="45" t="s">
        <v>398</v>
      </c>
      <c r="C400" s="45">
        <v>2022</v>
      </c>
      <c r="D400" s="45" t="s">
        <v>354</v>
      </c>
      <c r="E400" s="45">
        <v>108.102080847</v>
      </c>
    </row>
    <row r="401" spans="1:5" hidden="1">
      <c r="A401" s="45" t="s">
        <v>363</v>
      </c>
      <c r="B401" s="45" t="s">
        <v>399</v>
      </c>
      <c r="C401" s="45">
        <v>2022</v>
      </c>
      <c r="D401" s="45" t="s">
        <v>354</v>
      </c>
      <c r="E401" s="45">
        <v>93.954375216000003</v>
      </c>
    </row>
    <row r="402" spans="1:5" hidden="1">
      <c r="A402" s="45" t="s">
        <v>363</v>
      </c>
      <c r="B402" s="45" t="s">
        <v>400</v>
      </c>
      <c r="C402" s="45">
        <v>2022</v>
      </c>
      <c r="D402" s="45" t="s">
        <v>354</v>
      </c>
      <c r="E402" s="45">
        <v>104.22286798099999</v>
      </c>
    </row>
    <row r="403" spans="1:5" hidden="1">
      <c r="A403" s="45" t="s">
        <v>363</v>
      </c>
      <c r="B403" s="45" t="s">
        <v>401</v>
      </c>
      <c r="C403" s="45">
        <v>2022</v>
      </c>
      <c r="D403" s="45" t="s">
        <v>354</v>
      </c>
      <c r="E403" s="45">
        <v>94.017098103999999</v>
      </c>
    </row>
    <row r="404" spans="1:5" hidden="1">
      <c r="A404" s="45" t="s">
        <v>363</v>
      </c>
      <c r="B404" s="45" t="s">
        <v>394</v>
      </c>
      <c r="C404" s="45">
        <v>2023</v>
      </c>
      <c r="D404" s="45" t="s">
        <v>355</v>
      </c>
      <c r="E404" s="45">
        <v>99.212838834999999</v>
      </c>
    </row>
    <row r="405" spans="1:5" hidden="1">
      <c r="A405" s="45" t="s">
        <v>363</v>
      </c>
      <c r="B405" s="45" t="s">
        <v>395</v>
      </c>
      <c r="C405" s="45">
        <v>2023</v>
      </c>
      <c r="D405" s="45" t="s">
        <v>355</v>
      </c>
      <c r="E405" s="45">
        <v>96.404252733999996</v>
      </c>
    </row>
    <row r="406" spans="1:5" hidden="1">
      <c r="A406" s="45" t="s">
        <v>363</v>
      </c>
      <c r="B406" s="45" t="s">
        <v>396</v>
      </c>
      <c r="C406" s="45">
        <v>2023</v>
      </c>
      <c r="D406" s="45" t="s">
        <v>355</v>
      </c>
      <c r="E406" s="45">
        <v>144.513395371</v>
      </c>
    </row>
    <row r="407" spans="1:5" hidden="1">
      <c r="A407" s="45" t="s">
        <v>363</v>
      </c>
      <c r="B407" s="45" t="s">
        <v>397</v>
      </c>
      <c r="C407" s="45">
        <v>2023</v>
      </c>
      <c r="D407" s="45" t="s">
        <v>355</v>
      </c>
      <c r="E407" s="45">
        <v>114.478944973</v>
      </c>
    </row>
    <row r="408" spans="1:5" hidden="1">
      <c r="A408" s="45" t="s">
        <v>363</v>
      </c>
      <c r="B408" s="45" t="s">
        <v>398</v>
      </c>
      <c r="C408" s="45">
        <v>2023</v>
      </c>
      <c r="D408" s="45" t="s">
        <v>355</v>
      </c>
      <c r="E408" s="45">
        <v>109.112809922</v>
      </c>
    </row>
    <row r="409" spans="1:5" hidden="1">
      <c r="A409" s="45" t="s">
        <v>363</v>
      </c>
      <c r="B409" s="45" t="s">
        <v>399</v>
      </c>
      <c r="C409" s="45">
        <v>2023</v>
      </c>
      <c r="D409" s="45" t="s">
        <v>355</v>
      </c>
      <c r="E409" s="45">
        <v>111.791370574</v>
      </c>
    </row>
    <row r="410" spans="1:5" hidden="1">
      <c r="A410" s="45" t="s">
        <v>363</v>
      </c>
      <c r="B410" s="45" t="s">
        <v>400</v>
      </c>
      <c r="C410" s="45">
        <v>2023</v>
      </c>
      <c r="D410" s="45" t="s">
        <v>355</v>
      </c>
      <c r="E410" s="45">
        <v>105.05591569000001</v>
      </c>
    </row>
    <row r="411" spans="1:5" hidden="1">
      <c r="A411" s="45" t="s">
        <v>363</v>
      </c>
      <c r="B411" s="45" t="s">
        <v>401</v>
      </c>
      <c r="C411" s="45">
        <v>2023</v>
      </c>
      <c r="D411" s="45" t="s">
        <v>355</v>
      </c>
      <c r="E411" s="45">
        <v>108.20895830400001</v>
      </c>
    </row>
    <row r="412" spans="1:5" hidden="1">
      <c r="A412" s="45" t="s">
        <v>363</v>
      </c>
      <c r="B412" s="45" t="s">
        <v>394</v>
      </c>
      <c r="C412" s="45">
        <v>2023</v>
      </c>
      <c r="D412" s="45" t="s">
        <v>356</v>
      </c>
      <c r="E412" s="45">
        <v>88.053012955</v>
      </c>
    </row>
    <row r="413" spans="1:5" hidden="1">
      <c r="A413" s="45" t="s">
        <v>363</v>
      </c>
      <c r="B413" s="45" t="s">
        <v>395</v>
      </c>
      <c r="C413" s="45">
        <v>2023</v>
      </c>
      <c r="D413" s="45" t="s">
        <v>356</v>
      </c>
      <c r="E413" s="45">
        <v>102.045986662</v>
      </c>
    </row>
    <row r="414" spans="1:5" hidden="1">
      <c r="A414" s="45" t="s">
        <v>363</v>
      </c>
      <c r="B414" s="45" t="s">
        <v>396</v>
      </c>
      <c r="C414" s="45">
        <v>2023</v>
      </c>
      <c r="D414" s="45" t="s">
        <v>356</v>
      </c>
      <c r="E414" s="45">
        <v>117.141488684</v>
      </c>
    </row>
    <row r="415" spans="1:5" hidden="1">
      <c r="A415" s="45" t="s">
        <v>363</v>
      </c>
      <c r="B415" s="45" t="s">
        <v>397</v>
      </c>
      <c r="C415" s="45">
        <v>2023</v>
      </c>
      <c r="D415" s="45" t="s">
        <v>356</v>
      </c>
      <c r="E415" s="45">
        <v>108.75905771399999</v>
      </c>
    </row>
    <row r="416" spans="1:5" hidden="1">
      <c r="A416" s="45" t="s">
        <v>363</v>
      </c>
      <c r="B416" s="45" t="s">
        <v>398</v>
      </c>
      <c r="C416" s="45">
        <v>2023</v>
      </c>
      <c r="D416" s="45" t="s">
        <v>356</v>
      </c>
      <c r="E416" s="45">
        <v>101.57146982499999</v>
      </c>
    </row>
    <row r="417" spans="1:5" hidden="1">
      <c r="A417" s="45" t="s">
        <v>363</v>
      </c>
      <c r="B417" s="45" t="s">
        <v>399</v>
      </c>
      <c r="C417" s="45">
        <v>2023</v>
      </c>
      <c r="D417" s="45" t="s">
        <v>356</v>
      </c>
      <c r="E417" s="45">
        <v>97.154259674000002</v>
      </c>
    </row>
    <row r="418" spans="1:5" hidden="1">
      <c r="A418" s="45" t="s">
        <v>363</v>
      </c>
      <c r="B418" s="45" t="s">
        <v>400</v>
      </c>
      <c r="C418" s="45">
        <v>2023</v>
      </c>
      <c r="D418" s="45" t="s">
        <v>356</v>
      </c>
      <c r="E418" s="45">
        <v>105.652305767</v>
      </c>
    </row>
    <row r="419" spans="1:5" hidden="1">
      <c r="A419" s="45" t="s">
        <v>363</v>
      </c>
      <c r="B419" s="45" t="s">
        <v>394</v>
      </c>
      <c r="C419" s="45">
        <v>2023</v>
      </c>
      <c r="D419" s="45" t="s">
        <v>357</v>
      </c>
      <c r="E419" s="45">
        <v>95.566927509999999</v>
      </c>
    </row>
    <row r="420" spans="1:5" hidden="1">
      <c r="A420" s="45" t="s">
        <v>363</v>
      </c>
      <c r="B420" s="45" t="s">
        <v>395</v>
      </c>
      <c r="C420" s="45">
        <v>2023</v>
      </c>
      <c r="D420" s="45" t="s">
        <v>357</v>
      </c>
      <c r="E420" s="45">
        <v>102.657176345</v>
      </c>
    </row>
    <row r="421" spans="1:5" hidden="1">
      <c r="A421" s="45" t="s">
        <v>363</v>
      </c>
      <c r="B421" s="45" t="s">
        <v>396</v>
      </c>
      <c r="C421" s="45">
        <v>2023</v>
      </c>
      <c r="D421" s="45" t="s">
        <v>357</v>
      </c>
      <c r="E421" s="45">
        <v>133.43582600900001</v>
      </c>
    </row>
    <row r="422" spans="1:5" hidden="1">
      <c r="A422" s="45" t="s">
        <v>363</v>
      </c>
      <c r="B422" s="45" t="s">
        <v>397</v>
      </c>
      <c r="C422" s="45">
        <v>2023</v>
      </c>
      <c r="D422" s="45" t="s">
        <v>357</v>
      </c>
      <c r="E422" s="45">
        <v>100.698937853</v>
      </c>
    </row>
    <row r="423" spans="1:5" hidden="1">
      <c r="A423" s="45" t="s">
        <v>363</v>
      </c>
      <c r="B423" s="45" t="s">
        <v>398</v>
      </c>
      <c r="C423" s="45">
        <v>2023</v>
      </c>
      <c r="D423" s="45" t="s">
        <v>357</v>
      </c>
      <c r="E423" s="45">
        <v>108.35209640799999</v>
      </c>
    </row>
    <row r="424" spans="1:5" hidden="1">
      <c r="A424" s="45" t="s">
        <v>363</v>
      </c>
      <c r="B424" s="45" t="s">
        <v>399</v>
      </c>
      <c r="C424" s="45">
        <v>2023</v>
      </c>
      <c r="D424" s="45" t="s">
        <v>357</v>
      </c>
      <c r="E424" s="45">
        <v>94.172019887999994</v>
      </c>
    </row>
    <row r="425" spans="1:5" hidden="1">
      <c r="A425" s="45" t="s">
        <v>363</v>
      </c>
      <c r="B425" s="45" t="s">
        <v>400</v>
      </c>
      <c r="C425" s="45">
        <v>2023</v>
      </c>
      <c r="D425" s="45" t="s">
        <v>357</v>
      </c>
      <c r="E425" s="45">
        <v>92.749565145000005</v>
      </c>
    </row>
    <row r="426" spans="1:5" hidden="1">
      <c r="A426" s="45" t="s">
        <v>363</v>
      </c>
      <c r="B426" s="45" t="s">
        <v>394</v>
      </c>
      <c r="C426" s="45">
        <v>2023</v>
      </c>
      <c r="D426" s="45" t="s">
        <v>358</v>
      </c>
      <c r="E426" s="45">
        <v>104.315492061</v>
      </c>
    </row>
    <row r="427" spans="1:5" hidden="1">
      <c r="A427" s="45" t="s">
        <v>363</v>
      </c>
      <c r="B427" s="45" t="s">
        <v>395</v>
      </c>
      <c r="C427" s="45">
        <v>2023</v>
      </c>
      <c r="D427" s="45" t="s">
        <v>358</v>
      </c>
      <c r="E427" s="45">
        <v>92.576013751999994</v>
      </c>
    </row>
    <row r="428" spans="1:5" hidden="1">
      <c r="A428" s="45" t="s">
        <v>363</v>
      </c>
      <c r="B428" s="45" t="s">
        <v>396</v>
      </c>
      <c r="C428" s="45">
        <v>2023</v>
      </c>
      <c r="D428" s="45" t="s">
        <v>358</v>
      </c>
      <c r="E428" s="45">
        <v>107.009581854</v>
      </c>
    </row>
    <row r="429" spans="1:5" hidden="1">
      <c r="A429" s="45" t="s">
        <v>363</v>
      </c>
      <c r="B429" s="45" t="s">
        <v>397</v>
      </c>
      <c r="C429" s="45">
        <v>2023</v>
      </c>
      <c r="D429" s="45" t="s">
        <v>358</v>
      </c>
      <c r="E429" s="45">
        <v>116.753189316</v>
      </c>
    </row>
    <row r="430" spans="1:5" hidden="1">
      <c r="A430" s="45" t="s">
        <v>363</v>
      </c>
      <c r="B430" s="45" t="s">
        <v>398</v>
      </c>
      <c r="C430" s="45">
        <v>2023</v>
      </c>
      <c r="D430" s="45" t="s">
        <v>358</v>
      </c>
      <c r="E430" s="45">
        <v>98.183124844999995</v>
      </c>
    </row>
    <row r="431" spans="1:5" hidden="1">
      <c r="A431" s="45" t="s">
        <v>363</v>
      </c>
      <c r="B431" s="45" t="s">
        <v>400</v>
      </c>
      <c r="C431" s="45">
        <v>2023</v>
      </c>
      <c r="D431" s="45" t="s">
        <v>358</v>
      </c>
      <c r="E431" s="45">
        <v>113.689872249</v>
      </c>
    </row>
    <row r="432" spans="1:5" hidden="1">
      <c r="A432" s="45" t="s">
        <v>363</v>
      </c>
      <c r="B432" s="45" t="s">
        <v>401</v>
      </c>
      <c r="C432" s="45">
        <v>2023</v>
      </c>
      <c r="D432" s="45" t="s">
        <v>358</v>
      </c>
      <c r="E432" s="45">
        <v>95.670096466000004</v>
      </c>
    </row>
    <row r="433" spans="1:5" hidden="1">
      <c r="A433" s="45" t="s">
        <v>363</v>
      </c>
      <c r="B433" s="45" t="s">
        <v>394</v>
      </c>
      <c r="C433" s="45">
        <v>2023</v>
      </c>
      <c r="D433" s="45" t="s">
        <v>359</v>
      </c>
      <c r="E433" s="45">
        <v>116.690495119</v>
      </c>
    </row>
    <row r="434" spans="1:5" hidden="1">
      <c r="A434" s="45" t="s">
        <v>363</v>
      </c>
      <c r="B434" s="45" t="s">
        <v>395</v>
      </c>
      <c r="C434" s="45">
        <v>2023</v>
      </c>
      <c r="D434" s="45" t="s">
        <v>359</v>
      </c>
      <c r="E434" s="45">
        <v>99.286186001000004</v>
      </c>
    </row>
    <row r="435" spans="1:5" hidden="1">
      <c r="A435" s="45" t="s">
        <v>363</v>
      </c>
      <c r="B435" s="45" t="s">
        <v>396</v>
      </c>
      <c r="C435" s="45">
        <v>2023</v>
      </c>
      <c r="D435" s="45" t="s">
        <v>359</v>
      </c>
      <c r="E435" s="45">
        <v>133.619931595</v>
      </c>
    </row>
    <row r="436" spans="1:5" hidden="1">
      <c r="A436" s="45" t="s">
        <v>363</v>
      </c>
      <c r="B436" s="45" t="s">
        <v>397</v>
      </c>
      <c r="C436" s="45">
        <v>2023</v>
      </c>
      <c r="D436" s="45" t="s">
        <v>359</v>
      </c>
      <c r="E436" s="45">
        <v>96.027913863999999</v>
      </c>
    </row>
    <row r="437" spans="1:5" hidden="1">
      <c r="A437" s="45" t="s">
        <v>363</v>
      </c>
      <c r="B437" s="45" t="s">
        <v>398</v>
      </c>
      <c r="C437" s="45">
        <v>2023</v>
      </c>
      <c r="D437" s="45" t="s">
        <v>359</v>
      </c>
      <c r="E437" s="45">
        <v>126.266038692</v>
      </c>
    </row>
    <row r="438" spans="1:5" hidden="1">
      <c r="A438" s="45" t="s">
        <v>363</v>
      </c>
      <c r="B438" s="45" t="s">
        <v>400</v>
      </c>
      <c r="C438" s="45">
        <v>2023</v>
      </c>
      <c r="D438" s="45" t="s">
        <v>359</v>
      </c>
      <c r="E438" s="45">
        <v>87.416730501999993</v>
      </c>
    </row>
  </sheetData>
  <phoneticPr fontId="29" type="noConversion"/>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1454817346722"/>
  </sheetPr>
  <dimension ref="A1:J63"/>
  <sheetViews>
    <sheetView workbookViewId="0">
      <selection activeCell="I15" sqref="I15"/>
    </sheetView>
  </sheetViews>
  <sheetFormatPr defaultColWidth="9" defaultRowHeight="14.25"/>
  <cols>
    <col min="1" max="16384" width="9" style="30"/>
  </cols>
  <sheetData>
    <row r="1" spans="1:9">
      <c r="A1" s="30" t="s">
        <v>343</v>
      </c>
      <c r="B1" s="43" t="s">
        <v>75</v>
      </c>
      <c r="C1" s="43" t="s">
        <v>402</v>
      </c>
      <c r="D1" s="43" t="s">
        <v>107</v>
      </c>
      <c r="E1" s="43" t="s">
        <v>403</v>
      </c>
      <c r="F1" s="43" t="s">
        <v>404</v>
      </c>
      <c r="G1" s="43" t="s">
        <v>405</v>
      </c>
      <c r="H1" s="43" t="s">
        <v>46</v>
      </c>
      <c r="I1" s="43" t="s">
        <v>406</v>
      </c>
    </row>
    <row r="2" spans="1:9">
      <c r="A2" s="30" t="s">
        <v>9</v>
      </c>
      <c r="B2" s="30">
        <v>1</v>
      </c>
      <c r="C2" s="30">
        <v>60</v>
      </c>
      <c r="D2" s="30" t="s">
        <v>140</v>
      </c>
      <c r="E2" s="30" t="s">
        <v>409</v>
      </c>
      <c r="F2" s="30">
        <v>3800</v>
      </c>
      <c r="G2" s="44">
        <v>44743</v>
      </c>
      <c r="H2" s="30" t="s">
        <v>410</v>
      </c>
      <c r="I2" s="30">
        <f t="shared" ref="I2:I10" si="0">ROUND(F2/C2,2)</f>
        <v>63.33</v>
      </c>
    </row>
    <row r="3" spans="1:9">
      <c r="B3" s="30">
        <v>2</v>
      </c>
      <c r="C3" s="30">
        <v>99.3</v>
      </c>
      <c r="D3" s="30" t="s">
        <v>112</v>
      </c>
      <c r="E3" s="30" t="s">
        <v>407</v>
      </c>
      <c r="F3" s="30">
        <v>4500</v>
      </c>
      <c r="G3" s="44">
        <v>44774</v>
      </c>
      <c r="H3" s="30" t="s">
        <v>408</v>
      </c>
      <c r="I3" s="30">
        <f>ROUND(F3/C3,2)</f>
        <v>45.32</v>
      </c>
    </row>
    <row r="4" spans="1:9">
      <c r="B4" s="30">
        <v>3</v>
      </c>
      <c r="C4" s="30">
        <v>69</v>
      </c>
      <c r="D4" s="30" t="s">
        <v>140</v>
      </c>
      <c r="E4" s="30" t="s">
        <v>409</v>
      </c>
      <c r="F4" s="30">
        <v>4300</v>
      </c>
      <c r="G4" s="44">
        <v>44805</v>
      </c>
      <c r="H4" s="30" t="s">
        <v>410</v>
      </c>
      <c r="I4" s="30">
        <f t="shared" si="0"/>
        <v>62.32</v>
      </c>
    </row>
    <row r="5" spans="1:9">
      <c r="B5" s="30">
        <v>4</v>
      </c>
      <c r="C5" s="30">
        <v>91</v>
      </c>
      <c r="D5" s="30" t="s">
        <v>112</v>
      </c>
      <c r="E5" s="30" t="s">
        <v>407</v>
      </c>
      <c r="F5" s="30">
        <v>4500</v>
      </c>
      <c r="G5" s="44">
        <v>44866</v>
      </c>
      <c r="H5" s="30" t="s">
        <v>408</v>
      </c>
      <c r="I5" s="30">
        <f>ROUND(F5/C5,2)</f>
        <v>49.45</v>
      </c>
    </row>
    <row r="6" spans="1:9">
      <c r="B6" s="30">
        <v>5</v>
      </c>
      <c r="C6" s="30">
        <v>89</v>
      </c>
      <c r="D6" s="30" t="s">
        <v>112</v>
      </c>
      <c r="E6" s="30" t="s">
        <v>407</v>
      </c>
      <c r="F6" s="30">
        <v>4500</v>
      </c>
      <c r="G6" s="44">
        <v>44896</v>
      </c>
      <c r="H6" s="30" t="s">
        <v>408</v>
      </c>
      <c r="I6" s="30">
        <f t="shared" si="0"/>
        <v>50.56</v>
      </c>
    </row>
    <row r="7" spans="1:9">
      <c r="B7" s="30">
        <v>6</v>
      </c>
      <c r="C7" s="30">
        <v>69</v>
      </c>
      <c r="D7" s="30" t="s">
        <v>140</v>
      </c>
      <c r="E7" s="30" t="s">
        <v>411</v>
      </c>
      <c r="F7" s="30">
        <v>3800</v>
      </c>
      <c r="G7" s="44">
        <v>44927</v>
      </c>
      <c r="H7" s="30" t="s">
        <v>410</v>
      </c>
      <c r="I7" s="30">
        <f t="shared" si="0"/>
        <v>55.07</v>
      </c>
    </row>
    <row r="8" spans="1:9">
      <c r="B8" s="30">
        <v>7</v>
      </c>
      <c r="C8" s="30">
        <v>69</v>
      </c>
      <c r="D8" s="30" t="s">
        <v>140</v>
      </c>
      <c r="E8" s="30" t="s">
        <v>412</v>
      </c>
      <c r="F8" s="30">
        <v>4000</v>
      </c>
      <c r="G8" s="44">
        <v>44986</v>
      </c>
      <c r="H8" s="30" t="s">
        <v>410</v>
      </c>
      <c r="I8" s="30">
        <f t="shared" si="0"/>
        <v>57.97</v>
      </c>
    </row>
    <row r="9" spans="1:9">
      <c r="B9" s="30">
        <v>8</v>
      </c>
      <c r="C9" s="30">
        <v>70</v>
      </c>
      <c r="D9" s="30" t="s">
        <v>140</v>
      </c>
      <c r="E9" s="30" t="s">
        <v>407</v>
      </c>
      <c r="F9" s="30">
        <v>4200</v>
      </c>
      <c r="G9" s="44">
        <v>45017</v>
      </c>
      <c r="H9" s="30" t="s">
        <v>410</v>
      </c>
      <c r="I9" s="30">
        <f t="shared" si="0"/>
        <v>60</v>
      </c>
    </row>
    <row r="10" spans="1:9">
      <c r="B10" s="30">
        <v>9</v>
      </c>
      <c r="C10" s="30">
        <v>93.6</v>
      </c>
      <c r="D10" s="30" t="s">
        <v>112</v>
      </c>
      <c r="E10" s="30" t="s">
        <v>413</v>
      </c>
      <c r="F10" s="30">
        <v>5000</v>
      </c>
      <c r="G10" s="44">
        <v>45047</v>
      </c>
      <c r="H10" s="30" t="s">
        <v>408</v>
      </c>
      <c r="I10" s="30">
        <f t="shared" si="0"/>
        <v>53.42</v>
      </c>
    </row>
    <row r="11" spans="1:9">
      <c r="G11" s="44"/>
    </row>
    <row r="12" spans="1:9">
      <c r="G12" s="44"/>
    </row>
    <row r="13" spans="1:9">
      <c r="A13" s="30" t="s">
        <v>343</v>
      </c>
      <c r="B13" s="43" t="s">
        <v>75</v>
      </c>
      <c r="C13" s="43" t="s">
        <v>402</v>
      </c>
      <c r="D13" s="43" t="s">
        <v>107</v>
      </c>
      <c r="E13" s="43" t="s">
        <v>403</v>
      </c>
      <c r="F13" s="43" t="s">
        <v>404</v>
      </c>
      <c r="G13" s="43" t="s">
        <v>405</v>
      </c>
      <c r="H13" s="43" t="s">
        <v>46</v>
      </c>
      <c r="I13" s="43" t="s">
        <v>406</v>
      </c>
    </row>
    <row r="14" spans="1:9">
      <c r="A14" s="30" t="s">
        <v>10</v>
      </c>
      <c r="B14" s="30">
        <v>1</v>
      </c>
      <c r="C14" s="30">
        <v>75</v>
      </c>
      <c r="D14" s="30" t="s">
        <v>73</v>
      </c>
      <c r="E14" s="30" t="s">
        <v>415</v>
      </c>
      <c r="F14" s="30">
        <v>3600</v>
      </c>
      <c r="G14" s="44">
        <v>44713</v>
      </c>
      <c r="H14" s="30" t="s">
        <v>408</v>
      </c>
      <c r="I14" s="30">
        <f t="shared" ref="I14:I24" si="1">ROUND(F14/C14,2)</f>
        <v>48</v>
      </c>
    </row>
    <row r="15" spans="1:9">
      <c r="B15" s="30">
        <v>2</v>
      </c>
      <c r="C15" s="30">
        <v>80</v>
      </c>
      <c r="D15" s="30" t="s">
        <v>73</v>
      </c>
      <c r="E15" s="30" t="s">
        <v>416</v>
      </c>
      <c r="F15" s="30">
        <v>3600</v>
      </c>
      <c r="G15" s="44">
        <v>44743</v>
      </c>
      <c r="H15" s="30" t="s">
        <v>408</v>
      </c>
      <c r="I15" s="30">
        <f t="shared" si="1"/>
        <v>45</v>
      </c>
    </row>
    <row r="16" spans="1:9">
      <c r="B16" s="30">
        <v>3</v>
      </c>
      <c r="C16" s="30">
        <v>70.400000000000006</v>
      </c>
      <c r="D16" s="30" t="s">
        <v>73</v>
      </c>
      <c r="E16" s="30" t="s">
        <v>416</v>
      </c>
      <c r="F16" s="30">
        <v>3500</v>
      </c>
      <c r="G16" s="44">
        <v>44774</v>
      </c>
      <c r="H16" s="30" t="s">
        <v>408</v>
      </c>
      <c r="I16" s="30">
        <f t="shared" si="1"/>
        <v>49.72</v>
      </c>
    </row>
    <row r="17" spans="1:10">
      <c r="B17" s="30">
        <v>4</v>
      </c>
      <c r="C17" s="30">
        <v>85.85</v>
      </c>
      <c r="D17" s="30" t="s">
        <v>251</v>
      </c>
      <c r="E17" s="30" t="s">
        <v>415</v>
      </c>
      <c r="F17" s="30">
        <v>3900</v>
      </c>
      <c r="G17" s="44">
        <v>44805</v>
      </c>
      <c r="H17" s="30" t="s">
        <v>417</v>
      </c>
      <c r="I17" s="30">
        <f t="shared" si="1"/>
        <v>45.43</v>
      </c>
    </row>
    <row r="18" spans="1:10">
      <c r="B18" s="30">
        <v>5</v>
      </c>
      <c r="C18" s="30">
        <v>72</v>
      </c>
      <c r="D18" s="30" t="s">
        <v>73</v>
      </c>
      <c r="E18" s="30" t="s">
        <v>415</v>
      </c>
      <c r="F18" s="30">
        <v>3500</v>
      </c>
      <c r="G18" s="44">
        <v>44835</v>
      </c>
      <c r="H18" s="30" t="s">
        <v>408</v>
      </c>
      <c r="I18" s="30">
        <f t="shared" si="1"/>
        <v>48.61</v>
      </c>
    </row>
    <row r="19" spans="1:10">
      <c r="B19" s="30">
        <v>6</v>
      </c>
      <c r="C19" s="30">
        <v>70.400000000000006</v>
      </c>
      <c r="D19" s="30" t="s">
        <v>73</v>
      </c>
      <c r="E19" s="30" t="s">
        <v>415</v>
      </c>
      <c r="F19" s="30">
        <v>3600</v>
      </c>
      <c r="G19" s="44">
        <v>44866</v>
      </c>
      <c r="H19" s="30" t="s">
        <v>408</v>
      </c>
      <c r="I19" s="30">
        <f t="shared" si="1"/>
        <v>51.14</v>
      </c>
    </row>
    <row r="20" spans="1:10">
      <c r="B20" s="30">
        <v>7</v>
      </c>
      <c r="C20" s="30">
        <v>54</v>
      </c>
      <c r="D20" s="30" t="s">
        <v>112</v>
      </c>
      <c r="E20" s="30" t="s">
        <v>415</v>
      </c>
      <c r="F20" s="30">
        <v>3100</v>
      </c>
      <c r="G20" s="44">
        <v>44896</v>
      </c>
      <c r="H20" s="30" t="s">
        <v>410</v>
      </c>
      <c r="I20" s="30">
        <f t="shared" si="1"/>
        <v>57.41</v>
      </c>
    </row>
    <row r="21" spans="1:10">
      <c r="B21" s="30">
        <v>8</v>
      </c>
      <c r="C21" s="30">
        <v>73</v>
      </c>
      <c r="D21" s="30" t="s">
        <v>73</v>
      </c>
      <c r="E21" s="30" t="s">
        <v>416</v>
      </c>
      <c r="F21" s="30">
        <v>3533</v>
      </c>
      <c r="G21" s="123" t="s">
        <v>531</v>
      </c>
      <c r="H21" s="30" t="s">
        <v>408</v>
      </c>
      <c r="I21" s="30">
        <f t="shared" si="1"/>
        <v>48.4</v>
      </c>
    </row>
    <row r="22" spans="1:10">
      <c r="B22" s="30">
        <v>9</v>
      </c>
      <c r="C22" s="30">
        <v>66</v>
      </c>
      <c r="D22" s="30" t="s">
        <v>73</v>
      </c>
      <c r="E22" s="30" t="s">
        <v>416</v>
      </c>
      <c r="F22" s="30">
        <v>3700</v>
      </c>
      <c r="G22" s="123" t="s">
        <v>532</v>
      </c>
      <c r="H22" s="30" t="s">
        <v>408</v>
      </c>
      <c r="I22" s="30">
        <f t="shared" si="1"/>
        <v>56.06</v>
      </c>
    </row>
    <row r="23" spans="1:10">
      <c r="B23" s="30">
        <v>10</v>
      </c>
      <c r="C23" s="30">
        <v>70</v>
      </c>
      <c r="D23" s="30" t="s">
        <v>73</v>
      </c>
      <c r="E23" s="30" t="s">
        <v>416</v>
      </c>
      <c r="F23" s="30">
        <v>3500</v>
      </c>
      <c r="G23" s="123" t="s">
        <v>326</v>
      </c>
      <c r="H23" s="30" t="s">
        <v>408</v>
      </c>
      <c r="I23" s="30">
        <f t="shared" si="1"/>
        <v>50</v>
      </c>
    </row>
    <row r="24" spans="1:10">
      <c r="B24" s="30">
        <v>11</v>
      </c>
      <c r="C24" s="30">
        <v>52.3</v>
      </c>
      <c r="D24" s="30" t="s">
        <v>112</v>
      </c>
      <c r="E24" s="30" t="s">
        <v>416</v>
      </c>
      <c r="F24" s="30">
        <v>2800</v>
      </c>
      <c r="G24" s="123" t="s">
        <v>325</v>
      </c>
      <c r="H24" s="30" t="s">
        <v>410</v>
      </c>
      <c r="I24" s="30">
        <f t="shared" si="1"/>
        <v>53.54</v>
      </c>
    </row>
    <row r="25" spans="1:10">
      <c r="B25" s="30">
        <v>12</v>
      </c>
      <c r="C25" s="30">
        <v>59.8</v>
      </c>
      <c r="D25" s="30" t="s">
        <v>112</v>
      </c>
      <c r="E25" s="30" t="s">
        <v>416</v>
      </c>
      <c r="F25" s="30">
        <v>3900</v>
      </c>
      <c r="G25" s="123" t="s">
        <v>324</v>
      </c>
      <c r="H25" s="30" t="s">
        <v>410</v>
      </c>
      <c r="I25" s="30">
        <f t="shared" ref="I25" si="2">ROUND(F25/C25,2)</f>
        <v>65.22</v>
      </c>
    </row>
    <row r="28" spans="1:10">
      <c r="A28" s="30" t="s">
        <v>343</v>
      </c>
      <c r="B28" s="43" t="s">
        <v>75</v>
      </c>
      <c r="C28" s="43" t="s">
        <v>402</v>
      </c>
      <c r="D28" s="43" t="s">
        <v>107</v>
      </c>
      <c r="E28" s="43" t="s">
        <v>403</v>
      </c>
      <c r="F28" s="43" t="s">
        <v>404</v>
      </c>
      <c r="G28" s="43" t="s">
        <v>405</v>
      </c>
      <c r="H28" s="43" t="s">
        <v>46</v>
      </c>
      <c r="I28" s="43" t="s">
        <v>406</v>
      </c>
    </row>
    <row r="29" spans="1:10">
      <c r="A29" s="30" t="s">
        <v>11</v>
      </c>
      <c r="B29" s="30">
        <v>1</v>
      </c>
      <c r="C29" s="30">
        <v>66</v>
      </c>
      <c r="D29" s="30" t="s">
        <v>73</v>
      </c>
      <c r="E29" s="30" t="s">
        <v>414</v>
      </c>
      <c r="F29" s="30">
        <v>3900</v>
      </c>
      <c r="G29" s="44">
        <v>44713</v>
      </c>
      <c r="H29" s="30" t="s">
        <v>408</v>
      </c>
      <c r="I29" s="30">
        <f>ROUND(F29/C29,2)</f>
        <v>59.09</v>
      </c>
    </row>
    <row r="30" spans="1:10">
      <c r="B30" s="30">
        <v>2</v>
      </c>
      <c r="C30" s="30">
        <v>66</v>
      </c>
      <c r="D30" s="30" t="s">
        <v>112</v>
      </c>
      <c r="E30" s="30" t="s">
        <v>415</v>
      </c>
      <c r="F30" s="30">
        <v>4030</v>
      </c>
      <c r="G30" s="44">
        <v>44743</v>
      </c>
      <c r="H30" s="30" t="s">
        <v>408</v>
      </c>
      <c r="I30" s="30">
        <f>ROUND(F30/C30,2)</f>
        <v>61.06</v>
      </c>
      <c r="J30" s="30">
        <f>(I30+I31)/2</f>
        <v>53.790000000000006</v>
      </c>
    </row>
    <row r="31" spans="1:10">
      <c r="B31" s="30">
        <v>3</v>
      </c>
      <c r="C31" s="30">
        <v>75.239999999999995</v>
      </c>
      <c r="D31" s="30" t="s">
        <v>73</v>
      </c>
      <c r="E31" s="30" t="s">
        <v>415</v>
      </c>
      <c r="F31" s="30">
        <v>3500</v>
      </c>
      <c r="G31" s="44">
        <v>44743</v>
      </c>
      <c r="H31" s="30" t="s">
        <v>408</v>
      </c>
      <c r="I31" s="30">
        <f>ROUND(F31/C31,2)</f>
        <v>46.52</v>
      </c>
    </row>
    <row r="32" spans="1:10">
      <c r="B32" s="30">
        <v>4</v>
      </c>
      <c r="C32" s="30">
        <v>80.010000000000005</v>
      </c>
      <c r="D32" s="30" t="s">
        <v>112</v>
      </c>
      <c r="E32" s="30" t="s">
        <v>415</v>
      </c>
      <c r="F32" s="30">
        <v>4430</v>
      </c>
      <c r="G32" s="44">
        <v>44774</v>
      </c>
      <c r="H32" s="30" t="s">
        <v>408</v>
      </c>
      <c r="I32" s="30">
        <f t="shared" ref="I32:I39" si="3">ROUND(F32/C32,2)</f>
        <v>55.37</v>
      </c>
    </row>
    <row r="33" spans="1:9">
      <c r="B33" s="30">
        <v>5</v>
      </c>
      <c r="C33" s="30">
        <v>66.47</v>
      </c>
      <c r="D33" s="30" t="s">
        <v>73</v>
      </c>
      <c r="E33" s="30" t="s">
        <v>414</v>
      </c>
      <c r="F33" s="30">
        <v>3600</v>
      </c>
      <c r="G33" s="44">
        <v>44805</v>
      </c>
      <c r="H33" s="30" t="s">
        <v>408</v>
      </c>
      <c r="I33" s="30">
        <f t="shared" si="3"/>
        <v>54.16</v>
      </c>
    </row>
    <row r="34" spans="1:9">
      <c r="B34" s="30">
        <v>6</v>
      </c>
      <c r="C34" s="30">
        <v>66</v>
      </c>
      <c r="D34" s="30" t="s">
        <v>112</v>
      </c>
      <c r="E34" s="30" t="s">
        <v>414</v>
      </c>
      <c r="F34" s="30">
        <v>4460</v>
      </c>
      <c r="G34" s="44">
        <v>44835</v>
      </c>
      <c r="H34" s="30" t="s">
        <v>408</v>
      </c>
      <c r="I34" s="30">
        <f t="shared" si="3"/>
        <v>67.58</v>
      </c>
    </row>
    <row r="35" spans="1:9">
      <c r="B35" s="30">
        <v>7</v>
      </c>
      <c r="C35" s="30">
        <v>77</v>
      </c>
      <c r="D35" s="30" t="s">
        <v>73</v>
      </c>
      <c r="E35" s="30" t="s">
        <v>414</v>
      </c>
      <c r="F35" s="30">
        <v>4000</v>
      </c>
      <c r="G35" s="44">
        <v>44866</v>
      </c>
      <c r="H35" s="30" t="s">
        <v>408</v>
      </c>
      <c r="I35" s="30">
        <f>ROUND(F35/C35,2)</f>
        <v>51.95</v>
      </c>
    </row>
    <row r="36" spans="1:9">
      <c r="B36" s="30">
        <v>8</v>
      </c>
      <c r="C36" s="30">
        <v>68</v>
      </c>
      <c r="D36" s="30" t="s">
        <v>112</v>
      </c>
      <c r="E36" s="30" t="s">
        <v>415</v>
      </c>
      <c r="F36" s="30">
        <v>4160</v>
      </c>
      <c r="G36" s="44">
        <v>44896</v>
      </c>
      <c r="H36" s="30" t="s">
        <v>408</v>
      </c>
      <c r="I36" s="30">
        <f t="shared" si="3"/>
        <v>61.18</v>
      </c>
    </row>
    <row r="37" spans="1:9">
      <c r="B37" s="30">
        <v>9</v>
      </c>
      <c r="C37" s="30">
        <v>75.239999999999995</v>
      </c>
      <c r="D37" s="30" t="s">
        <v>73</v>
      </c>
      <c r="E37" s="30" t="s">
        <v>416</v>
      </c>
      <c r="F37" s="30">
        <v>4000</v>
      </c>
      <c r="G37" s="44">
        <v>44927</v>
      </c>
      <c r="H37" s="30" t="s">
        <v>408</v>
      </c>
      <c r="I37" s="30">
        <f t="shared" si="3"/>
        <v>53.16</v>
      </c>
    </row>
    <row r="38" spans="1:9">
      <c r="B38" s="30">
        <v>10</v>
      </c>
      <c r="C38" s="30">
        <v>70</v>
      </c>
      <c r="D38" s="30" t="s">
        <v>112</v>
      </c>
      <c r="E38" s="30" t="s">
        <v>415</v>
      </c>
      <c r="F38" s="30">
        <v>4330</v>
      </c>
      <c r="G38" s="44">
        <v>44958</v>
      </c>
      <c r="H38" s="30" t="s">
        <v>408</v>
      </c>
      <c r="I38" s="30">
        <f t="shared" si="3"/>
        <v>61.86</v>
      </c>
    </row>
    <row r="39" spans="1:9">
      <c r="B39" s="30">
        <v>11</v>
      </c>
      <c r="C39" s="30">
        <v>82.3</v>
      </c>
      <c r="D39" s="30" t="s">
        <v>73</v>
      </c>
      <c r="E39" s="30" t="s">
        <v>415</v>
      </c>
      <c r="F39" s="30">
        <v>4400</v>
      </c>
      <c r="G39" s="44">
        <v>44986</v>
      </c>
      <c r="H39" s="30" t="s">
        <v>417</v>
      </c>
      <c r="I39" s="30">
        <f t="shared" si="3"/>
        <v>53.46</v>
      </c>
    </row>
    <row r="40" spans="1:9">
      <c r="B40" s="30">
        <v>12</v>
      </c>
      <c r="C40" s="30">
        <v>80</v>
      </c>
      <c r="D40" s="30" t="s">
        <v>188</v>
      </c>
      <c r="E40" s="30" t="s">
        <v>415</v>
      </c>
      <c r="F40" s="30">
        <v>3700</v>
      </c>
      <c r="G40" s="44">
        <v>45017</v>
      </c>
      <c r="H40" s="30" t="s">
        <v>408</v>
      </c>
      <c r="I40" s="30">
        <f>ROUND(F40/C40,2)</f>
        <v>46.25</v>
      </c>
    </row>
    <row r="41" spans="1:9">
      <c r="B41" s="30">
        <v>13</v>
      </c>
      <c r="C41" s="30">
        <v>82.39</v>
      </c>
      <c r="D41" s="30" t="s">
        <v>73</v>
      </c>
      <c r="E41" s="30" t="s">
        <v>414</v>
      </c>
      <c r="F41" s="30">
        <v>4200</v>
      </c>
      <c r="G41" s="44">
        <v>45047</v>
      </c>
      <c r="H41" s="30" t="s">
        <v>417</v>
      </c>
      <c r="I41" s="30">
        <f>ROUND(F41/C41,2)</f>
        <v>50.98</v>
      </c>
    </row>
    <row r="45" spans="1:9">
      <c r="A45" s="30" t="s">
        <v>343</v>
      </c>
      <c r="B45" s="43" t="s">
        <v>75</v>
      </c>
      <c r="C45" s="43" t="s">
        <v>402</v>
      </c>
      <c r="D45" s="43" t="s">
        <v>107</v>
      </c>
      <c r="E45" s="43" t="s">
        <v>403</v>
      </c>
      <c r="F45" s="43" t="s">
        <v>404</v>
      </c>
      <c r="G45" s="43" t="s">
        <v>405</v>
      </c>
      <c r="H45" s="43" t="s">
        <v>46</v>
      </c>
      <c r="I45" s="43" t="s">
        <v>406</v>
      </c>
    </row>
    <row r="46" spans="1:9">
      <c r="A46" s="30" t="s">
        <v>565</v>
      </c>
      <c r="B46" s="30">
        <v>1</v>
      </c>
      <c r="C46" s="30">
        <v>104.87</v>
      </c>
      <c r="D46" s="30" t="s">
        <v>566</v>
      </c>
      <c r="E46" s="30" t="s">
        <v>567</v>
      </c>
      <c r="F46" s="30">
        <v>5900</v>
      </c>
      <c r="G46" s="123" t="s">
        <v>568</v>
      </c>
      <c r="H46" s="30" t="s">
        <v>569</v>
      </c>
      <c r="I46" s="30">
        <f>ROUND(F46/C46,2)</f>
        <v>56.26</v>
      </c>
    </row>
    <row r="47" spans="1:9">
      <c r="B47" s="30">
        <v>2</v>
      </c>
      <c r="C47" s="30">
        <v>117.97</v>
      </c>
      <c r="D47" s="30" t="s">
        <v>570</v>
      </c>
      <c r="E47" s="30" t="s">
        <v>567</v>
      </c>
      <c r="F47" s="30">
        <v>6300</v>
      </c>
      <c r="G47" s="123" t="s">
        <v>571</v>
      </c>
      <c r="H47" s="30" t="s">
        <v>569</v>
      </c>
      <c r="I47" s="30">
        <f>ROUND(F47/C47,2)</f>
        <v>53.4</v>
      </c>
    </row>
    <row r="48" spans="1:9">
      <c r="B48" s="30">
        <v>3</v>
      </c>
      <c r="C48" s="30">
        <v>104</v>
      </c>
      <c r="D48" s="30" t="s">
        <v>570</v>
      </c>
      <c r="E48" s="30" t="s">
        <v>567</v>
      </c>
      <c r="F48" s="30">
        <v>5400</v>
      </c>
      <c r="G48" s="123" t="s">
        <v>572</v>
      </c>
      <c r="H48" s="30" t="s">
        <v>573</v>
      </c>
      <c r="I48" s="30">
        <f t="shared" ref="I48:I51" si="4">ROUND(F48/C48,2)</f>
        <v>51.92</v>
      </c>
    </row>
    <row r="49" spans="1:9">
      <c r="B49" s="30">
        <v>4</v>
      </c>
      <c r="C49" s="30">
        <v>120</v>
      </c>
      <c r="D49" s="30" t="s">
        <v>570</v>
      </c>
      <c r="E49" s="30" t="s">
        <v>414</v>
      </c>
      <c r="F49" s="30">
        <v>6200</v>
      </c>
      <c r="G49" s="123" t="s">
        <v>574</v>
      </c>
      <c r="H49" s="30" t="s">
        <v>573</v>
      </c>
      <c r="I49" s="30">
        <f t="shared" si="4"/>
        <v>51.67</v>
      </c>
    </row>
    <row r="50" spans="1:9">
      <c r="B50" s="30">
        <v>5</v>
      </c>
      <c r="C50" s="30">
        <v>104</v>
      </c>
      <c r="D50" s="30" t="s">
        <v>570</v>
      </c>
      <c r="E50" s="30" t="s">
        <v>567</v>
      </c>
      <c r="F50" s="30">
        <v>5500</v>
      </c>
      <c r="G50" s="123" t="s">
        <v>575</v>
      </c>
      <c r="H50" s="30" t="s">
        <v>573</v>
      </c>
      <c r="I50" s="30">
        <f t="shared" si="4"/>
        <v>52.88</v>
      </c>
    </row>
    <row r="51" spans="1:9">
      <c r="B51" s="30">
        <v>6</v>
      </c>
      <c r="C51" s="30">
        <v>116.1</v>
      </c>
      <c r="D51" s="30" t="s">
        <v>570</v>
      </c>
      <c r="E51" s="30" t="s">
        <v>415</v>
      </c>
      <c r="F51" s="30">
        <v>6400</v>
      </c>
      <c r="G51" s="123" t="s">
        <v>576</v>
      </c>
      <c r="H51" s="30" t="s">
        <v>573</v>
      </c>
      <c r="I51" s="30">
        <f t="shared" si="4"/>
        <v>55.12</v>
      </c>
    </row>
    <row r="52" spans="1:9">
      <c r="I52" s="30">
        <f>SUM(I46:I51)/6</f>
        <v>53.541666666666664</v>
      </c>
    </row>
    <row r="54" spans="1:9">
      <c r="A54" s="30" t="s">
        <v>343</v>
      </c>
      <c r="B54" s="43" t="s">
        <v>75</v>
      </c>
      <c r="C54" s="43" t="s">
        <v>402</v>
      </c>
      <c r="D54" s="43" t="s">
        <v>107</v>
      </c>
      <c r="E54" s="43" t="s">
        <v>403</v>
      </c>
      <c r="F54" s="43" t="s">
        <v>404</v>
      </c>
      <c r="G54" s="43" t="s">
        <v>405</v>
      </c>
      <c r="H54" s="43" t="s">
        <v>46</v>
      </c>
      <c r="I54" s="43" t="s">
        <v>406</v>
      </c>
    </row>
    <row r="55" spans="1:9">
      <c r="A55" s="30" t="s">
        <v>577</v>
      </c>
      <c r="B55" s="30">
        <v>1</v>
      </c>
      <c r="C55" s="30">
        <v>110</v>
      </c>
      <c r="D55" s="30" t="s">
        <v>578</v>
      </c>
      <c r="E55" s="30" t="s">
        <v>414</v>
      </c>
      <c r="F55" s="30">
        <v>5500</v>
      </c>
      <c r="H55" s="30" t="s">
        <v>573</v>
      </c>
      <c r="I55" s="30">
        <f>ROUND(F55/C55,2)</f>
        <v>50</v>
      </c>
    </row>
    <row r="56" spans="1:9">
      <c r="B56" s="30">
        <v>2</v>
      </c>
      <c r="C56" s="30">
        <v>120</v>
      </c>
      <c r="D56" s="30" t="s">
        <v>578</v>
      </c>
      <c r="E56" s="30" t="s">
        <v>579</v>
      </c>
      <c r="F56" s="30">
        <v>5600</v>
      </c>
      <c r="H56" s="30" t="s">
        <v>573</v>
      </c>
      <c r="I56" s="30">
        <f t="shared" ref="I56:I63" si="5">ROUND(F56/C56,2)</f>
        <v>46.67</v>
      </c>
    </row>
    <row r="57" spans="1:9">
      <c r="B57" s="30">
        <v>3</v>
      </c>
      <c r="C57" s="30">
        <v>151</v>
      </c>
      <c r="D57" s="30" t="s">
        <v>578</v>
      </c>
      <c r="E57" s="30" t="s">
        <v>580</v>
      </c>
      <c r="F57" s="30">
        <v>7100</v>
      </c>
      <c r="H57" s="30" t="s">
        <v>573</v>
      </c>
      <c r="I57" s="30">
        <f t="shared" si="5"/>
        <v>47.02</v>
      </c>
    </row>
    <row r="58" spans="1:9">
      <c r="B58" s="30">
        <v>4</v>
      </c>
      <c r="C58" s="30">
        <v>137</v>
      </c>
      <c r="D58" s="30" t="s">
        <v>578</v>
      </c>
      <c r="E58" s="30" t="s">
        <v>415</v>
      </c>
      <c r="F58" s="30">
        <v>5600</v>
      </c>
      <c r="H58" s="30" t="s">
        <v>573</v>
      </c>
      <c r="I58" s="30">
        <f t="shared" si="5"/>
        <v>40.880000000000003</v>
      </c>
    </row>
    <row r="59" spans="1:9">
      <c r="B59" s="30">
        <v>5</v>
      </c>
      <c r="C59" s="30">
        <v>144.74</v>
      </c>
      <c r="D59" s="30" t="s">
        <v>578</v>
      </c>
      <c r="E59" s="30" t="s">
        <v>581</v>
      </c>
      <c r="F59" s="30">
        <v>5600</v>
      </c>
      <c r="H59" s="30" t="s">
        <v>573</v>
      </c>
      <c r="I59" s="30">
        <f t="shared" si="5"/>
        <v>38.69</v>
      </c>
    </row>
    <row r="60" spans="1:9">
      <c r="B60" s="30">
        <v>6</v>
      </c>
      <c r="C60" s="30">
        <v>150.4</v>
      </c>
      <c r="D60" s="30" t="s">
        <v>578</v>
      </c>
      <c r="E60" s="30" t="s">
        <v>582</v>
      </c>
      <c r="F60" s="30">
        <v>7000</v>
      </c>
      <c r="H60" s="30" t="s">
        <v>573</v>
      </c>
      <c r="I60" s="30">
        <f t="shared" si="5"/>
        <v>46.54</v>
      </c>
    </row>
    <row r="61" spans="1:9">
      <c r="B61" s="30">
        <v>7</v>
      </c>
      <c r="C61" s="30">
        <v>123</v>
      </c>
      <c r="D61" s="30" t="s">
        <v>578</v>
      </c>
      <c r="E61" s="30" t="s">
        <v>582</v>
      </c>
      <c r="F61" s="30">
        <v>6080</v>
      </c>
      <c r="H61" s="30" t="s">
        <v>573</v>
      </c>
      <c r="I61" s="30">
        <f>ROUND(F61/C61,2)</f>
        <v>49.43</v>
      </c>
    </row>
    <row r="62" spans="1:9">
      <c r="B62" s="30">
        <v>8</v>
      </c>
      <c r="C62" s="30">
        <v>110.1</v>
      </c>
      <c r="D62" s="30" t="s">
        <v>578</v>
      </c>
      <c r="E62" s="30" t="s">
        <v>583</v>
      </c>
      <c r="F62" s="30">
        <v>5500</v>
      </c>
      <c r="H62" s="30" t="s">
        <v>584</v>
      </c>
      <c r="I62" s="30">
        <f t="shared" si="5"/>
        <v>49.95</v>
      </c>
    </row>
    <row r="63" spans="1:9">
      <c r="B63" s="30">
        <v>9</v>
      </c>
      <c r="C63" s="30">
        <v>102.9</v>
      </c>
      <c r="D63" s="30" t="s">
        <v>578</v>
      </c>
      <c r="E63" s="30" t="s">
        <v>580</v>
      </c>
      <c r="F63" s="30">
        <v>4600</v>
      </c>
      <c r="H63" s="30" t="s">
        <v>584</v>
      </c>
      <c r="I63" s="30">
        <f t="shared" si="5"/>
        <v>44.7</v>
      </c>
    </row>
  </sheetData>
  <autoFilter ref="A1:I10"/>
  <phoneticPr fontId="29"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2:J84"/>
  <sheetViews>
    <sheetView topLeftCell="C1" zoomScale="110" zoomScaleNormal="110" workbookViewId="0">
      <selection activeCell="L53" sqref="L53"/>
    </sheetView>
  </sheetViews>
  <sheetFormatPr defaultColWidth="9" defaultRowHeight="14.25"/>
  <cols>
    <col min="1" max="1" width="10.625" style="30" customWidth="1"/>
    <col min="2" max="2" width="10.5" style="30" customWidth="1"/>
    <col min="3" max="3" width="9" style="30"/>
    <col min="4" max="4" width="7.875" style="30" customWidth="1"/>
    <col min="5" max="5" width="9" style="30"/>
    <col min="6" max="6" width="7.75" style="30" customWidth="1"/>
    <col min="7" max="7" width="9" style="30"/>
    <col min="8" max="8" width="9.125" style="30" customWidth="1"/>
    <col min="9" max="16384" width="9" style="30"/>
  </cols>
  <sheetData>
    <row r="2" spans="1:10">
      <c r="A2" s="170"/>
      <c r="B2" s="170"/>
      <c r="C2" s="171" t="s">
        <v>418</v>
      </c>
      <c r="D2" s="172"/>
      <c r="E2" s="173" t="s">
        <v>419</v>
      </c>
      <c r="F2" s="174"/>
      <c r="G2" s="173" t="s">
        <v>420</v>
      </c>
      <c r="H2" s="174"/>
    </row>
    <row r="3" spans="1:10">
      <c r="A3" s="118" t="s">
        <v>525</v>
      </c>
      <c r="B3" s="98">
        <v>44713</v>
      </c>
      <c r="C3" s="32">
        <v>51.2</v>
      </c>
      <c r="D3" s="119">
        <v>51.2</v>
      </c>
      <c r="E3" s="33">
        <v>53.9</v>
      </c>
      <c r="F3" s="119">
        <v>53.9</v>
      </c>
      <c r="G3" s="103">
        <v>63.33</v>
      </c>
      <c r="H3" s="119">
        <v>63.33</v>
      </c>
    </row>
    <row r="4" spans="1:10">
      <c r="A4" s="180" t="s">
        <v>422</v>
      </c>
      <c r="B4" s="99">
        <v>44743</v>
      </c>
      <c r="C4" s="34">
        <v>52.29</v>
      </c>
      <c r="D4" s="178">
        <f>ROUND((C4+C5+C6)/3,2)</f>
        <v>53.2</v>
      </c>
      <c r="E4" s="35">
        <v>47.78</v>
      </c>
      <c r="F4" s="178">
        <f>ROUND((E4+E5+E6)/3,2)</f>
        <v>48.31</v>
      </c>
      <c r="G4" s="104"/>
      <c r="H4" s="178">
        <f>ROUND((G5+G6)/2,2)</f>
        <v>53.82</v>
      </c>
    </row>
    <row r="5" spans="1:10">
      <c r="A5" s="180"/>
      <c r="B5" s="99">
        <v>44774</v>
      </c>
      <c r="C5" s="34">
        <v>53.25</v>
      </c>
      <c r="D5" s="178"/>
      <c r="E5" s="35">
        <v>50.39</v>
      </c>
      <c r="F5" s="178"/>
      <c r="G5" s="104">
        <v>45.32</v>
      </c>
      <c r="H5" s="178"/>
    </row>
    <row r="6" spans="1:10">
      <c r="A6" s="180"/>
      <c r="B6" s="99">
        <v>44805</v>
      </c>
      <c r="C6" s="34">
        <v>54.05</v>
      </c>
      <c r="D6" s="178"/>
      <c r="E6" s="35">
        <v>46.77</v>
      </c>
      <c r="F6" s="178"/>
      <c r="G6" s="104">
        <v>62.32</v>
      </c>
      <c r="H6" s="178"/>
    </row>
    <row r="7" spans="1:10">
      <c r="A7" s="181" t="s">
        <v>423</v>
      </c>
      <c r="B7" s="100">
        <v>44835</v>
      </c>
      <c r="C7" s="36">
        <v>54.15</v>
      </c>
      <c r="D7" s="175">
        <f>ROUND((C7+C8+C9)/3,2)</f>
        <v>54.8</v>
      </c>
      <c r="E7" s="37">
        <v>55.17</v>
      </c>
      <c r="F7" s="175">
        <f>ROUND((E7+E8+E9)/3,2)</f>
        <v>50.84</v>
      </c>
      <c r="G7" s="105"/>
      <c r="H7" s="175">
        <f>ROUND((G8+G9)/2,2)</f>
        <v>50.01</v>
      </c>
      <c r="J7" s="30">
        <f>1.8+2.5</f>
        <v>4.3</v>
      </c>
    </row>
    <row r="8" spans="1:10">
      <c r="A8" s="181"/>
      <c r="B8" s="100">
        <v>44866</v>
      </c>
      <c r="C8" s="36">
        <v>54.34</v>
      </c>
      <c r="D8" s="175"/>
      <c r="E8" s="37">
        <v>46.98</v>
      </c>
      <c r="F8" s="175"/>
      <c r="G8" s="105">
        <v>49.45</v>
      </c>
      <c r="H8" s="175"/>
    </row>
    <row r="9" spans="1:10">
      <c r="A9" s="181"/>
      <c r="B9" s="100">
        <v>44896</v>
      </c>
      <c r="C9" s="36">
        <v>55.92</v>
      </c>
      <c r="D9" s="175"/>
      <c r="E9" s="37">
        <v>50.36</v>
      </c>
      <c r="F9" s="175"/>
      <c r="G9" s="105">
        <v>50.56</v>
      </c>
      <c r="H9" s="175"/>
    </row>
    <row r="10" spans="1:10">
      <c r="A10" s="182" t="s">
        <v>424</v>
      </c>
      <c r="B10" s="101">
        <v>44927</v>
      </c>
      <c r="C10" s="38">
        <v>54.69</v>
      </c>
      <c r="D10" s="176">
        <f>ROUND((C10+C11+C12)/3,2)</f>
        <v>52.94</v>
      </c>
      <c r="E10" s="39">
        <v>56.84</v>
      </c>
      <c r="F10" s="176">
        <f>ROUND((E10+E11+E12)/3,2)</f>
        <v>55.02</v>
      </c>
      <c r="G10" s="106">
        <v>55.07</v>
      </c>
      <c r="H10" s="176">
        <f>ROUND((G10+G12)/2,2)</f>
        <v>56.52</v>
      </c>
    </row>
    <row r="11" spans="1:10">
      <c r="A11" s="182"/>
      <c r="B11" s="101">
        <v>44958</v>
      </c>
      <c r="C11" s="38">
        <v>52.47</v>
      </c>
      <c r="D11" s="176"/>
      <c r="E11" s="39">
        <v>53.9</v>
      </c>
      <c r="F11" s="176"/>
      <c r="G11" s="106"/>
      <c r="H11" s="176"/>
    </row>
    <row r="12" spans="1:10">
      <c r="A12" s="182"/>
      <c r="B12" s="101">
        <v>44986</v>
      </c>
      <c r="C12" s="38">
        <v>51.65</v>
      </c>
      <c r="D12" s="176"/>
      <c r="E12" s="39">
        <v>54.32</v>
      </c>
      <c r="F12" s="176"/>
      <c r="G12" s="106">
        <v>57.97</v>
      </c>
      <c r="H12" s="176"/>
    </row>
    <row r="13" spans="1:10">
      <c r="A13" s="179" t="s">
        <v>425</v>
      </c>
      <c r="B13" s="102">
        <v>45017</v>
      </c>
      <c r="C13" s="40"/>
      <c r="D13" s="177">
        <v>56.12</v>
      </c>
      <c r="E13" s="41">
        <v>52.51</v>
      </c>
      <c r="F13" s="177">
        <f>ROUND((E13+E14)/2,2)</f>
        <v>50.37</v>
      </c>
      <c r="G13" s="107">
        <v>60</v>
      </c>
      <c r="H13" s="177">
        <f>ROUND((G13+G14)/2,2)</f>
        <v>56.71</v>
      </c>
    </row>
    <row r="14" spans="1:10">
      <c r="A14" s="179"/>
      <c r="B14" s="102">
        <v>45047</v>
      </c>
      <c r="C14" s="40">
        <v>56.12</v>
      </c>
      <c r="D14" s="177"/>
      <c r="E14" s="41">
        <v>48.23</v>
      </c>
      <c r="F14" s="177"/>
      <c r="G14" s="107">
        <v>53.42</v>
      </c>
      <c r="H14" s="177"/>
    </row>
    <row r="15" spans="1:10">
      <c r="A15" s="97" t="s">
        <v>426</v>
      </c>
      <c r="B15" s="42">
        <f>ROUND((D15+F15+H15)/3,2)</f>
        <v>53.81</v>
      </c>
      <c r="C15" s="97"/>
      <c r="D15" s="97">
        <f>ROUND((D3+D4+D7+D10+D13)/5,2)</f>
        <v>53.65</v>
      </c>
      <c r="E15" s="97"/>
      <c r="F15" s="97">
        <f>ROUND((F3+F4+F7+F10+F13)/5,2)</f>
        <v>51.69</v>
      </c>
      <c r="G15" s="97"/>
      <c r="H15" s="97">
        <f>ROUND((H3+H4+H7+H10+H13)/5,2)</f>
        <v>56.08</v>
      </c>
      <c r="J15" s="141">
        <f>B15-J7</f>
        <v>49.510000000000005</v>
      </c>
    </row>
    <row r="19" spans="1:10">
      <c r="A19" s="170"/>
      <c r="B19" s="170"/>
      <c r="C19" s="171" t="s">
        <v>427</v>
      </c>
      <c r="D19" s="172"/>
      <c r="E19" s="173" t="s">
        <v>428</v>
      </c>
      <c r="F19" s="174"/>
      <c r="G19" s="173" t="s">
        <v>429</v>
      </c>
      <c r="H19" s="174"/>
    </row>
    <row r="20" spans="1:10">
      <c r="A20" s="118" t="s">
        <v>525</v>
      </c>
      <c r="B20" s="98">
        <v>44713</v>
      </c>
      <c r="C20" s="32">
        <v>50.71</v>
      </c>
      <c r="D20" s="119">
        <v>50.71</v>
      </c>
      <c r="E20" s="33">
        <v>54.09</v>
      </c>
      <c r="F20" s="120">
        <v>54.09</v>
      </c>
      <c r="G20" s="103">
        <v>48</v>
      </c>
      <c r="H20" s="120">
        <f>G20</f>
        <v>48</v>
      </c>
    </row>
    <row r="21" spans="1:10">
      <c r="A21" s="180" t="s">
        <v>422</v>
      </c>
      <c r="B21" s="99">
        <v>44743</v>
      </c>
      <c r="C21" s="34">
        <v>48.57</v>
      </c>
      <c r="D21" s="178">
        <f>ROUND((C21+C23)/2,2)</f>
        <v>48.89</v>
      </c>
      <c r="E21" s="35">
        <v>45.17</v>
      </c>
      <c r="F21" s="178">
        <f>ROUND((E21+E22+E23)/3,2)</f>
        <v>46.61</v>
      </c>
      <c r="G21" s="104">
        <v>45</v>
      </c>
      <c r="H21" s="178">
        <f>ROUND((G21+G22+G23)/3,2)</f>
        <v>46.72</v>
      </c>
    </row>
    <row r="22" spans="1:10">
      <c r="A22" s="180"/>
      <c r="B22" s="99">
        <v>44774</v>
      </c>
      <c r="C22" s="34"/>
      <c r="D22" s="178"/>
      <c r="E22" s="35">
        <v>49.33</v>
      </c>
      <c r="F22" s="178"/>
      <c r="G22" s="104">
        <v>49.72</v>
      </c>
      <c r="H22" s="178"/>
    </row>
    <row r="23" spans="1:10">
      <c r="A23" s="180"/>
      <c r="B23" s="99">
        <v>44805</v>
      </c>
      <c r="C23" s="34">
        <v>49.2</v>
      </c>
      <c r="D23" s="178"/>
      <c r="E23" s="35">
        <v>45.33</v>
      </c>
      <c r="F23" s="178"/>
      <c r="G23" s="104">
        <v>45.43</v>
      </c>
      <c r="H23" s="178"/>
      <c r="J23" s="30">
        <f>0.8+2.5</f>
        <v>3.3</v>
      </c>
    </row>
    <row r="24" spans="1:10">
      <c r="A24" s="181" t="s">
        <v>423</v>
      </c>
      <c r="B24" s="100">
        <v>44835</v>
      </c>
      <c r="C24" s="36">
        <v>48.44</v>
      </c>
      <c r="D24" s="175">
        <f>ROUND((C24+C25+C26)/3,2)</f>
        <v>48.14</v>
      </c>
      <c r="E24" s="37">
        <v>40.47</v>
      </c>
      <c r="F24" s="175">
        <f>ROUND((E24+E25+E26)/3,2)</f>
        <v>44.2</v>
      </c>
      <c r="G24" s="105">
        <v>48.61</v>
      </c>
      <c r="H24" s="175">
        <f>ROUND((G24+G25+G26)/3,2)</f>
        <v>52.39</v>
      </c>
    </row>
    <row r="25" spans="1:10">
      <c r="A25" s="181"/>
      <c r="B25" s="100">
        <v>44866</v>
      </c>
      <c r="C25" s="36">
        <v>48.1</v>
      </c>
      <c r="D25" s="175"/>
      <c r="E25" s="37">
        <v>42.86</v>
      </c>
      <c r="F25" s="175"/>
      <c r="G25" s="105">
        <v>51.14</v>
      </c>
      <c r="H25" s="175"/>
    </row>
    <row r="26" spans="1:10">
      <c r="A26" s="181"/>
      <c r="B26" s="100">
        <v>44896</v>
      </c>
      <c r="C26" s="36">
        <v>47.87</v>
      </c>
      <c r="D26" s="175"/>
      <c r="E26" s="37">
        <v>49.28</v>
      </c>
      <c r="F26" s="175"/>
      <c r="G26" s="105">
        <v>57.41</v>
      </c>
      <c r="H26" s="175"/>
    </row>
    <row r="27" spans="1:10">
      <c r="A27" s="182" t="s">
        <v>424</v>
      </c>
      <c r="B27" s="101">
        <v>44927</v>
      </c>
      <c r="C27" s="38">
        <v>44.89</v>
      </c>
      <c r="D27" s="176">
        <f>ROUND((C27+C28+C29)/3,2)</f>
        <v>46.67</v>
      </c>
      <c r="E27" s="39">
        <v>41.33</v>
      </c>
      <c r="F27" s="176">
        <f>ROUND((E27+E28+E29)/3,2)</f>
        <v>46.14</v>
      </c>
      <c r="G27" s="106">
        <v>48.4</v>
      </c>
      <c r="H27" s="176">
        <f>ROUND((G27+G28+G29)/3,2)</f>
        <v>51.49</v>
      </c>
    </row>
    <row r="28" spans="1:10">
      <c r="A28" s="182"/>
      <c r="B28" s="101">
        <v>44958</v>
      </c>
      <c r="C28" s="38">
        <v>46.18</v>
      </c>
      <c r="D28" s="176"/>
      <c r="E28" s="39">
        <v>49.1</v>
      </c>
      <c r="F28" s="176"/>
      <c r="G28" s="106">
        <v>56.06</v>
      </c>
      <c r="H28" s="176"/>
    </row>
    <row r="29" spans="1:10">
      <c r="A29" s="182"/>
      <c r="B29" s="101">
        <v>44986</v>
      </c>
      <c r="C29" s="38">
        <v>48.93</v>
      </c>
      <c r="D29" s="176"/>
      <c r="E29" s="39">
        <v>47.99</v>
      </c>
      <c r="F29" s="176"/>
      <c r="G29" s="106">
        <v>50</v>
      </c>
      <c r="H29" s="176"/>
    </row>
    <row r="30" spans="1:10">
      <c r="A30" s="179" t="s">
        <v>425</v>
      </c>
      <c r="B30" s="102">
        <v>45017</v>
      </c>
      <c r="C30" s="40">
        <v>47.83</v>
      </c>
      <c r="D30" s="177">
        <f>ROUND((C30+C31)/2,2)</f>
        <v>47.68</v>
      </c>
      <c r="E30" s="41">
        <v>52.42</v>
      </c>
      <c r="F30" s="177">
        <f>ROUND((E30+E31)/2,2)</f>
        <v>52.59</v>
      </c>
      <c r="G30" s="107">
        <v>53.54</v>
      </c>
      <c r="H30" s="177">
        <f>ROUND((G30+G31)/2,2)</f>
        <v>59.38</v>
      </c>
    </row>
    <row r="31" spans="1:10">
      <c r="A31" s="179"/>
      <c r="B31" s="102">
        <v>45047</v>
      </c>
      <c r="C31" s="40">
        <v>47.53</v>
      </c>
      <c r="D31" s="177"/>
      <c r="E31" s="41">
        <v>52.76</v>
      </c>
      <c r="F31" s="177"/>
      <c r="G31" s="107">
        <v>65.22</v>
      </c>
      <c r="H31" s="177"/>
    </row>
    <row r="32" spans="1:10">
      <c r="A32" s="31" t="s">
        <v>426</v>
      </c>
      <c r="B32" s="42">
        <f>ROUND((D32+F32+H32)/3,2)</f>
        <v>49.58</v>
      </c>
      <c r="C32" s="31"/>
      <c r="D32" s="31">
        <f>ROUND((D20+D21+D24+D27+D30)/5,2)</f>
        <v>48.42</v>
      </c>
      <c r="E32" s="31"/>
      <c r="F32" s="31">
        <f>ROUND((F20+F21+F24+F27+F30)/5,2)</f>
        <v>48.73</v>
      </c>
      <c r="G32" s="31"/>
      <c r="H32" s="31">
        <f>ROUND((H20+H21+H24+H27+H30)/5,2)</f>
        <v>51.6</v>
      </c>
      <c r="J32" s="141">
        <f>B32-J23</f>
        <v>46.28</v>
      </c>
    </row>
    <row r="36" spans="1:10">
      <c r="A36" s="170"/>
      <c r="B36" s="170"/>
      <c r="C36" s="171" t="s">
        <v>430</v>
      </c>
      <c r="D36" s="172"/>
      <c r="E36" s="173" t="s">
        <v>431</v>
      </c>
      <c r="F36" s="174"/>
      <c r="G36" s="173" t="s">
        <v>432</v>
      </c>
      <c r="H36" s="174"/>
    </row>
    <row r="37" spans="1:10">
      <c r="A37" s="121" t="s">
        <v>421</v>
      </c>
      <c r="B37" s="98">
        <v>44713</v>
      </c>
      <c r="C37" s="32">
        <v>49.37</v>
      </c>
      <c r="D37" s="119">
        <f>C37</f>
        <v>49.37</v>
      </c>
      <c r="E37" s="33">
        <v>47.24</v>
      </c>
      <c r="F37" s="119">
        <f>E37</f>
        <v>47.24</v>
      </c>
      <c r="G37" s="103">
        <v>59.09</v>
      </c>
      <c r="H37" s="120">
        <f>G37</f>
        <v>59.09</v>
      </c>
    </row>
    <row r="38" spans="1:10">
      <c r="A38" s="180" t="s">
        <v>422</v>
      </c>
      <c r="B38" s="99">
        <v>44743</v>
      </c>
      <c r="C38" s="34">
        <v>50.19</v>
      </c>
      <c r="D38" s="178">
        <f>ROUND((C38+C39+C40)/3,2)</f>
        <v>49.35</v>
      </c>
      <c r="E38" s="35">
        <v>47.85</v>
      </c>
      <c r="F38" s="178">
        <f>ROUND((E38+E39+E40)/3,2)</f>
        <v>49.56</v>
      </c>
      <c r="G38" s="104">
        <v>55.44</v>
      </c>
      <c r="H38" s="178">
        <f>ROUND((G38+G39+G40)/3,2)</f>
        <v>54.99</v>
      </c>
    </row>
    <row r="39" spans="1:10">
      <c r="A39" s="180"/>
      <c r="B39" s="99">
        <v>44774</v>
      </c>
      <c r="C39" s="34">
        <v>48.3</v>
      </c>
      <c r="D39" s="178"/>
      <c r="E39" s="35">
        <v>53.55</v>
      </c>
      <c r="F39" s="178"/>
      <c r="G39" s="104">
        <v>55.37</v>
      </c>
      <c r="H39" s="178"/>
    </row>
    <row r="40" spans="1:10">
      <c r="A40" s="180"/>
      <c r="B40" s="99">
        <v>44805</v>
      </c>
      <c r="C40" s="34">
        <v>49.55</v>
      </c>
      <c r="D40" s="178"/>
      <c r="E40" s="35">
        <v>47.28</v>
      </c>
      <c r="F40" s="178"/>
      <c r="G40" s="104">
        <v>54.16</v>
      </c>
      <c r="H40" s="178"/>
    </row>
    <row r="41" spans="1:10">
      <c r="A41" s="181" t="s">
        <v>423</v>
      </c>
      <c r="B41" s="100">
        <v>44835</v>
      </c>
      <c r="C41" s="36">
        <v>50.17</v>
      </c>
      <c r="D41" s="175">
        <f>ROUND((C41+C42+C43)/3,2)</f>
        <v>50.22</v>
      </c>
      <c r="E41" s="37">
        <v>48.56</v>
      </c>
      <c r="F41" s="175">
        <f>ROUND((E41+E42+E43)/3,2)</f>
        <v>50.63</v>
      </c>
      <c r="G41" s="105">
        <v>67.58</v>
      </c>
      <c r="H41" s="175">
        <f>ROUND((G41+G42+G43)/3,2)</f>
        <v>60.24</v>
      </c>
      <c r="J41" s="30">
        <f>0.8+2.5</f>
        <v>3.3</v>
      </c>
    </row>
    <row r="42" spans="1:10">
      <c r="A42" s="181"/>
      <c r="B42" s="100">
        <v>44866</v>
      </c>
      <c r="C42" s="36">
        <v>50.67</v>
      </c>
      <c r="D42" s="175"/>
      <c r="E42" s="37">
        <v>48.54</v>
      </c>
      <c r="F42" s="175"/>
      <c r="G42" s="105">
        <v>51.95</v>
      </c>
      <c r="H42" s="175"/>
    </row>
    <row r="43" spans="1:10">
      <c r="A43" s="181"/>
      <c r="B43" s="100">
        <v>44896</v>
      </c>
      <c r="C43" s="36">
        <v>49.83</v>
      </c>
      <c r="D43" s="175"/>
      <c r="E43" s="37">
        <v>54.78</v>
      </c>
      <c r="F43" s="175"/>
      <c r="G43" s="105">
        <v>61.18</v>
      </c>
      <c r="H43" s="175"/>
    </row>
    <row r="44" spans="1:10">
      <c r="A44" s="182" t="s">
        <v>424</v>
      </c>
      <c r="B44" s="101">
        <v>44927</v>
      </c>
      <c r="C44" s="38">
        <v>48.54</v>
      </c>
      <c r="D44" s="176">
        <f>ROUND((C44+C45+C46)/3,2)</f>
        <v>49.39</v>
      </c>
      <c r="E44" s="39">
        <v>49.75</v>
      </c>
      <c r="F44" s="176">
        <f>ROUND((E44+E45+E46)/3,2)</f>
        <v>49.41</v>
      </c>
      <c r="G44" s="106">
        <v>53.16</v>
      </c>
      <c r="H44" s="176">
        <f>ROUND((G44+G45+G46)/3,2)</f>
        <v>56.16</v>
      </c>
    </row>
    <row r="45" spans="1:10">
      <c r="A45" s="182"/>
      <c r="B45" s="101">
        <v>44958</v>
      </c>
      <c r="C45" s="38">
        <v>48.74</v>
      </c>
      <c r="D45" s="176"/>
      <c r="E45" s="39">
        <v>49.32</v>
      </c>
      <c r="F45" s="176"/>
      <c r="G45" s="106">
        <v>61.86</v>
      </c>
      <c r="H45" s="176"/>
    </row>
    <row r="46" spans="1:10">
      <c r="A46" s="182"/>
      <c r="B46" s="101">
        <v>44986</v>
      </c>
      <c r="C46" s="38">
        <v>50.9</v>
      </c>
      <c r="D46" s="176"/>
      <c r="E46" s="39">
        <v>49.15</v>
      </c>
      <c r="F46" s="176"/>
      <c r="G46" s="106">
        <v>53.46</v>
      </c>
      <c r="H46" s="176"/>
    </row>
    <row r="47" spans="1:10">
      <c r="A47" s="179" t="s">
        <v>425</v>
      </c>
      <c r="B47" s="102">
        <v>45017</v>
      </c>
      <c r="C47" s="40">
        <v>49.63</v>
      </c>
      <c r="D47" s="177">
        <f>ROUND((C47+C48)/2,2)</f>
        <v>49.91</v>
      </c>
      <c r="E47" s="41">
        <v>48.63</v>
      </c>
      <c r="F47" s="177">
        <f>ROUND((E47+E48)/2,2)</f>
        <v>50.92</v>
      </c>
      <c r="G47" s="107">
        <v>46.25</v>
      </c>
      <c r="H47" s="177">
        <f>ROUND((G47+G48)/2,2)</f>
        <v>48.62</v>
      </c>
    </row>
    <row r="48" spans="1:10">
      <c r="A48" s="179"/>
      <c r="B48" s="102">
        <v>45047</v>
      </c>
      <c r="C48" s="40">
        <v>50.19</v>
      </c>
      <c r="D48" s="177"/>
      <c r="E48" s="41">
        <v>53.2</v>
      </c>
      <c r="F48" s="177"/>
      <c r="G48" s="107">
        <v>50.98</v>
      </c>
      <c r="H48" s="177"/>
    </row>
    <row r="49" spans="1:10">
      <c r="A49" s="97" t="s">
        <v>426</v>
      </c>
      <c r="B49" s="42">
        <f>ROUND((D49+F49+H49)/3,2)</f>
        <v>51.67</v>
      </c>
      <c r="C49" s="97"/>
      <c r="D49" s="97">
        <f>ROUND((D37+D38+D41+D44+D47)/5,2)</f>
        <v>49.65</v>
      </c>
      <c r="E49" s="97"/>
      <c r="F49" s="97">
        <f>ROUND((F37+F38+F41+F44+F47)/5,2)</f>
        <v>49.55</v>
      </c>
      <c r="G49" s="97"/>
      <c r="H49" s="97">
        <f>ROUND((H37+H38+H41+H44+H47)/5,2)</f>
        <v>55.82</v>
      </c>
      <c r="J49" s="141">
        <f>B49-J41</f>
        <v>48.370000000000005</v>
      </c>
    </row>
    <row r="55" spans="1:10">
      <c r="A55" s="170"/>
      <c r="B55" s="170"/>
      <c r="C55" s="171" t="s">
        <v>585</v>
      </c>
      <c r="D55" s="172"/>
      <c r="E55" s="173" t="s">
        <v>586</v>
      </c>
      <c r="F55" s="174"/>
      <c r="G55" s="173" t="s">
        <v>587</v>
      </c>
      <c r="H55" s="174"/>
    </row>
    <row r="56" spans="1:10">
      <c r="A56" s="121" t="s">
        <v>421</v>
      </c>
      <c r="B56" s="98">
        <v>44713</v>
      </c>
      <c r="C56" s="32"/>
      <c r="D56" s="119">
        <f>C56</f>
        <v>0</v>
      </c>
      <c r="E56" s="33"/>
      <c r="F56" s="119">
        <f>E56</f>
        <v>0</v>
      </c>
      <c r="G56" s="103">
        <v>56.26</v>
      </c>
      <c r="H56" s="120">
        <f>G56</f>
        <v>56.26</v>
      </c>
    </row>
    <row r="57" spans="1:10">
      <c r="A57" s="180" t="s">
        <v>422</v>
      </c>
      <c r="B57" s="133">
        <v>44743</v>
      </c>
      <c r="C57" s="34"/>
      <c r="D57" s="178">
        <f>ROUND((C57+C58+C59)/3,2)</f>
        <v>0</v>
      </c>
      <c r="E57" s="35">
        <v>46.01</v>
      </c>
      <c r="F57" s="178">
        <f>ROUND((E57+E58+E59)/1,2)</f>
        <v>46.01</v>
      </c>
      <c r="G57" s="131"/>
      <c r="H57" s="178">
        <f>ROUND((G57+G58+G59)/1,2)</f>
        <v>53.4</v>
      </c>
    </row>
    <row r="58" spans="1:10">
      <c r="A58" s="180"/>
      <c r="B58" s="133">
        <v>44774</v>
      </c>
      <c r="C58" s="34"/>
      <c r="D58" s="178"/>
      <c r="E58" s="35"/>
      <c r="F58" s="178"/>
      <c r="G58" s="131"/>
      <c r="H58" s="178"/>
    </row>
    <row r="59" spans="1:10">
      <c r="A59" s="180"/>
      <c r="B59" s="133">
        <v>44805</v>
      </c>
      <c r="C59" s="34"/>
      <c r="D59" s="178"/>
      <c r="E59" s="35"/>
      <c r="F59" s="178"/>
      <c r="G59" s="131">
        <v>53.4</v>
      </c>
      <c r="H59" s="178"/>
    </row>
    <row r="60" spans="1:10">
      <c r="A60" s="181" t="s">
        <v>423</v>
      </c>
      <c r="B60" s="134">
        <v>44835</v>
      </c>
      <c r="C60" s="36">
        <v>50.25</v>
      </c>
      <c r="D60" s="175">
        <f>ROUND((C60+C61+C62)/3,2)</f>
        <v>48.71</v>
      </c>
      <c r="E60" s="37">
        <v>49.3</v>
      </c>
      <c r="F60" s="175">
        <f>ROUND((E60+E61+E62)/3,2)</f>
        <v>42.77</v>
      </c>
      <c r="G60" s="132"/>
      <c r="H60" s="175">
        <f>ROUND((G60+G61+G62)/1,2)</f>
        <v>51.92</v>
      </c>
    </row>
    <row r="61" spans="1:10">
      <c r="A61" s="181"/>
      <c r="B61" s="134">
        <v>44866</v>
      </c>
      <c r="C61" s="36">
        <v>48.51</v>
      </c>
      <c r="D61" s="175"/>
      <c r="E61" s="37">
        <v>42.57</v>
      </c>
      <c r="F61" s="175"/>
      <c r="G61" s="132">
        <v>51.92</v>
      </c>
      <c r="H61" s="175"/>
    </row>
    <row r="62" spans="1:10">
      <c r="A62" s="181"/>
      <c r="B62" s="134">
        <v>44896</v>
      </c>
      <c r="C62" s="36">
        <v>47.37</v>
      </c>
      <c r="D62" s="175"/>
      <c r="E62" s="37">
        <v>36.450000000000003</v>
      </c>
      <c r="F62" s="175"/>
      <c r="G62" s="132"/>
      <c r="H62" s="175"/>
    </row>
    <row r="63" spans="1:10">
      <c r="A63" s="182" t="s">
        <v>424</v>
      </c>
      <c r="B63" s="135">
        <v>44927</v>
      </c>
      <c r="C63" s="38">
        <v>48.02</v>
      </c>
      <c r="D63" s="176">
        <f>ROUND((C63+C64+C65)/3,2)</f>
        <v>48.94</v>
      </c>
      <c r="E63" s="39"/>
      <c r="F63" s="176">
        <f>ROUND((E63+E64+E65)/2,2)</f>
        <v>42.03</v>
      </c>
      <c r="G63" s="130"/>
      <c r="H63" s="176">
        <f>ROUND((G63+G64+G65)/1,2)</f>
        <v>51.67</v>
      </c>
    </row>
    <row r="64" spans="1:10">
      <c r="A64" s="182"/>
      <c r="B64" s="135">
        <v>44958</v>
      </c>
      <c r="C64" s="38">
        <v>46.28</v>
      </c>
      <c r="D64" s="176"/>
      <c r="E64" s="39">
        <v>40.99</v>
      </c>
      <c r="F64" s="176"/>
      <c r="G64" s="130">
        <v>51.67</v>
      </c>
      <c r="H64" s="176"/>
    </row>
    <row r="65" spans="1:8">
      <c r="A65" s="182"/>
      <c r="B65" s="135">
        <v>44986</v>
      </c>
      <c r="C65" s="38">
        <v>52.52</v>
      </c>
      <c r="D65" s="176"/>
      <c r="E65" s="39">
        <v>43.06</v>
      </c>
      <c r="F65" s="176"/>
      <c r="G65" s="130"/>
      <c r="H65" s="176"/>
    </row>
    <row r="66" spans="1:8">
      <c r="A66" s="179" t="s">
        <v>425</v>
      </c>
      <c r="B66" s="136">
        <v>45017</v>
      </c>
      <c r="C66" s="40">
        <v>56.28</v>
      </c>
      <c r="D66" s="177">
        <f>ROUND((C66+C67)/2,2)</f>
        <v>56.77</v>
      </c>
      <c r="E66" s="41">
        <v>49.51</v>
      </c>
      <c r="F66" s="177">
        <f>ROUND((E66+E67)/2,2)</f>
        <v>53.54</v>
      </c>
      <c r="G66" s="129">
        <v>52.88</v>
      </c>
      <c r="H66" s="177">
        <f>ROUND((G66+G67)/2,2)</f>
        <v>54</v>
      </c>
    </row>
    <row r="67" spans="1:8">
      <c r="A67" s="179"/>
      <c r="B67" s="136">
        <v>45047</v>
      </c>
      <c r="C67" s="40">
        <v>57.26</v>
      </c>
      <c r="D67" s="177"/>
      <c r="E67" s="41">
        <v>57.57</v>
      </c>
      <c r="F67" s="177"/>
      <c r="G67" s="129">
        <v>55.12</v>
      </c>
      <c r="H67" s="177"/>
    </row>
    <row r="68" spans="1:8">
      <c r="A68" s="137" t="s">
        <v>426</v>
      </c>
      <c r="B68" s="42">
        <f>ROUND((D68+F68+H68)/3,2)</f>
        <v>50.34</v>
      </c>
      <c r="C68" s="137"/>
      <c r="D68" s="137">
        <f>ROUND((D56+D57+D60+D63+D66)/3,2)</f>
        <v>51.47</v>
      </c>
      <c r="E68" s="137"/>
      <c r="F68" s="137">
        <f>ROUND((F56+F57+F60+F63+F66)/4,2)</f>
        <v>46.09</v>
      </c>
      <c r="G68" s="137"/>
      <c r="H68" s="137">
        <f>ROUND((H56+H57+H60+H63+H66)/5,2)</f>
        <v>53.45</v>
      </c>
    </row>
    <row r="71" spans="1:8">
      <c r="A71" s="170"/>
      <c r="B71" s="170"/>
      <c r="C71" s="171" t="s">
        <v>588</v>
      </c>
      <c r="D71" s="172"/>
      <c r="E71" s="173" t="s">
        <v>589</v>
      </c>
      <c r="F71" s="174"/>
      <c r="G71" s="173" t="s">
        <v>590</v>
      </c>
      <c r="H71" s="174"/>
    </row>
    <row r="72" spans="1:8">
      <c r="A72" s="121" t="s">
        <v>421</v>
      </c>
      <c r="B72" s="98">
        <v>44713</v>
      </c>
      <c r="C72" s="32">
        <v>48.28</v>
      </c>
      <c r="D72" s="119">
        <f>C72</f>
        <v>48.28</v>
      </c>
      <c r="E72" s="33">
        <v>45.46</v>
      </c>
      <c r="F72" s="119">
        <f>E72</f>
        <v>45.46</v>
      </c>
      <c r="G72" s="103">
        <v>50</v>
      </c>
      <c r="H72" s="120">
        <f>G72</f>
        <v>50</v>
      </c>
    </row>
    <row r="73" spans="1:8">
      <c r="A73" s="180" t="s">
        <v>422</v>
      </c>
      <c r="B73" s="133">
        <v>44743</v>
      </c>
      <c r="C73" s="34"/>
      <c r="D73" s="178">
        <f>ROUND((C73+C74+C75)/3,2)</f>
        <v>0</v>
      </c>
      <c r="E73" s="35">
        <v>50.58</v>
      </c>
      <c r="F73" s="178">
        <f>ROUND((E73+E74+E75)/2,2)</f>
        <v>48.85</v>
      </c>
      <c r="G73" s="131">
        <v>46.67</v>
      </c>
      <c r="H73" s="178">
        <f>ROUND((G73+G74+G75)/2,2)</f>
        <v>46.85</v>
      </c>
    </row>
    <row r="74" spans="1:8">
      <c r="A74" s="180"/>
      <c r="B74" s="133">
        <v>44774</v>
      </c>
      <c r="C74" s="34"/>
      <c r="D74" s="178"/>
      <c r="E74" s="35">
        <v>47.12</v>
      </c>
      <c r="F74" s="178"/>
      <c r="G74" s="131"/>
      <c r="H74" s="178"/>
    </row>
    <row r="75" spans="1:8">
      <c r="A75" s="180"/>
      <c r="B75" s="133">
        <v>44805</v>
      </c>
      <c r="C75" s="34"/>
      <c r="D75" s="178"/>
      <c r="E75" s="35"/>
      <c r="F75" s="178"/>
      <c r="G75" s="131">
        <v>47.02</v>
      </c>
      <c r="H75" s="178"/>
    </row>
    <row r="76" spans="1:8">
      <c r="A76" s="181" t="s">
        <v>423</v>
      </c>
      <c r="B76" s="134">
        <v>44835</v>
      </c>
      <c r="C76" s="36">
        <v>48.47</v>
      </c>
      <c r="D76" s="175">
        <f>ROUND((C76+C77+C78)/3,2)</f>
        <v>49.25</v>
      </c>
      <c r="E76" s="37">
        <v>48.95</v>
      </c>
      <c r="F76" s="175">
        <f>ROUND((E76+E77+E78)/2,2)</f>
        <v>45.82</v>
      </c>
      <c r="G76" s="132">
        <v>40.880000000000003</v>
      </c>
      <c r="H76" s="175">
        <f>ROUND((G76+G77+G78)/2,2)</f>
        <v>39.79</v>
      </c>
    </row>
    <row r="77" spans="1:8">
      <c r="A77" s="181"/>
      <c r="B77" s="134">
        <v>44866</v>
      </c>
      <c r="C77" s="36">
        <v>48.86</v>
      </c>
      <c r="D77" s="175"/>
      <c r="E77" s="37"/>
      <c r="F77" s="175"/>
      <c r="G77" s="132">
        <v>38.69</v>
      </c>
      <c r="H77" s="175"/>
    </row>
    <row r="78" spans="1:8">
      <c r="A78" s="181"/>
      <c r="B78" s="134">
        <v>44896</v>
      </c>
      <c r="C78" s="36">
        <v>50.43</v>
      </c>
      <c r="D78" s="175"/>
      <c r="E78" s="37">
        <v>42.69</v>
      </c>
      <c r="F78" s="175"/>
      <c r="G78" s="132"/>
      <c r="H78" s="175"/>
    </row>
    <row r="79" spans="1:8">
      <c r="A79" s="182" t="s">
        <v>424</v>
      </c>
      <c r="B79" s="135">
        <v>44927</v>
      </c>
      <c r="C79" s="38"/>
      <c r="D79" s="176">
        <f>ROUND((C79+C80+C81)/3,2)</f>
        <v>0</v>
      </c>
      <c r="E79" s="39"/>
      <c r="F79" s="176">
        <f>ROUND((E79+E80+E81)/2,2)</f>
        <v>51.12</v>
      </c>
      <c r="G79" s="130"/>
      <c r="H79" s="176">
        <f>ROUND((G79+G80+G81)/2,2)</f>
        <v>47.99</v>
      </c>
    </row>
    <row r="80" spans="1:8">
      <c r="A80" s="182"/>
      <c r="B80" s="135">
        <v>44958</v>
      </c>
      <c r="C80" s="38"/>
      <c r="D80" s="176"/>
      <c r="E80" s="39">
        <v>51.55</v>
      </c>
      <c r="F80" s="176"/>
      <c r="G80" s="130">
        <v>46.54</v>
      </c>
      <c r="H80" s="176"/>
    </row>
    <row r="81" spans="1:8">
      <c r="A81" s="182"/>
      <c r="B81" s="135">
        <v>44986</v>
      </c>
      <c r="C81" s="38"/>
      <c r="D81" s="176"/>
      <c r="E81" s="39">
        <v>50.69</v>
      </c>
      <c r="F81" s="176"/>
      <c r="G81" s="130">
        <v>49.43</v>
      </c>
      <c r="H81" s="176"/>
    </row>
    <row r="82" spans="1:8">
      <c r="A82" s="179" t="s">
        <v>425</v>
      </c>
      <c r="B82" s="136">
        <v>45017</v>
      </c>
      <c r="C82" s="40">
        <v>44.84</v>
      </c>
      <c r="D82" s="177">
        <f>ROUND((C82+C83)/2,2)</f>
        <v>45.22</v>
      </c>
      <c r="E82" s="41"/>
      <c r="F82" s="177">
        <f>ROUND((E82+E83)/1,2)</f>
        <v>70.22</v>
      </c>
      <c r="G82" s="129">
        <v>49.95</v>
      </c>
      <c r="H82" s="177">
        <f>ROUND((G82+G83)/2,2)</f>
        <v>47.33</v>
      </c>
    </row>
    <row r="83" spans="1:8">
      <c r="A83" s="179"/>
      <c r="B83" s="136">
        <v>45047</v>
      </c>
      <c r="C83" s="40">
        <v>45.59</v>
      </c>
      <c r="D83" s="177"/>
      <c r="E83" s="41">
        <v>70.22</v>
      </c>
      <c r="F83" s="177"/>
      <c r="G83" s="129">
        <v>44.7</v>
      </c>
      <c r="H83" s="177"/>
    </row>
    <row r="84" spans="1:8">
      <c r="A84" s="137" t="s">
        <v>426</v>
      </c>
      <c r="B84" s="42">
        <f>ROUND((D84+F84+H84)/3,2)</f>
        <v>48.75</v>
      </c>
      <c r="C84" s="137"/>
      <c r="D84" s="137">
        <f>ROUND((D72+D73+D76+D79+D82)/3,2)</f>
        <v>47.58</v>
      </c>
      <c r="E84" s="137"/>
      <c r="F84" s="137">
        <f>ROUND((F72+F73+F76+F79+F82)/5,2)</f>
        <v>52.29</v>
      </c>
      <c r="G84" s="137"/>
      <c r="H84" s="137">
        <f>ROUND((H72+H73+H76+H79+H82)/5,2)</f>
        <v>46.39</v>
      </c>
    </row>
  </sheetData>
  <mergeCells count="100">
    <mergeCell ref="A79:A81"/>
    <mergeCell ref="D79:D81"/>
    <mergeCell ref="F79:F81"/>
    <mergeCell ref="H79:H81"/>
    <mergeCell ref="A82:A83"/>
    <mergeCell ref="D82:D83"/>
    <mergeCell ref="F82:F83"/>
    <mergeCell ref="H82:H83"/>
    <mergeCell ref="A73:A75"/>
    <mergeCell ref="D73:D75"/>
    <mergeCell ref="F73:F75"/>
    <mergeCell ref="H73:H75"/>
    <mergeCell ref="A76:A78"/>
    <mergeCell ref="D76:D78"/>
    <mergeCell ref="F76:F78"/>
    <mergeCell ref="H76:H78"/>
    <mergeCell ref="A66:A67"/>
    <mergeCell ref="D66:D67"/>
    <mergeCell ref="F66:F67"/>
    <mergeCell ref="H66:H67"/>
    <mergeCell ref="A71:B71"/>
    <mergeCell ref="C71:D71"/>
    <mergeCell ref="E71:F71"/>
    <mergeCell ref="G71:H71"/>
    <mergeCell ref="A60:A62"/>
    <mergeCell ref="D60:D62"/>
    <mergeCell ref="F60:F62"/>
    <mergeCell ref="H60:H62"/>
    <mergeCell ref="A63:A65"/>
    <mergeCell ref="D63:D65"/>
    <mergeCell ref="F63:F65"/>
    <mergeCell ref="H63:H65"/>
    <mergeCell ref="A55:B55"/>
    <mergeCell ref="C55:D55"/>
    <mergeCell ref="E55:F55"/>
    <mergeCell ref="G55:H55"/>
    <mergeCell ref="A57:A59"/>
    <mergeCell ref="D57:D59"/>
    <mergeCell ref="F57:F59"/>
    <mergeCell ref="H57:H59"/>
    <mergeCell ref="H47:H48"/>
    <mergeCell ref="H27:H29"/>
    <mergeCell ref="H30:H31"/>
    <mergeCell ref="H38:H40"/>
    <mergeCell ref="H41:H43"/>
    <mergeCell ref="H44:H46"/>
    <mergeCell ref="G36:H36"/>
    <mergeCell ref="H7:H9"/>
    <mergeCell ref="H10:H12"/>
    <mergeCell ref="H13:H14"/>
    <mergeCell ref="H21:H23"/>
    <mergeCell ref="H24:H26"/>
    <mergeCell ref="F38:F40"/>
    <mergeCell ref="F41:F43"/>
    <mergeCell ref="F44:F46"/>
    <mergeCell ref="F47:F48"/>
    <mergeCell ref="E36:F36"/>
    <mergeCell ref="A38:A40"/>
    <mergeCell ref="A41:A43"/>
    <mergeCell ref="A44:A46"/>
    <mergeCell ref="A47:A48"/>
    <mergeCell ref="D21:D23"/>
    <mergeCell ref="D24:D26"/>
    <mergeCell ref="D27:D29"/>
    <mergeCell ref="D30:D31"/>
    <mergeCell ref="D38:D40"/>
    <mergeCell ref="D41:D43"/>
    <mergeCell ref="D44:D46"/>
    <mergeCell ref="D47:D48"/>
    <mergeCell ref="A36:B36"/>
    <mergeCell ref="C36:D36"/>
    <mergeCell ref="A24:A26"/>
    <mergeCell ref="A27:A29"/>
    <mergeCell ref="A30:A31"/>
    <mergeCell ref="D4:D6"/>
    <mergeCell ref="F21:F23"/>
    <mergeCell ref="F24:F26"/>
    <mergeCell ref="F27:F29"/>
    <mergeCell ref="A4:A6"/>
    <mergeCell ref="A7:A9"/>
    <mergeCell ref="A10:A12"/>
    <mergeCell ref="A13:A14"/>
    <mergeCell ref="A21:A23"/>
    <mergeCell ref="F30:F31"/>
    <mergeCell ref="A2:B2"/>
    <mergeCell ref="C2:D2"/>
    <mergeCell ref="E2:F2"/>
    <mergeCell ref="G2:H2"/>
    <mergeCell ref="A19:B19"/>
    <mergeCell ref="C19:D19"/>
    <mergeCell ref="E19:F19"/>
    <mergeCell ref="G19:H19"/>
    <mergeCell ref="D7:D9"/>
    <mergeCell ref="D10:D12"/>
    <mergeCell ref="D13:D14"/>
    <mergeCell ref="F4:F6"/>
    <mergeCell ref="F7:F9"/>
    <mergeCell ref="F10:F12"/>
    <mergeCell ref="F13:F14"/>
    <mergeCell ref="H4:H6"/>
  </mergeCells>
  <phoneticPr fontId="2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C30"/>
  <sheetViews>
    <sheetView zoomScale="90" zoomScaleNormal="90" workbookViewId="0">
      <selection activeCell="T8" sqref="T8"/>
    </sheetView>
  </sheetViews>
  <sheetFormatPr defaultColWidth="9" defaultRowHeight="13.5"/>
  <cols>
    <col min="1" max="2" width="9" style="1"/>
    <col min="3" max="3" width="22.625" style="1" customWidth="1"/>
    <col min="4" max="4" width="4.875" style="1" customWidth="1"/>
    <col min="5" max="5" width="24.125" style="1" customWidth="1"/>
    <col min="6" max="6" width="6.25" style="1" customWidth="1"/>
    <col min="7" max="7" width="17.75" style="1" hidden="1" customWidth="1"/>
    <col min="8" max="8" width="4.875" style="1" hidden="1" customWidth="1"/>
    <col min="9" max="9" width="18.25" style="1" hidden="1" customWidth="1"/>
    <col min="10" max="10" width="6.625" style="1" hidden="1" customWidth="1"/>
    <col min="11" max="11" width="20" style="1" hidden="1" customWidth="1"/>
    <col min="12" max="12" width="4.875" style="1" hidden="1" customWidth="1"/>
    <col min="13" max="13" width="19.625" style="1" hidden="1" customWidth="1"/>
    <col min="14" max="14" width="4.625" style="1" hidden="1" customWidth="1"/>
    <col min="15" max="17" width="9" style="1"/>
    <col min="18" max="18" width="16.375" style="1" customWidth="1"/>
    <col min="19" max="19" width="10.5" style="1" customWidth="1"/>
    <col min="20" max="20" width="5.25" style="1" customWidth="1"/>
    <col min="21" max="21" width="6.5" style="1" customWidth="1"/>
    <col min="22" max="22" width="9" style="1"/>
    <col min="23" max="23" width="6.25" style="1" customWidth="1"/>
    <col min="24" max="24" width="11.375" style="1" customWidth="1"/>
    <col min="25" max="16384" width="9" style="1"/>
  </cols>
  <sheetData>
    <row r="1" spans="1:29">
      <c r="A1" s="183" t="s">
        <v>0</v>
      </c>
      <c r="B1" s="183"/>
      <c r="C1" s="183"/>
      <c r="D1" s="183"/>
      <c r="E1" s="183"/>
      <c r="F1" s="183"/>
      <c r="G1" s="183"/>
      <c r="H1" s="183"/>
      <c r="I1" s="183"/>
      <c r="J1" s="183"/>
    </row>
    <row r="2" spans="1:29">
      <c r="A2" s="14"/>
      <c r="B2" s="14"/>
      <c r="C2" s="14"/>
      <c r="D2" s="14"/>
      <c r="E2" s="14"/>
      <c r="F2" s="14"/>
      <c r="G2" s="14"/>
      <c r="H2" s="14"/>
      <c r="I2" s="14"/>
      <c r="J2" s="14"/>
      <c r="K2" s="14"/>
      <c r="L2" s="14"/>
      <c r="M2" s="14"/>
      <c r="N2" s="14"/>
    </row>
    <row r="3" spans="1:29">
      <c r="A3" s="184" t="s">
        <v>1</v>
      </c>
      <c r="B3" s="185"/>
      <c r="C3" s="186" t="s">
        <v>2</v>
      </c>
      <c r="D3" s="186"/>
      <c r="E3" s="186"/>
      <c r="F3" s="186"/>
      <c r="G3" s="186"/>
      <c r="H3" s="186"/>
      <c r="I3" s="186"/>
      <c r="J3" s="186"/>
      <c r="K3" s="186"/>
      <c r="L3" s="186"/>
      <c r="M3" s="186"/>
      <c r="N3" s="186"/>
    </row>
    <row r="4" spans="1:29">
      <c r="A4" s="186" t="s">
        <v>7</v>
      </c>
      <c r="B4" s="186"/>
      <c r="C4" s="187" t="str">
        <f>比较法!C4</f>
        <v>三合北巷2号院</v>
      </c>
      <c r="D4" s="185"/>
      <c r="E4" s="188" t="str">
        <f>R9</f>
        <v>X31博客雅苑</v>
      </c>
      <c r="F4" s="185"/>
      <c r="G4" s="184" t="str">
        <f>R9</f>
        <v>X31博客雅苑</v>
      </c>
      <c r="H4" s="185"/>
      <c r="I4" s="184">
        <f>R10</f>
        <v>0</v>
      </c>
      <c r="J4" s="185"/>
      <c r="K4" s="184">
        <f>R11</f>
        <v>0</v>
      </c>
      <c r="L4" s="185"/>
      <c r="M4" s="184">
        <f>R12</f>
        <v>0</v>
      </c>
      <c r="N4" s="185"/>
    </row>
    <row r="5" spans="1:29" ht="30" customHeight="1">
      <c r="A5" s="186" t="s">
        <v>12</v>
      </c>
      <c r="B5" s="186"/>
      <c r="C5" s="188">
        <f>比较法!C32</f>
        <v>49.56</v>
      </c>
      <c r="D5" s="185"/>
      <c r="E5" s="193" t="s">
        <v>433</v>
      </c>
      <c r="F5" s="190"/>
      <c r="G5" s="189" t="str">
        <f>E5</f>
        <v>待估</v>
      </c>
      <c r="H5" s="190"/>
      <c r="I5" s="189" t="str">
        <f>G5</f>
        <v>待估</v>
      </c>
      <c r="J5" s="190"/>
      <c r="K5" s="189" t="str">
        <f>G5</f>
        <v>待估</v>
      </c>
      <c r="L5" s="190"/>
      <c r="M5" s="189" t="str">
        <f>K5</f>
        <v>待估</v>
      </c>
      <c r="N5" s="185"/>
    </row>
    <row r="6" spans="1:29" ht="24.75">
      <c r="A6" s="186" t="s">
        <v>14</v>
      </c>
      <c r="B6" s="186"/>
      <c r="C6" s="16" t="s">
        <v>15</v>
      </c>
      <c r="D6" s="17">
        <v>100</v>
      </c>
      <c r="E6" s="16" t="s">
        <v>15</v>
      </c>
      <c r="F6" s="17">
        <v>100</v>
      </c>
      <c r="G6" s="16" t="s">
        <v>15</v>
      </c>
      <c r="H6" s="17">
        <v>100</v>
      </c>
      <c r="I6" s="16" t="s">
        <v>15</v>
      </c>
      <c r="J6" s="17">
        <v>100</v>
      </c>
      <c r="K6" s="16" t="s">
        <v>15</v>
      </c>
      <c r="L6" s="17">
        <v>100</v>
      </c>
      <c r="M6" s="16" t="s">
        <v>15</v>
      </c>
      <c r="N6" s="17">
        <v>100</v>
      </c>
    </row>
    <row r="7" spans="1:29" ht="15">
      <c r="A7" s="186" t="s">
        <v>16</v>
      </c>
      <c r="B7" s="186"/>
      <c r="C7" s="15" t="s">
        <v>17</v>
      </c>
      <c r="D7" s="15">
        <v>100</v>
      </c>
      <c r="E7" s="15" t="s">
        <v>17</v>
      </c>
      <c r="F7" s="15">
        <v>100</v>
      </c>
      <c r="G7" s="15" t="s">
        <v>17</v>
      </c>
      <c r="H7" s="15">
        <f>IF(G7=C7,100,"请调整")</f>
        <v>100</v>
      </c>
      <c r="I7" s="15" t="s">
        <v>17</v>
      </c>
      <c r="J7" s="15">
        <f>IF(I7=C7,100,"请调整")</f>
        <v>100</v>
      </c>
      <c r="K7" s="15" t="s">
        <v>17</v>
      </c>
      <c r="L7" s="15">
        <f>IF(K7=G7,100,"请调整")</f>
        <v>100</v>
      </c>
      <c r="M7" s="15" t="s">
        <v>17</v>
      </c>
      <c r="N7" s="15">
        <f>IF(M7=G7,100,"请调整")</f>
        <v>100</v>
      </c>
      <c r="R7" s="27" t="s">
        <v>434</v>
      </c>
      <c r="S7" s="27" t="s">
        <v>435</v>
      </c>
      <c r="T7" s="27" t="s">
        <v>436</v>
      </c>
      <c r="U7" s="27" t="s">
        <v>437</v>
      </c>
      <c r="V7" s="27" t="s">
        <v>438</v>
      </c>
      <c r="W7" s="27" t="s">
        <v>439</v>
      </c>
      <c r="X7" s="27" t="s">
        <v>440</v>
      </c>
      <c r="Y7" s="27" t="s">
        <v>441</v>
      </c>
      <c r="Z7" s="27" t="s">
        <v>442</v>
      </c>
      <c r="AA7" s="27" t="s">
        <v>443</v>
      </c>
      <c r="AB7" s="27" t="s">
        <v>444</v>
      </c>
    </row>
    <row r="8" spans="1:29" ht="84">
      <c r="A8" s="196" t="s">
        <v>445</v>
      </c>
      <c r="B8" s="18" t="s">
        <v>19</v>
      </c>
      <c r="C8" s="19" t="str">
        <f>比较法!C8</f>
        <v>周边有晨合国海嘉园、三合南里、阳光乐府、三合南里、永华北里等居住小区，居住小区规模较大，入住率较高，综合评价居住区成熟度较好。</v>
      </c>
      <c r="D8" s="15">
        <v>100</v>
      </c>
      <c r="E8" s="18" t="s">
        <v>446</v>
      </c>
      <c r="F8" s="15">
        <v>100</v>
      </c>
      <c r="G8" s="18" t="str">
        <f>C8</f>
        <v>周边有晨合国海嘉园、三合南里、阳光乐府、三合南里、永华北里等居住小区，居住小区规模较大，入住率较高，综合评价居住区成熟度较好。</v>
      </c>
      <c r="H8" s="15">
        <f>F8</f>
        <v>100</v>
      </c>
      <c r="I8" s="18" t="str">
        <f>C8</f>
        <v>周边有晨合国海嘉园、三合南里、阳光乐府、三合南里、永华北里等居住小区，居住小区规模较大，入住率较高，综合评价居住区成熟度较好。</v>
      </c>
      <c r="J8" s="15">
        <v>100</v>
      </c>
      <c r="K8" s="18" t="str">
        <f>C8</f>
        <v>周边有晨合国海嘉园、三合南里、阳光乐府、三合南里、永华北里等居住小区，居住小区规模较大，入住率较高，综合评价居住区成熟度较好。</v>
      </c>
      <c r="L8" s="15">
        <f>F8</f>
        <v>100</v>
      </c>
      <c r="M8" s="18" t="str">
        <f>C8</f>
        <v>周边有晨合国海嘉园、三合南里、阳光乐府、三合南里、永华北里等居住小区，居住小区规模较大，入住率较高，综合评价居住区成熟度较好。</v>
      </c>
      <c r="N8" s="15">
        <f>H8</f>
        <v>100</v>
      </c>
      <c r="O8" s="25">
        <f>比较法!M8</f>
        <v>5</v>
      </c>
      <c r="R8" s="27" t="s">
        <v>447</v>
      </c>
      <c r="S8" s="27" t="e">
        <f>#REF!</f>
        <v>#REF!</v>
      </c>
      <c r="T8" s="27" t="e">
        <f>#REF!</f>
        <v>#REF!</v>
      </c>
      <c r="U8" s="27" t="e">
        <f>#REF!</f>
        <v>#REF!</v>
      </c>
      <c r="V8" s="27" t="s">
        <v>448</v>
      </c>
      <c r="W8" s="28" t="e">
        <f>#REF!</f>
        <v>#REF!</v>
      </c>
      <c r="X8" s="28" t="e">
        <f>#REF!</f>
        <v>#REF!</v>
      </c>
      <c r="Y8" s="29">
        <f>C27</f>
        <v>49.56</v>
      </c>
      <c r="Z8" s="27" t="e">
        <f>#REF!</f>
        <v>#REF!</v>
      </c>
      <c r="AA8" s="27">
        <f>30/12</f>
        <v>2.5</v>
      </c>
      <c r="AB8" s="29" t="e">
        <f>ROUND(Y8+Z8+AA8,1)</f>
        <v>#REF!</v>
      </c>
      <c r="AC8" s="1">
        <v>56.8</v>
      </c>
    </row>
    <row r="9" spans="1:29" ht="94.5" customHeight="1">
      <c r="A9" s="197"/>
      <c r="B9" s="18" t="s">
        <v>22</v>
      </c>
      <c r="C9" s="19" t="str">
        <f>比较法!C9</f>
        <v>紧邻城市次干道——三合北巷，距城市主干道兴华大街860米，路网密集度较好；周边有公交车站（三合南里），停靠线路有840路、969路、兴11路、兴17路、兴45路、兴52路等十余条公交线路，距离地铁4号线（黄村西大街站）约880米，道路通达度较好，综合评价交通便捷度较好。</v>
      </c>
      <c r="D9" s="15">
        <v>100</v>
      </c>
      <c r="E9" s="18" t="s">
        <v>449</v>
      </c>
      <c r="F9" s="15">
        <v>100</v>
      </c>
      <c r="G9" s="18" t="s">
        <v>450</v>
      </c>
      <c r="H9" s="15">
        <v>100</v>
      </c>
      <c r="I9" s="18" t="s">
        <v>451</v>
      </c>
      <c r="J9" s="15">
        <v>100</v>
      </c>
      <c r="K9" s="18" t="s">
        <v>452</v>
      </c>
      <c r="L9" s="15">
        <f>J9</f>
        <v>100</v>
      </c>
      <c r="M9" s="18" t="s">
        <v>452</v>
      </c>
      <c r="N9" s="15">
        <f>L9</f>
        <v>100</v>
      </c>
      <c r="O9" s="25">
        <f>比较法!M9</f>
        <v>2</v>
      </c>
      <c r="R9" s="27" t="s">
        <v>453</v>
      </c>
      <c r="S9" s="27" t="e">
        <f>#REF!</f>
        <v>#REF!</v>
      </c>
      <c r="T9" s="27" t="e">
        <f>#REF!</f>
        <v>#REF!</v>
      </c>
      <c r="U9" s="27" t="e">
        <f>#REF!</f>
        <v>#REF!</v>
      </c>
      <c r="V9" s="27" t="s">
        <v>448</v>
      </c>
      <c r="W9" s="28" t="e">
        <f>#REF!</f>
        <v>#REF!</v>
      </c>
      <c r="X9" s="28" t="e">
        <f>#REF!</f>
        <v>#REF!</v>
      </c>
      <c r="Y9" s="27">
        <f>E27</f>
        <v>48.57</v>
      </c>
      <c r="Z9" s="27" t="e">
        <f>#REF!</f>
        <v>#REF!</v>
      </c>
      <c r="AA9" s="27">
        <f t="shared" ref="AA9" si="0">30/12</f>
        <v>2.5</v>
      </c>
      <c r="AB9" s="29" t="e">
        <f>ROUND(Y9+Z9+AA9,1)</f>
        <v>#REF!</v>
      </c>
      <c r="AC9" s="1">
        <v>55.7</v>
      </c>
    </row>
    <row r="10" spans="1:29" ht="42" customHeight="1">
      <c r="A10" s="197"/>
      <c r="B10" s="18" t="s">
        <v>24</v>
      </c>
      <c r="C10" s="19" t="str">
        <f>比较法!C10</f>
        <v>周边有临街商铺等，商业设施以小区配套为主，且数量一般，综合评价商业设施一般。</v>
      </c>
      <c r="D10" s="15">
        <v>100</v>
      </c>
      <c r="E10" s="18" t="s">
        <v>25</v>
      </c>
      <c r="F10" s="15">
        <v>100</v>
      </c>
      <c r="G10" s="18" t="s">
        <v>454</v>
      </c>
      <c r="H10" s="15">
        <f>F10</f>
        <v>100</v>
      </c>
      <c r="I10" s="18" t="s">
        <v>455</v>
      </c>
      <c r="J10" s="15">
        <v>100</v>
      </c>
      <c r="K10" s="18" t="s">
        <v>456</v>
      </c>
      <c r="L10" s="15">
        <f>J10</f>
        <v>100</v>
      </c>
      <c r="M10" s="18" t="s">
        <v>456</v>
      </c>
      <c r="N10" s="15">
        <f>L10</f>
        <v>100</v>
      </c>
      <c r="O10" s="25">
        <f>比较法!M10</f>
        <v>2</v>
      </c>
      <c r="W10" s="1" t="e">
        <f>SUM(W8:W9)</f>
        <v>#REF!</v>
      </c>
      <c r="X10" s="1" t="e">
        <f>SUM(X8:X9)</f>
        <v>#REF!</v>
      </c>
    </row>
    <row r="11" spans="1:29" ht="62.25" customHeight="1">
      <c r="A11" s="197"/>
      <c r="B11" s="18" t="s">
        <v>27</v>
      </c>
      <c r="C11" s="19" t="str">
        <f>比较法!C11</f>
        <v>周边有清源公园、兴旺公园等，周边有北京石油化工学院、北京印刷学院、中国印刷博物馆等人文景观，综合评价环境状况较好。</v>
      </c>
      <c r="D11" s="15">
        <v>100</v>
      </c>
      <c r="E11" s="18" t="s">
        <v>457</v>
      </c>
      <c r="F11" s="15">
        <v>100</v>
      </c>
      <c r="G11" s="18" t="s">
        <v>458</v>
      </c>
      <c r="H11" s="15">
        <v>100</v>
      </c>
      <c r="I11" s="18" t="s">
        <v>459</v>
      </c>
      <c r="J11" s="15">
        <v>100</v>
      </c>
      <c r="K11" s="18" t="s">
        <v>460</v>
      </c>
      <c r="L11" s="15">
        <v>100</v>
      </c>
      <c r="M11" s="18" t="s">
        <v>460</v>
      </c>
      <c r="N11" s="15">
        <v>100</v>
      </c>
      <c r="O11" s="25">
        <f>比较法!M11</f>
        <v>2</v>
      </c>
    </row>
    <row r="12" spans="1:29" ht="98.25" customHeight="1">
      <c r="A12" s="198"/>
      <c r="B12" s="18" t="s">
        <v>29</v>
      </c>
      <c r="C12" s="19" t="str">
        <f>比较法!C12</f>
        <v>周边2公里范围内有中国工商银行、天津银行等金融机构；大兴大悦春风里、世纪华联超市等商服设施；周边有大兴区第二小学、北京小学（大兴分校）、大兴区第四中学等教育机构；有北京市大兴区人民医院等医疗机构设施。公共配套设施较齐全</v>
      </c>
      <c r="D12" s="15">
        <v>100</v>
      </c>
      <c r="E12" s="18" t="s">
        <v>461</v>
      </c>
      <c r="F12" s="15">
        <v>100</v>
      </c>
      <c r="G12" s="18" t="s">
        <v>462</v>
      </c>
      <c r="H12" s="15">
        <v>100</v>
      </c>
      <c r="I12" s="18" t="s">
        <v>463</v>
      </c>
      <c r="J12" s="15">
        <v>100</v>
      </c>
      <c r="K12" s="18" t="s">
        <v>464</v>
      </c>
      <c r="L12" s="15">
        <v>100</v>
      </c>
      <c r="M12" s="18" t="s">
        <v>464</v>
      </c>
      <c r="N12" s="15">
        <v>100</v>
      </c>
      <c r="O12" s="25">
        <f>比较法!M12</f>
        <v>5</v>
      </c>
    </row>
    <row r="13" spans="1:29" ht="24">
      <c r="A13" s="199" t="s">
        <v>465</v>
      </c>
      <c r="B13" s="18" t="s">
        <v>32</v>
      </c>
      <c r="C13" s="19" t="str">
        <f>比较法!C13</f>
        <v>有专业物业公司，物业服务保障较好</v>
      </c>
      <c r="D13" s="15">
        <v>100</v>
      </c>
      <c r="E13" s="20" t="s">
        <v>33</v>
      </c>
      <c r="F13" s="15">
        <v>100</v>
      </c>
      <c r="G13" s="20" t="s">
        <v>33</v>
      </c>
      <c r="H13" s="15">
        <v>100</v>
      </c>
      <c r="I13" s="20" t="s">
        <v>33</v>
      </c>
      <c r="J13" s="15">
        <v>100</v>
      </c>
      <c r="K13" s="20" t="s">
        <v>33</v>
      </c>
      <c r="L13" s="15">
        <v>100</v>
      </c>
      <c r="M13" s="20" t="s">
        <v>33</v>
      </c>
      <c r="N13" s="15">
        <v>100</v>
      </c>
      <c r="O13" s="25">
        <f>比较法!M13</f>
        <v>2</v>
      </c>
    </row>
    <row r="14" spans="1:29" ht="24.75">
      <c r="A14" s="200"/>
      <c r="B14" s="18" t="s">
        <v>34</v>
      </c>
      <c r="C14" s="19" t="str">
        <f>比较法!C14</f>
        <v>绿化率约为30%，较好</v>
      </c>
      <c r="D14" s="15">
        <v>100</v>
      </c>
      <c r="E14" s="21" t="s">
        <v>466</v>
      </c>
      <c r="F14" s="15">
        <v>100</v>
      </c>
      <c r="G14" s="21" t="s">
        <v>467</v>
      </c>
      <c r="H14" s="15">
        <f>[5]远山嘉园!H14</f>
        <v>100</v>
      </c>
      <c r="I14" s="21" t="s">
        <v>467</v>
      </c>
      <c r="J14" s="15">
        <v>100</v>
      </c>
      <c r="K14" s="21" t="s">
        <v>467</v>
      </c>
      <c r="L14" s="15">
        <f>H14</f>
        <v>100</v>
      </c>
      <c r="M14" s="21" t="s">
        <v>467</v>
      </c>
      <c r="N14" s="15">
        <f>J14</f>
        <v>100</v>
      </c>
      <c r="O14" s="25">
        <f>比较法!M14</f>
        <v>2</v>
      </c>
    </row>
    <row r="15" spans="1:29">
      <c r="A15" s="200"/>
      <c r="B15" s="15" t="s">
        <v>39</v>
      </c>
      <c r="C15" s="19" t="str">
        <f>比较法!C15</f>
        <v>配备活动站、医疗站</v>
      </c>
      <c r="D15" s="15">
        <v>100</v>
      </c>
      <c r="E15" s="20" t="s">
        <v>40</v>
      </c>
      <c r="F15" s="15">
        <v>100</v>
      </c>
      <c r="G15" s="20" t="s">
        <v>40</v>
      </c>
      <c r="H15" s="15">
        <v>100</v>
      </c>
      <c r="I15" s="20" t="s">
        <v>40</v>
      </c>
      <c r="J15" s="15">
        <v>100</v>
      </c>
      <c r="K15" s="20" t="s">
        <v>40</v>
      </c>
      <c r="L15" s="15">
        <v>100</v>
      </c>
      <c r="M15" s="20" t="s">
        <v>40</v>
      </c>
      <c r="N15" s="15">
        <v>100</v>
      </c>
      <c r="O15" s="25">
        <f>比较法!M15</f>
        <v>2</v>
      </c>
    </row>
    <row r="16" spans="1:29" ht="24">
      <c r="A16" s="200"/>
      <c r="B16" s="18" t="s">
        <v>43</v>
      </c>
      <c r="C16" s="19" t="str">
        <f>比较法!C16</f>
        <v>配备管理人员，数量较充足，居住管理较好</v>
      </c>
      <c r="D16" s="15">
        <v>100</v>
      </c>
      <c r="E16" s="22" t="s">
        <v>468</v>
      </c>
      <c r="F16" s="15">
        <v>100</v>
      </c>
      <c r="G16" s="22" t="s">
        <v>468</v>
      </c>
      <c r="H16" s="15">
        <v>100</v>
      </c>
      <c r="I16" s="22" t="s">
        <v>468</v>
      </c>
      <c r="J16" s="15">
        <v>100</v>
      </c>
      <c r="K16" s="22" t="s">
        <v>468</v>
      </c>
      <c r="L16" s="15">
        <v>100</v>
      </c>
      <c r="M16" s="22" t="s">
        <v>468</v>
      </c>
      <c r="N16" s="15">
        <v>100</v>
      </c>
      <c r="O16" s="25">
        <f>比较法!M16</f>
        <v>1</v>
      </c>
    </row>
    <row r="17" spans="1:15" ht="24">
      <c r="A17" s="200"/>
      <c r="B17" s="18" t="s">
        <v>46</v>
      </c>
      <c r="C17" s="19" t="str">
        <f>比较法!C19</f>
        <v>主力户型为开间，住宅套型较好</v>
      </c>
      <c r="D17" s="15">
        <v>100</v>
      </c>
      <c r="E17" s="20" t="s">
        <v>469</v>
      </c>
      <c r="F17" s="15">
        <v>100</v>
      </c>
      <c r="G17" s="20" t="s">
        <v>470</v>
      </c>
      <c r="H17" s="15">
        <v>100</v>
      </c>
      <c r="I17" s="20" t="s">
        <v>470</v>
      </c>
      <c r="J17" s="15">
        <v>100</v>
      </c>
      <c r="K17" s="20" t="s">
        <v>470</v>
      </c>
      <c r="L17" s="15">
        <v>100</v>
      </c>
      <c r="M17" s="20" t="s">
        <v>470</v>
      </c>
      <c r="N17" s="15">
        <v>100</v>
      </c>
      <c r="O17" s="25">
        <f>比较法!M19</f>
        <v>1</v>
      </c>
    </row>
    <row r="18" spans="1:15" ht="60">
      <c r="A18" s="200"/>
      <c r="B18" s="18" t="s">
        <v>48</v>
      </c>
      <c r="C18" s="19" t="str">
        <f>比较法!C20</f>
        <v>朝向较好，能保证较长时间的采光，通风好，综合分析朝向、采光、通风状况好</v>
      </c>
      <c r="D18" s="15">
        <v>100</v>
      </c>
      <c r="E18" s="20" t="s">
        <v>471</v>
      </c>
      <c r="F18" s="23">
        <v>98</v>
      </c>
      <c r="G18" s="20" t="s">
        <v>471</v>
      </c>
      <c r="H18" s="23">
        <f>100+O18</f>
        <v>102</v>
      </c>
      <c r="I18" s="20" t="s">
        <v>471</v>
      </c>
      <c r="J18" s="23">
        <f>100+O18</f>
        <v>102</v>
      </c>
      <c r="K18" s="20" t="s">
        <v>471</v>
      </c>
      <c r="L18" s="23">
        <f>100+O18</f>
        <v>102</v>
      </c>
      <c r="M18" s="20" t="s">
        <v>472</v>
      </c>
      <c r="N18" s="15">
        <v>100</v>
      </c>
      <c r="O18" s="25">
        <f>比较法!M20</f>
        <v>2</v>
      </c>
    </row>
    <row r="19" spans="1:15" ht="48">
      <c r="A19" s="200"/>
      <c r="B19" s="18" t="s">
        <v>53</v>
      </c>
      <c r="C19" s="19" t="str">
        <f>比较法!C22</f>
        <v>该小区装修为普通装修，公共部分装修效果较好，与居住功能相适用，较好</v>
      </c>
      <c r="D19" s="15">
        <v>100</v>
      </c>
      <c r="E19" s="20" t="s">
        <v>54</v>
      </c>
      <c r="F19" s="15">
        <v>100</v>
      </c>
      <c r="G19" s="20" t="s">
        <v>473</v>
      </c>
      <c r="H19" s="15">
        <f>F19</f>
        <v>100</v>
      </c>
      <c r="I19" s="20" t="s">
        <v>473</v>
      </c>
      <c r="J19" s="15">
        <v>100</v>
      </c>
      <c r="K19" s="20" t="s">
        <v>473</v>
      </c>
      <c r="L19" s="15">
        <f>F19</f>
        <v>100</v>
      </c>
      <c r="M19" s="20" t="s">
        <v>473</v>
      </c>
      <c r="N19" s="15">
        <f>H19</f>
        <v>100</v>
      </c>
      <c r="O19" s="25">
        <f>比较法!M22</f>
        <v>1</v>
      </c>
    </row>
    <row r="20" spans="1:15" ht="48">
      <c r="A20" s="200"/>
      <c r="B20" s="18" t="s">
        <v>56</v>
      </c>
      <c r="C20" s="19" t="str">
        <f>比较法!C23</f>
        <v>厨房卫生间配备家具家电，程度较新；功能正常，质量有保证，设备一般</v>
      </c>
      <c r="D20" s="15">
        <v>100</v>
      </c>
      <c r="E20" s="20" t="s">
        <v>474</v>
      </c>
      <c r="F20" s="15">
        <v>100</v>
      </c>
      <c r="G20" s="20" t="s">
        <v>474</v>
      </c>
      <c r="H20" s="15">
        <v>100</v>
      </c>
      <c r="I20" s="20" t="s">
        <v>474</v>
      </c>
      <c r="J20" s="15">
        <v>100</v>
      </c>
      <c r="K20" s="20" t="s">
        <v>474</v>
      </c>
      <c r="L20" s="15">
        <v>100</v>
      </c>
      <c r="M20" s="20" t="s">
        <v>474</v>
      </c>
      <c r="N20" s="15">
        <v>100</v>
      </c>
      <c r="O20" s="25">
        <f>比较法!M23</f>
        <v>1</v>
      </c>
    </row>
    <row r="21" spans="1:15">
      <c r="A21" s="191" t="s">
        <v>67</v>
      </c>
      <c r="B21" s="191"/>
      <c r="C21" s="186" t="s">
        <v>68</v>
      </c>
      <c r="D21" s="186"/>
      <c r="E21" s="192">
        <f>C5</f>
        <v>49.56</v>
      </c>
      <c r="F21" s="192"/>
      <c r="G21" s="192" t="str">
        <f>G5</f>
        <v>待估</v>
      </c>
      <c r="H21" s="192"/>
      <c r="I21" s="192" t="str">
        <f>I5</f>
        <v>待估</v>
      </c>
      <c r="J21" s="192"/>
      <c r="K21" s="192" t="str">
        <f>K5</f>
        <v>待估</v>
      </c>
      <c r="L21" s="192"/>
      <c r="M21" s="186" t="str">
        <f>M5</f>
        <v>待估</v>
      </c>
      <c r="N21" s="186"/>
    </row>
    <row r="22" spans="1:15">
      <c r="A22" s="191" t="s">
        <v>69</v>
      </c>
      <c r="B22" s="191"/>
      <c r="C22" s="186" t="s">
        <v>68</v>
      </c>
      <c r="D22" s="186"/>
      <c r="E22" s="194">
        <f>ROUND(E21/POWER(100,COUNT(F6:F20))*PRODUCT(F6:F20),2)</f>
        <v>48.57</v>
      </c>
      <c r="F22" s="194"/>
      <c r="G22" s="194" t="e">
        <f>ROUND(G21/POWER(100,COUNT(H6:H20))*PRODUCT(H6:H20),2)</f>
        <v>#VALUE!</v>
      </c>
      <c r="H22" s="194"/>
      <c r="I22" s="194" t="e">
        <f>ROUND(I21/POWER(100,COUNT(J6:J20))*PRODUCT(J6:J20),2)</f>
        <v>#VALUE!</v>
      </c>
      <c r="J22" s="194"/>
      <c r="K22" s="194" t="e">
        <f>ROUND(K21/POWER(100,COUNT(L6:L20))*PRODUCT(L6:L20),2)</f>
        <v>#VALUE!</v>
      </c>
      <c r="L22" s="194"/>
      <c r="M22" s="194" t="e">
        <f>ROUND(M21*POWER(100,COUNT(N6:N20))/PRODUCT(N6:N20),2)</f>
        <v>#VALUE!</v>
      </c>
      <c r="N22" s="194"/>
    </row>
    <row r="23" spans="1:15" ht="14.25">
      <c r="A23" s="195" t="e">
        <f>CONCATENATE("估价对象比较价值=(",TEXT(E22,"G/通用格式"),"+",TEXT(G22,"G/通用格式"),"+",TEXT(K22,"G/通用格式"),")","/",3,"=",ROUND((E22+G22+K22)/3,2))</f>
        <v>#VALUE!</v>
      </c>
      <c r="B23" s="195"/>
      <c r="C23" s="195"/>
      <c r="D23" s="195"/>
      <c r="E23" s="195"/>
      <c r="F23" s="195"/>
      <c r="G23" s="195"/>
      <c r="H23" s="195"/>
      <c r="I23" s="195"/>
      <c r="J23" s="195"/>
      <c r="K23" s="26"/>
      <c r="L23" s="26"/>
    </row>
    <row r="25" spans="1:15">
      <c r="E25" s="1">
        <f>ROUND(E22/E21,4)</f>
        <v>0.98</v>
      </c>
      <c r="G25" s="1" t="e">
        <f>ROUND(G22/G21,4)</f>
        <v>#VALUE!</v>
      </c>
      <c r="I25" s="1" t="e">
        <f>ROUND(I22/I21,4)</f>
        <v>#VALUE!</v>
      </c>
      <c r="K25" s="1" t="e">
        <f>ROUND(K22/K21,4)</f>
        <v>#VALUE!</v>
      </c>
      <c r="M25" s="1" t="e">
        <f>ROUND(M22/M21,4)</f>
        <v>#VALUE!</v>
      </c>
    </row>
    <row r="27" spans="1:15">
      <c r="C27" s="24">
        <f>E21</f>
        <v>49.56</v>
      </c>
      <c r="E27" s="1">
        <f>ROUND(E21*E25,2)</f>
        <v>48.57</v>
      </c>
      <c r="G27" s="1" t="e">
        <f>ROUND(G21*G25,2)</f>
        <v>#VALUE!</v>
      </c>
      <c r="I27" s="1" t="e">
        <f>ROUND(I21*I25,2)</f>
        <v>#VALUE!</v>
      </c>
      <c r="K27" s="1" t="e">
        <f>ROUND(K21*K25,2)</f>
        <v>#VALUE!</v>
      </c>
      <c r="M27" s="1" t="e">
        <f>ROUND(M21*M25,2)</f>
        <v>#VALUE!</v>
      </c>
    </row>
    <row r="30" spans="1:15">
      <c r="C30" s="1" t="s">
        <v>73</v>
      </c>
      <c r="E30" s="1" t="s">
        <v>112</v>
      </c>
      <c r="G30" s="1" t="s">
        <v>112</v>
      </c>
      <c r="I30" s="1" t="s">
        <v>112</v>
      </c>
      <c r="K30" s="1" t="s">
        <v>112</v>
      </c>
      <c r="M30" s="1" t="s">
        <v>475</v>
      </c>
    </row>
  </sheetData>
  <mergeCells count="41">
    <mergeCell ref="K22:L22"/>
    <mergeCell ref="M22:N22"/>
    <mergeCell ref="A23:J23"/>
    <mergeCell ref="A8:A12"/>
    <mergeCell ref="A13:A20"/>
    <mergeCell ref="A22:B22"/>
    <mergeCell ref="C22:D22"/>
    <mergeCell ref="E22:F22"/>
    <mergeCell ref="G22:H22"/>
    <mergeCell ref="I22:J22"/>
    <mergeCell ref="K5:L5"/>
    <mergeCell ref="M5:N5"/>
    <mergeCell ref="A6:B6"/>
    <mergeCell ref="A7:B7"/>
    <mergeCell ref="A21:B21"/>
    <mergeCell ref="C21:D21"/>
    <mergeCell ref="E21:F21"/>
    <mergeCell ref="G21:H21"/>
    <mergeCell ref="I21:J21"/>
    <mergeCell ref="K21:L21"/>
    <mergeCell ref="M21:N21"/>
    <mergeCell ref="A5:B5"/>
    <mergeCell ref="C5:D5"/>
    <mergeCell ref="E5:F5"/>
    <mergeCell ref="G5:H5"/>
    <mergeCell ref="I5:J5"/>
    <mergeCell ref="K3:L3"/>
    <mergeCell ref="M3:N3"/>
    <mergeCell ref="A4:B4"/>
    <mergeCell ref="C4:D4"/>
    <mergeCell ref="E4:F4"/>
    <mergeCell ref="G4:H4"/>
    <mergeCell ref="I4:J4"/>
    <mergeCell ref="K4:L4"/>
    <mergeCell ref="M4:N4"/>
    <mergeCell ref="A1:J1"/>
    <mergeCell ref="A3:B3"/>
    <mergeCell ref="C3:D3"/>
    <mergeCell ref="E3:F3"/>
    <mergeCell ref="G3:H3"/>
    <mergeCell ref="I3:J3"/>
  </mergeCells>
  <phoneticPr fontId="29" type="noConversion"/>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F29" sqref="F29"/>
    </sheetView>
  </sheetViews>
  <sheetFormatPr defaultColWidth="14.625" defaultRowHeight="13.5"/>
  <cols>
    <col min="1" max="1" width="24.375" style="1" customWidth="1"/>
    <col min="2" max="16384" width="14.625" style="1"/>
  </cols>
  <sheetData>
    <row r="1" spans="1:9">
      <c r="A1" s="2" t="s">
        <v>476</v>
      </c>
      <c r="B1" s="3">
        <f>三合佳苑明细表!E92</f>
        <v>4606.5999999999976</v>
      </c>
      <c r="C1" s="4"/>
      <c r="D1" s="4"/>
      <c r="E1" s="4"/>
      <c r="F1" s="4"/>
      <c r="G1" s="5"/>
    </row>
    <row r="2" spans="1:9">
      <c r="A2" s="2" t="s">
        <v>477</v>
      </c>
      <c r="B2" s="2">
        <f>SUM(C14:C23)</f>
        <v>0</v>
      </c>
      <c r="C2" s="4"/>
      <c r="D2" s="4"/>
      <c r="E2" s="4"/>
      <c r="F2" s="4"/>
      <c r="G2" s="5"/>
    </row>
    <row r="3" spans="1:9">
      <c r="A3" s="2" t="s">
        <v>478</v>
      </c>
      <c r="B3" s="6">
        <v>45090</v>
      </c>
      <c r="C3" s="4"/>
      <c r="D3" s="4"/>
      <c r="E3" s="4"/>
      <c r="F3" s="4"/>
      <c r="G3" s="5"/>
    </row>
    <row r="4" spans="1:9" ht="27">
      <c r="A4" s="2" t="s">
        <v>479</v>
      </c>
      <c r="B4" s="2" t="s">
        <v>480</v>
      </c>
      <c r="C4" s="2" t="s">
        <v>481</v>
      </c>
      <c r="D4" s="2" t="s">
        <v>482</v>
      </c>
      <c r="E4" s="4"/>
      <c r="F4" s="5"/>
      <c r="G4" s="5"/>
    </row>
    <row r="5" spans="1:9">
      <c r="A5" s="2" t="s">
        <v>483</v>
      </c>
      <c r="B5" s="2">
        <f>SUM(D14:D23)</f>
        <v>51.54</v>
      </c>
      <c r="C5" s="2">
        <f>ROUND(B5*10000/$B$1,0)</f>
        <v>112</v>
      </c>
      <c r="D5" s="2" t="e">
        <f>ROUND(B5*10000/$B$2,0)</f>
        <v>#DIV/0!</v>
      </c>
      <c r="E5" s="4"/>
      <c r="F5" s="5"/>
      <c r="G5" s="5"/>
    </row>
    <row r="6" spans="1:9">
      <c r="A6" s="2" t="s">
        <v>484</v>
      </c>
      <c r="B6" s="2">
        <f>SUM(D14:D23)</f>
        <v>51.54</v>
      </c>
      <c r="C6" s="2">
        <f>ROUND(B6*10000/$B$1,0)</f>
        <v>112</v>
      </c>
      <c r="D6" s="2" t="e">
        <f>ROUND(B6*10000/$B$2,0)</f>
        <v>#DIV/0!</v>
      </c>
      <c r="E6" s="4"/>
      <c r="F6" s="5"/>
      <c r="G6" s="5"/>
    </row>
    <row r="7" spans="1:9">
      <c r="A7" s="2" t="s">
        <v>485</v>
      </c>
      <c r="B7" s="2">
        <f>B5</f>
        <v>51.54</v>
      </c>
      <c r="C7" s="2">
        <f>ROUND(B7*10000/$B$1,0)</f>
        <v>112</v>
      </c>
      <c r="D7" s="2" t="e">
        <f>ROUND(B7*10000/$B$2,0)</f>
        <v>#DIV/0!</v>
      </c>
      <c r="E7" s="4"/>
      <c r="F7" s="5"/>
      <c r="G7" s="5"/>
    </row>
    <row r="8" spans="1:9">
      <c r="A8" s="2" t="s">
        <v>486</v>
      </c>
      <c r="B8" s="2">
        <f>B5</f>
        <v>51.54</v>
      </c>
      <c r="C8" s="2">
        <f>ROUND(B8*10000/$B$1,0)</f>
        <v>112</v>
      </c>
      <c r="D8" s="2" t="e">
        <f>ROUND(B8*10000/$B$2,0)</f>
        <v>#DIV/0!</v>
      </c>
      <c r="E8" s="4"/>
      <c r="F8" s="5"/>
      <c r="G8" s="5"/>
    </row>
    <row r="9" spans="1:9">
      <c r="A9" s="2" t="s">
        <v>487</v>
      </c>
      <c r="B9" s="7"/>
      <c r="C9" s="4"/>
      <c r="D9" s="4"/>
      <c r="E9" s="4"/>
      <c r="F9" s="5"/>
      <c r="G9" s="5"/>
    </row>
    <row r="10" spans="1:9">
      <c r="A10" s="2" t="s">
        <v>488</v>
      </c>
      <c r="B10" s="7">
        <f>B5</f>
        <v>51.54</v>
      </c>
      <c r="C10" s="4"/>
      <c r="D10" s="4"/>
      <c r="E10" s="4"/>
      <c r="F10" s="5"/>
      <c r="G10" s="5"/>
    </row>
    <row r="11" spans="1:9">
      <c r="A11" s="2" t="s">
        <v>489</v>
      </c>
      <c r="B11" s="7"/>
      <c r="C11" s="4"/>
      <c r="D11" s="4"/>
      <c r="E11" s="4"/>
      <c r="F11" s="5"/>
      <c r="G11" s="5"/>
    </row>
    <row r="12" spans="1:9">
      <c r="A12" s="4"/>
      <c r="B12" s="4"/>
      <c r="C12" s="4"/>
      <c r="D12" s="4"/>
      <c r="E12" s="4"/>
      <c r="F12" s="5"/>
      <c r="G12" s="5"/>
    </row>
    <row r="13" spans="1:9" ht="27">
      <c r="A13" s="8" t="s">
        <v>490</v>
      </c>
      <c r="B13" s="9" t="s">
        <v>476</v>
      </c>
      <c r="C13" s="9" t="s">
        <v>477</v>
      </c>
      <c r="D13" s="9" t="s">
        <v>491</v>
      </c>
      <c r="E13" s="2" t="s">
        <v>481</v>
      </c>
      <c r="F13" s="2" t="s">
        <v>482</v>
      </c>
      <c r="G13" s="9" t="s">
        <v>492</v>
      </c>
      <c r="H13" s="9" t="s">
        <v>493</v>
      </c>
      <c r="I13" s="9" t="s">
        <v>494</v>
      </c>
    </row>
    <row r="14" spans="1:9">
      <c r="A14" s="10" t="s">
        <v>495</v>
      </c>
      <c r="B14" s="9">
        <f>B1</f>
        <v>4606.5999999999976</v>
      </c>
      <c r="C14" s="9">
        <v>0</v>
      </c>
      <c r="D14" s="9">
        <f>比较法!C33</f>
        <v>51.54</v>
      </c>
      <c r="E14" s="9">
        <f>比较法!C32</f>
        <v>49.56</v>
      </c>
      <c r="F14" s="9" t="e">
        <f>ROUND(D14*10000/C14,0)</f>
        <v>#DIV/0!</v>
      </c>
      <c r="G14" s="9">
        <v>0</v>
      </c>
      <c r="H14" s="9">
        <v>0</v>
      </c>
      <c r="I14" s="9">
        <v>0</v>
      </c>
    </row>
    <row r="15" spans="1:9">
      <c r="A15" s="11" t="s">
        <v>496</v>
      </c>
      <c r="B15" s="12"/>
      <c r="C15" s="12"/>
      <c r="D15" s="12"/>
      <c r="E15" s="9" t="e">
        <f t="shared" ref="E15:E23" si="0">ROUND(D15*10000/B15,0)</f>
        <v>#DIV/0!</v>
      </c>
      <c r="F15" s="9" t="e">
        <f t="shared" ref="F15:F23" si="1">ROUND(D15*10000/C15,0)</f>
        <v>#DIV/0!</v>
      </c>
      <c r="G15" s="13"/>
      <c r="H15" s="13"/>
      <c r="I15" s="12"/>
    </row>
    <row r="16" spans="1:9">
      <c r="A16" s="11" t="s">
        <v>497</v>
      </c>
      <c r="B16" s="12"/>
      <c r="C16" s="12"/>
      <c r="D16" s="12"/>
      <c r="E16" s="9" t="e">
        <f t="shared" si="0"/>
        <v>#DIV/0!</v>
      </c>
      <c r="F16" s="9" t="e">
        <f t="shared" si="1"/>
        <v>#DIV/0!</v>
      </c>
      <c r="G16" s="13"/>
      <c r="H16" s="13"/>
      <c r="I16" s="12"/>
    </row>
    <row r="17" spans="1:9">
      <c r="A17" s="11" t="s">
        <v>498</v>
      </c>
      <c r="B17" s="12"/>
      <c r="C17" s="12"/>
      <c r="D17" s="12"/>
      <c r="E17" s="9" t="e">
        <f t="shared" si="0"/>
        <v>#DIV/0!</v>
      </c>
      <c r="F17" s="9" t="e">
        <f t="shared" si="1"/>
        <v>#DIV/0!</v>
      </c>
      <c r="G17" s="13"/>
      <c r="H17" s="13"/>
      <c r="I17" s="12"/>
    </row>
    <row r="18" spans="1:9">
      <c r="A18" s="11" t="s">
        <v>499</v>
      </c>
      <c r="B18" s="12"/>
      <c r="C18" s="12"/>
      <c r="D18" s="12"/>
      <c r="E18" s="9" t="e">
        <f t="shared" si="0"/>
        <v>#DIV/0!</v>
      </c>
      <c r="F18" s="9" t="e">
        <f t="shared" si="1"/>
        <v>#DIV/0!</v>
      </c>
      <c r="G18" s="12"/>
      <c r="H18" s="12"/>
      <c r="I18" s="12"/>
    </row>
    <row r="19" spans="1:9">
      <c r="A19" s="11" t="s">
        <v>500</v>
      </c>
      <c r="B19" s="12"/>
      <c r="C19" s="12"/>
      <c r="D19" s="12"/>
      <c r="E19" s="9" t="e">
        <f t="shared" si="0"/>
        <v>#DIV/0!</v>
      </c>
      <c r="F19" s="9" t="e">
        <f t="shared" si="1"/>
        <v>#DIV/0!</v>
      </c>
      <c r="G19" s="12"/>
      <c r="H19" s="12"/>
      <c r="I19" s="12"/>
    </row>
    <row r="20" spans="1:9">
      <c r="A20" s="11" t="s">
        <v>501</v>
      </c>
      <c r="B20" s="12"/>
      <c r="C20" s="12"/>
      <c r="D20" s="12"/>
      <c r="E20" s="9" t="e">
        <f t="shared" si="0"/>
        <v>#DIV/0!</v>
      </c>
      <c r="F20" s="9" t="e">
        <f t="shared" si="1"/>
        <v>#DIV/0!</v>
      </c>
      <c r="G20" s="12"/>
      <c r="H20" s="12"/>
      <c r="I20" s="12"/>
    </row>
    <row r="21" spans="1:9">
      <c r="A21" s="11" t="s">
        <v>502</v>
      </c>
      <c r="B21" s="12"/>
      <c r="C21" s="12"/>
      <c r="D21" s="12"/>
      <c r="E21" s="9" t="e">
        <f t="shared" si="0"/>
        <v>#DIV/0!</v>
      </c>
      <c r="F21" s="9" t="e">
        <f t="shared" si="1"/>
        <v>#DIV/0!</v>
      </c>
      <c r="G21" s="12"/>
      <c r="H21" s="12"/>
      <c r="I21" s="12"/>
    </row>
    <row r="22" spans="1:9">
      <c r="A22" s="11" t="s">
        <v>503</v>
      </c>
      <c r="B22" s="12"/>
      <c r="C22" s="12"/>
      <c r="D22" s="12"/>
      <c r="E22" s="9" t="e">
        <f t="shared" si="0"/>
        <v>#DIV/0!</v>
      </c>
      <c r="F22" s="9" t="e">
        <f t="shared" si="1"/>
        <v>#DIV/0!</v>
      </c>
      <c r="G22" s="12"/>
      <c r="H22" s="12"/>
      <c r="I22" s="12"/>
    </row>
    <row r="23" spans="1:9">
      <c r="A23" s="11" t="s">
        <v>504</v>
      </c>
      <c r="B23" s="12"/>
      <c r="C23" s="12"/>
      <c r="D23" s="12"/>
      <c r="E23" s="2" t="e">
        <f t="shared" si="0"/>
        <v>#DIV/0!</v>
      </c>
      <c r="F23" s="2" t="e">
        <f t="shared" si="1"/>
        <v>#DIV/0!</v>
      </c>
      <c r="G23" s="12"/>
      <c r="H23" s="12"/>
      <c r="I23" s="12"/>
    </row>
  </sheetData>
  <phoneticPr fontId="29"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比较法</vt:lpstr>
      <vt:lpstr>成本（静态）</vt:lpstr>
      <vt:lpstr>三合佳苑明细表</vt:lpstr>
      <vt:lpstr>中指数据</vt:lpstr>
      <vt:lpstr>城研数据</vt:lpstr>
      <vt:lpstr>市场数据</vt:lpstr>
      <vt:lpstr>案例数据统计</vt:lpstr>
      <vt:lpstr>各小区租金结果</vt:lpstr>
      <vt:lpstr>系统读取表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dc:creator>
  <cp:lastModifiedBy>USER</cp:lastModifiedBy>
  <dcterms:created xsi:type="dcterms:W3CDTF">2006-09-16T00:00:00Z</dcterms:created>
  <dcterms:modified xsi:type="dcterms:W3CDTF">2023-06-30T02:05:39Z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true</vt:bool>
  </property>
</Properties>
</file>