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filterPrivacy="1" defaultThemeVersion="124226"/>
  <xr:revisionPtr revIDLastSave="0" documentId="13_ncr:1_{1D76EE09-813E-44BD-87DC-6150C01CC8BF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基础信息" sheetId="1" r:id="rId1"/>
    <sheet name="估价对象" sheetId="2" r:id="rId2"/>
    <sheet name="基准地价" sheetId="3" r:id="rId3"/>
    <sheet name="系统读取表" sheetId="4" r:id="rId4"/>
  </sheets>
  <calcPr calcId="181029"/>
</workbook>
</file>

<file path=xl/calcChain.xml><?xml version="1.0" encoding="utf-8"?>
<calcChain xmlns="http://schemas.openxmlformats.org/spreadsheetml/2006/main">
  <c r="I5" i="1" l="1"/>
  <c r="I6" i="1"/>
  <c r="I7" i="1"/>
  <c r="I8" i="1"/>
  <c r="I9" i="1"/>
  <c r="I10" i="1"/>
  <c r="G10" i="1"/>
  <c r="G5" i="1"/>
  <c r="G6" i="1"/>
  <c r="G7" i="1"/>
  <c r="H7" i="1" s="1"/>
  <c r="G8" i="1"/>
  <c r="H8" i="1" s="1"/>
  <c r="G9" i="1"/>
  <c r="H5" i="1"/>
  <c r="H6" i="1"/>
  <c r="H9" i="1"/>
  <c r="F10" i="1"/>
  <c r="J10" i="1" s="1"/>
  <c r="F5" i="1"/>
  <c r="F6" i="1"/>
  <c r="F7" i="1"/>
  <c r="F8" i="1"/>
  <c r="F9" i="1"/>
  <c r="J21" i="1"/>
  <c r="H10" i="1" l="1"/>
  <c r="J6" i="1"/>
  <c r="J7" i="1"/>
  <c r="J5" i="1"/>
  <c r="F4" i="1"/>
  <c r="J4" i="1" s="1"/>
  <c r="J8" i="1" l="1"/>
  <c r="J9" i="1"/>
  <c r="D4" i="1" l="1"/>
  <c r="F7" i="2"/>
  <c r="B10" i="2"/>
  <c r="M38" i="2" l="1"/>
  <c r="M37" i="2" l="1"/>
  <c r="N38" i="2" l="1"/>
  <c r="M18" i="2"/>
  <c r="N19" i="2" s="1"/>
  <c r="G14" i="2" s="1"/>
  <c r="F14" i="2"/>
  <c r="B12" i="2"/>
  <c r="M30" i="2"/>
  <c r="M31" i="2"/>
  <c r="N31" i="2" s="1"/>
  <c r="C18" i="2" s="1"/>
  <c r="M32" i="2"/>
  <c r="M33" i="2"/>
  <c r="N33" i="2" s="1"/>
  <c r="M34" i="2"/>
  <c r="N34" i="2" s="1"/>
  <c r="M35" i="2"/>
  <c r="N35" i="2" s="1"/>
  <c r="G18" i="2" s="1"/>
  <c r="M36" i="2"/>
  <c r="N37" i="2" s="1"/>
  <c r="M29" i="2"/>
  <c r="N24" i="2"/>
  <c r="D16" i="2" s="1"/>
  <c r="N25" i="2"/>
  <c r="E16" i="2" s="1"/>
  <c r="N26" i="2"/>
  <c r="F16" i="2" s="1"/>
  <c r="N27" i="2"/>
  <c r="G16" i="2" s="1"/>
  <c r="N28" i="2"/>
  <c r="H16" i="2" s="1"/>
  <c r="N29" i="2"/>
  <c r="I16" i="2" s="1"/>
  <c r="N23" i="2"/>
  <c r="C16" i="2" s="1"/>
  <c r="N22" i="2"/>
  <c r="B16" i="2" s="1"/>
  <c r="N21" i="2"/>
  <c r="I14" i="2" s="1"/>
  <c r="N20" i="2"/>
  <c r="H14" i="2" s="1"/>
  <c r="N17" i="2"/>
  <c r="E14" i="2" s="1"/>
  <c r="N15" i="2"/>
  <c r="C14" i="2" s="1"/>
  <c r="N14" i="2"/>
  <c r="B14" i="2" s="1"/>
  <c r="N13" i="2"/>
  <c r="I12" i="2" s="1"/>
  <c r="N36" i="2" l="1"/>
  <c r="H18" i="2" s="1"/>
  <c r="N32" i="2"/>
  <c r="D18" i="2" s="1"/>
  <c r="F18" i="2"/>
  <c r="I18" i="2"/>
  <c r="N30" i="2"/>
  <c r="B18" i="2" s="1"/>
  <c r="N16" i="2"/>
  <c r="D14" i="2" s="1"/>
  <c r="N12" i="2"/>
  <c r="H12" i="2" s="1"/>
  <c r="N11" i="2"/>
  <c r="G12" i="2" s="1"/>
  <c r="N10" i="2"/>
  <c r="F12" i="2" s="1"/>
  <c r="N9" i="2"/>
  <c r="E12" i="2" s="1"/>
  <c r="N8" i="2"/>
  <c r="D12" i="2" s="1"/>
  <c r="N7" i="2"/>
  <c r="C12" i="2" s="1"/>
  <c r="F2" i="2" l="1"/>
  <c r="C2" i="2" l="1"/>
  <c r="B3" i="4" l="1"/>
  <c r="F23" i="4"/>
  <c r="E23" i="4"/>
  <c r="F22" i="4"/>
  <c r="E22" i="4"/>
  <c r="F21" i="4"/>
  <c r="E21" i="4"/>
  <c r="F20" i="4"/>
  <c r="E20" i="4"/>
  <c r="F19" i="4"/>
  <c r="E19" i="4"/>
  <c r="F18" i="4"/>
  <c r="E18" i="4"/>
  <c r="F17" i="4"/>
  <c r="E17" i="4"/>
  <c r="F16" i="4"/>
  <c r="E16" i="4"/>
  <c r="B8" i="4"/>
  <c r="B7" i="4"/>
  <c r="C7" i="4"/>
  <c r="C8" i="4" l="1"/>
  <c r="H7" i="2" l="1"/>
  <c r="B7" i="2"/>
  <c r="G7" i="2" s="1"/>
  <c r="C14" i="4" l="1"/>
  <c r="B2" i="4"/>
  <c r="I7" i="2"/>
  <c r="G4" i="1"/>
  <c r="I4" i="1" s="1"/>
  <c r="B6" i="2"/>
  <c r="G6" i="2" s="1"/>
  <c r="H4" i="1" l="1"/>
  <c r="D14" i="4"/>
  <c r="D7" i="4"/>
  <c r="D8" i="4"/>
  <c r="B5" i="4" l="1"/>
  <c r="G14" i="4"/>
  <c r="F15" i="4"/>
  <c r="E15" i="4"/>
  <c r="F14" i="4"/>
  <c r="E14" i="4"/>
  <c r="B6" i="4" l="1"/>
  <c r="C6" i="4" s="1"/>
  <c r="D5" i="4"/>
  <c r="C5" i="4"/>
  <c r="D6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A5" authorId="0" shapeId="0" xr:uid="{00000000-0006-0000-0100-000001000000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地面价</t>
        </r>
      </text>
    </comment>
    <comment ref="D5" authorId="0" shapeId="0" xr:uid="{00000000-0006-0000-0100-000002000000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有无审批手续</t>
        </r>
      </text>
    </comment>
  </commentList>
</comments>
</file>

<file path=xl/sharedStrings.xml><?xml version="1.0" encoding="utf-8"?>
<sst xmlns="http://schemas.openxmlformats.org/spreadsheetml/2006/main" count="201" uniqueCount="196">
  <si>
    <t>产权人</t>
    <phoneticPr fontId="1" type="noConversion"/>
  </si>
  <si>
    <t>企业名称</t>
    <phoneticPr fontId="1" type="noConversion"/>
  </si>
  <si>
    <t>占地面积（㎡0</t>
    <phoneticPr fontId="1" type="noConversion"/>
  </si>
  <si>
    <t>基准价格（元/平米）</t>
    <phoneticPr fontId="4" type="noConversion"/>
  </si>
  <si>
    <t>期日修正系数</t>
    <phoneticPr fontId="4" type="noConversion"/>
  </si>
  <si>
    <t>年期修正系数</t>
    <phoneticPr fontId="4" type="noConversion"/>
  </si>
  <si>
    <t>其他因素修正系数</t>
    <phoneticPr fontId="4" type="noConversion"/>
  </si>
  <si>
    <t>容积率修正系数</t>
    <phoneticPr fontId="4" type="noConversion"/>
  </si>
  <si>
    <t>土地单价（元/平方米）</t>
    <phoneticPr fontId="4" type="noConversion"/>
  </si>
  <si>
    <t>土地面积（㎡）</t>
    <phoneticPr fontId="4" type="noConversion"/>
  </si>
  <si>
    <t>土地总价(万元)</t>
    <phoneticPr fontId="4" type="noConversion"/>
  </si>
  <si>
    <t>期日修正系数</t>
  </si>
  <si>
    <t>季度</t>
    <phoneticPr fontId="4" type="noConversion"/>
  </si>
  <si>
    <t>2016年第二季度</t>
    <phoneticPr fontId="4" type="noConversion"/>
  </si>
  <si>
    <t>2016年第三季度</t>
    <phoneticPr fontId="4" type="noConversion"/>
  </si>
  <si>
    <t>2016年第四季度</t>
    <phoneticPr fontId="4" type="noConversion"/>
  </si>
  <si>
    <t>2017年第一季度</t>
    <phoneticPr fontId="4" type="noConversion"/>
  </si>
  <si>
    <t>2017年第二季度</t>
    <phoneticPr fontId="4" type="noConversion"/>
  </si>
  <si>
    <t>2017年第三季度</t>
    <phoneticPr fontId="4" type="noConversion"/>
  </si>
  <si>
    <t>增长率</t>
  </si>
  <si>
    <t>2017年第四季度</t>
    <phoneticPr fontId="4" type="noConversion"/>
  </si>
  <si>
    <t>2018年第一季度</t>
    <phoneticPr fontId="4" type="noConversion"/>
  </si>
  <si>
    <t>2018年第二季度</t>
    <phoneticPr fontId="4" type="noConversion"/>
  </si>
  <si>
    <t>2018年第三季度</t>
    <phoneticPr fontId="4" type="noConversion"/>
  </si>
  <si>
    <t>2018年第四季度</t>
    <phoneticPr fontId="4" type="noConversion"/>
  </si>
  <si>
    <t>2019年第一季度</t>
    <phoneticPr fontId="4" type="noConversion"/>
  </si>
  <si>
    <t>2019年第二季度</t>
    <phoneticPr fontId="4" type="noConversion"/>
  </si>
  <si>
    <t>土地开发程度</t>
    <phoneticPr fontId="4" type="noConversion"/>
  </si>
  <si>
    <t>通路</t>
    <phoneticPr fontId="4" type="noConversion"/>
  </si>
  <si>
    <t>上水</t>
    <phoneticPr fontId="4" type="noConversion"/>
  </si>
  <si>
    <t>通电</t>
    <phoneticPr fontId="4" type="noConversion"/>
  </si>
  <si>
    <t>排水</t>
    <phoneticPr fontId="4" type="noConversion"/>
  </si>
  <si>
    <t>通讯</t>
    <phoneticPr fontId="4" type="noConversion"/>
  </si>
  <si>
    <t>供暖</t>
    <phoneticPr fontId="4" type="noConversion"/>
  </si>
  <si>
    <t>供气</t>
    <phoneticPr fontId="4" type="noConversion"/>
  </si>
  <si>
    <t>场地平整</t>
    <phoneticPr fontId="4" type="noConversion"/>
  </si>
  <si>
    <t>费用</t>
    <phoneticPr fontId="4" type="noConversion"/>
  </si>
  <si>
    <t>土地单价</t>
    <phoneticPr fontId="1" type="noConversion"/>
  </si>
  <si>
    <t>总价</t>
    <phoneticPr fontId="1" type="noConversion"/>
  </si>
  <si>
    <t>有审批手续</t>
    <phoneticPr fontId="1" type="noConversion"/>
  </si>
  <si>
    <t>无审批手续</t>
    <phoneticPr fontId="1" type="noConversion"/>
  </si>
  <si>
    <t>采用保定市工业用地地价指数修正</t>
    <phoneticPr fontId="1" type="noConversion"/>
  </si>
  <si>
    <t>（一）基准地价内涵：1.基准日为2016年1月1日；2.开发程度为五通一平（通电、通路、通讯、通上水、排水及场地平整）</t>
    <phoneticPr fontId="1" type="noConversion"/>
  </si>
  <si>
    <t>（二）基准价格：41.2万元/亩（618元/㎡）</t>
    <phoneticPr fontId="1" type="noConversion"/>
  </si>
  <si>
    <t>（三）期日修正：采用保定市工业用地地价指数修</t>
    <phoneticPr fontId="1" type="noConversion"/>
  </si>
  <si>
    <t>（四）年期修正：不作修正</t>
    <phoneticPr fontId="1" type="noConversion"/>
  </si>
  <si>
    <t>（五）区域因素：不作修正</t>
    <phoneticPr fontId="1" type="noConversion"/>
  </si>
  <si>
    <t>（六）容积率：不作修正</t>
    <phoneticPr fontId="1" type="noConversion"/>
  </si>
  <si>
    <t>（七）其它因素：未办理审批手续修正系数0.95</t>
    <phoneticPr fontId="1" type="noConversion"/>
  </si>
  <si>
    <t>（八）开发程度修正</t>
    <phoneticPr fontId="1" type="noConversion"/>
  </si>
  <si>
    <t>土地开发程度</t>
  </si>
  <si>
    <t>通路</t>
  </si>
  <si>
    <t>通上水</t>
  </si>
  <si>
    <t>通电</t>
  </si>
  <si>
    <t>排水</t>
  </si>
  <si>
    <t>通讯</t>
  </si>
  <si>
    <t>供暖</t>
  </si>
  <si>
    <t>供气</t>
  </si>
  <si>
    <t>场地平整</t>
  </si>
  <si>
    <t>费用</t>
  </si>
  <si>
    <t>（九）采用公式：集体建设用地价格=基准价格×∑修正系数×期日修正±开发程度修正</t>
    <phoneticPr fontId="1" type="noConversion"/>
  </si>
  <si>
    <t>估价期日</t>
    <phoneticPr fontId="1" type="noConversion"/>
  </si>
  <si>
    <t>土地开发程度修正</t>
    <phoneticPr fontId="1" type="noConversion"/>
  </si>
  <si>
    <t>开发程度设定</t>
    <phoneticPr fontId="1" type="noConversion"/>
  </si>
  <si>
    <t>基准日</t>
    <phoneticPr fontId="1" type="noConversion"/>
  </si>
  <si>
    <t>开发程度</t>
    <phoneticPr fontId="1" type="noConversion"/>
  </si>
  <si>
    <t>五通一平</t>
    <phoneticPr fontId="1" type="noConversion"/>
  </si>
  <si>
    <t>（通电、通路、通讯、通上水、排水及场地平整）</t>
    <phoneticPr fontId="1" type="noConversion"/>
  </si>
  <si>
    <t>2019年第三季度</t>
    <phoneticPr fontId="4" type="noConversion"/>
  </si>
  <si>
    <t>价值类型</t>
  </si>
  <si>
    <t>总价（万元）</t>
  </si>
  <si>
    <t>楼面单价（元/平方米）</t>
  </si>
  <si>
    <t>市场价值</t>
  </si>
  <si>
    <t>抵押价值</t>
  </si>
  <si>
    <t>抵押净值</t>
  </si>
  <si>
    <t>估价对象3</t>
  </si>
  <si>
    <t>估价对象4</t>
  </si>
  <si>
    <t>估价对象5</t>
  </si>
  <si>
    <t>估价对象6</t>
  </si>
  <si>
    <t>估价对象7</t>
  </si>
  <si>
    <t>估价对象8</t>
  </si>
  <si>
    <t>估价对象9</t>
  </si>
  <si>
    <t>估价对象10</t>
  </si>
  <si>
    <r>
      <t>（规划）建筑面积（m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" type="noConversion"/>
  </si>
  <si>
    <r>
      <t>（分摊）土地面积（m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" type="noConversion"/>
  </si>
  <si>
    <t>价值时点/估价期日</t>
    <phoneticPr fontId="1" type="noConversion"/>
  </si>
  <si>
    <t>地面单价（元/平方米）</t>
    <phoneticPr fontId="1" type="noConversion"/>
  </si>
  <si>
    <t>抵押价值-已注销</t>
    <phoneticPr fontId="1" type="noConversion"/>
  </si>
  <si>
    <t>总投</t>
    <phoneticPr fontId="1" type="noConversion"/>
  </si>
  <si>
    <t>租金</t>
    <phoneticPr fontId="1" type="noConversion"/>
  </si>
  <si>
    <t>重置成新价</t>
    <phoneticPr fontId="1" type="noConversion"/>
  </si>
  <si>
    <t>项目名称</t>
    <phoneticPr fontId="1" type="noConversion"/>
  </si>
  <si>
    <t>市场价值（万元）</t>
    <phoneticPr fontId="1" type="noConversion"/>
  </si>
  <si>
    <t>地面单价（元/平方米）</t>
    <phoneticPr fontId="1" type="noConversion"/>
  </si>
  <si>
    <t>抵押价值（万元）</t>
    <phoneticPr fontId="1" type="noConversion"/>
  </si>
  <si>
    <t>抵押价值-已注销（万元）</t>
    <phoneticPr fontId="1" type="noConversion"/>
  </si>
  <si>
    <t>抵押净值（万元）</t>
    <phoneticPr fontId="1" type="noConversion"/>
  </si>
  <si>
    <t>2019年第四季度</t>
    <phoneticPr fontId="1" type="noConversion"/>
  </si>
  <si>
    <t>2020年第一季度</t>
    <phoneticPr fontId="1" type="noConversion"/>
  </si>
  <si>
    <t>2020年第二季度</t>
    <phoneticPr fontId="1" type="noConversion"/>
  </si>
  <si>
    <t>2020年第三季度</t>
    <phoneticPr fontId="1" type="noConversion"/>
  </si>
  <si>
    <t>2020年第四季度</t>
    <phoneticPr fontId="1" type="noConversion"/>
  </si>
  <si>
    <t>2021年第一季度</t>
    <phoneticPr fontId="1" type="noConversion"/>
  </si>
  <si>
    <t>估价对象</t>
    <phoneticPr fontId="1" type="noConversion"/>
  </si>
  <si>
    <t>2021年第二季度</t>
    <phoneticPr fontId="1" type="noConversion"/>
  </si>
  <si>
    <t>七通一平</t>
    <phoneticPr fontId="1" type="noConversion"/>
  </si>
  <si>
    <t>2021年第三季度</t>
    <phoneticPr fontId="1" type="noConversion"/>
  </si>
  <si>
    <t>2021年1季度</t>
    <phoneticPr fontId="1" type="noConversion"/>
  </si>
  <si>
    <t>2021年2季度</t>
    <phoneticPr fontId="1" type="noConversion"/>
  </si>
  <si>
    <t>2021年3季度</t>
    <phoneticPr fontId="1" type="noConversion"/>
  </si>
  <si>
    <t>2022年1季度</t>
    <phoneticPr fontId="1" type="noConversion"/>
  </si>
  <si>
    <t>2022年3季度</t>
    <phoneticPr fontId="1" type="noConversion"/>
  </si>
  <si>
    <t>2021年第四季度</t>
    <phoneticPr fontId="1" type="noConversion"/>
  </si>
  <si>
    <t>2022年第一季度</t>
    <phoneticPr fontId="1" type="noConversion"/>
  </si>
  <si>
    <t>2022年第二季度</t>
    <phoneticPr fontId="1" type="noConversion"/>
  </si>
  <si>
    <t>http://zrzy.hebei.gov.cn/heb/gongk/gkml/tjxx/zhqttj/cstjqk/</t>
  </si>
  <si>
    <t>地面地价（万元/亩）</t>
    <phoneticPr fontId="1" type="noConversion"/>
  </si>
  <si>
    <t>地面地价（元/平方米）</t>
    <phoneticPr fontId="1" type="noConversion"/>
  </si>
  <si>
    <t>环比增长率</t>
    <phoneticPr fontId="1" type="noConversion"/>
  </si>
  <si>
    <t>土地单价（亩/㎡）</t>
    <phoneticPr fontId="1" type="noConversion"/>
  </si>
  <si>
    <t>亩</t>
    <phoneticPr fontId="1" type="noConversion"/>
  </si>
  <si>
    <t>红线内</t>
    <phoneticPr fontId="1" type="noConversion"/>
  </si>
  <si>
    <t>2022年第三季度</t>
    <phoneticPr fontId="1" type="noConversion"/>
  </si>
  <si>
    <t>2022年第四季度</t>
    <phoneticPr fontId="1" type="noConversion"/>
  </si>
  <si>
    <t>2023年第一季度</t>
    <phoneticPr fontId="1" type="noConversion"/>
  </si>
  <si>
    <t>2023年第二季度</t>
    <phoneticPr fontId="1" type="noConversion"/>
  </si>
  <si>
    <t>保定市工业用地地价指数</t>
    <phoneticPr fontId="1" type="noConversion"/>
  </si>
  <si>
    <t>日期</t>
    <phoneticPr fontId="1" type="noConversion"/>
  </si>
  <si>
    <t>2016年1季度</t>
    <phoneticPr fontId="1" type="noConversion"/>
  </si>
  <si>
    <t>2016年2季度</t>
    <phoneticPr fontId="1" type="noConversion"/>
  </si>
  <si>
    <t>2016年3季度</t>
    <phoneticPr fontId="1" type="noConversion"/>
  </si>
  <si>
    <t>2016年4季度</t>
    <phoneticPr fontId="1" type="noConversion"/>
  </si>
  <si>
    <t>2017年1季度</t>
    <phoneticPr fontId="1" type="noConversion"/>
  </si>
  <si>
    <t>2017年2季度</t>
    <phoneticPr fontId="1" type="noConversion"/>
  </si>
  <si>
    <t>2017年3季度</t>
    <phoneticPr fontId="1" type="noConversion"/>
  </si>
  <si>
    <t>2017年4季度</t>
    <phoneticPr fontId="1" type="noConversion"/>
  </si>
  <si>
    <t>2018年1季度</t>
    <phoneticPr fontId="1" type="noConversion"/>
  </si>
  <si>
    <t>2018年2季度</t>
    <phoneticPr fontId="1" type="noConversion"/>
  </si>
  <si>
    <t>2018年3季度</t>
    <phoneticPr fontId="1" type="noConversion"/>
  </si>
  <si>
    <t>2018年4季度</t>
    <phoneticPr fontId="1" type="noConversion"/>
  </si>
  <si>
    <t>2019年1季度</t>
    <phoneticPr fontId="1" type="noConversion"/>
  </si>
  <si>
    <t>2019年2季度</t>
    <phoneticPr fontId="1" type="noConversion"/>
  </si>
  <si>
    <t>2019年3季度</t>
    <phoneticPr fontId="1" type="noConversion"/>
  </si>
  <si>
    <t>2019年4季度</t>
    <phoneticPr fontId="1" type="noConversion"/>
  </si>
  <si>
    <t>2020年1季度</t>
    <phoneticPr fontId="1" type="noConversion"/>
  </si>
  <si>
    <t>2020年2季度</t>
    <phoneticPr fontId="1" type="noConversion"/>
  </si>
  <si>
    <t>2020年3季度</t>
    <phoneticPr fontId="1" type="noConversion"/>
  </si>
  <si>
    <t>2020年4季度</t>
    <phoneticPr fontId="1" type="noConversion"/>
  </si>
  <si>
    <t>2021年4季度</t>
    <phoneticPr fontId="1" type="noConversion"/>
  </si>
  <si>
    <t>2022年2季度</t>
    <phoneticPr fontId="1" type="noConversion"/>
  </si>
  <si>
    <t>2022年4季度</t>
    <phoneticPr fontId="1" type="noConversion"/>
  </si>
  <si>
    <t>2023年1季度</t>
    <phoneticPr fontId="1" type="noConversion"/>
  </si>
  <si>
    <t>2023年2季度</t>
    <phoneticPr fontId="1" type="noConversion"/>
  </si>
  <si>
    <t>2023年3季度</t>
    <phoneticPr fontId="1" type="noConversion"/>
  </si>
  <si>
    <t>2023年4季度</t>
    <phoneticPr fontId="1" type="noConversion"/>
  </si>
  <si>
    <t>2023年第三季度</t>
    <phoneticPr fontId="1" type="noConversion"/>
  </si>
  <si>
    <t>2023年第四季度</t>
    <phoneticPr fontId="1" type="noConversion"/>
  </si>
  <si>
    <t>2024年1季度</t>
    <phoneticPr fontId="1" type="noConversion"/>
  </si>
  <si>
    <t>2016年第一季度</t>
    <phoneticPr fontId="4" type="noConversion"/>
  </si>
  <si>
    <t>2024年第一季度</t>
    <phoneticPr fontId="4" type="noConversion"/>
  </si>
  <si>
    <t>估价期日</t>
    <phoneticPr fontId="4" type="noConversion"/>
  </si>
  <si>
    <t>2024年第二季度</t>
    <phoneticPr fontId="4" type="noConversion"/>
  </si>
  <si>
    <t>序号</t>
    <phoneticPr fontId="1" type="noConversion"/>
  </si>
  <si>
    <t>征收预公告日（估价时点）</t>
    <phoneticPr fontId="1" type="noConversion"/>
  </si>
  <si>
    <t>评估编号</t>
    <phoneticPr fontId="1" type="noConversion"/>
  </si>
  <si>
    <t>权利人</t>
    <phoneticPr fontId="1" type="noConversion"/>
  </si>
  <si>
    <t>法人</t>
    <phoneticPr fontId="1" type="noConversion"/>
  </si>
  <si>
    <t>社会信用代码（身份证号）</t>
    <phoneticPr fontId="1" type="noConversion"/>
  </si>
  <si>
    <t>联系方式</t>
    <phoneticPr fontId="1" type="noConversion"/>
  </si>
  <si>
    <t>农用地</t>
    <phoneticPr fontId="1" type="noConversion"/>
  </si>
  <si>
    <t>集体建设用地</t>
    <phoneticPr fontId="1" type="noConversion"/>
  </si>
  <si>
    <t>产权国有建设用地</t>
    <phoneticPr fontId="1" type="noConversion"/>
  </si>
  <si>
    <t>测绘面积</t>
    <phoneticPr fontId="1" type="noConversion"/>
  </si>
  <si>
    <t>集体建设用地地面单价</t>
    <phoneticPr fontId="1" type="noConversion"/>
  </si>
  <si>
    <t>国有出让地总价</t>
    <phoneticPr fontId="1" type="noConversion"/>
  </si>
  <si>
    <t>用途</t>
    <phoneticPr fontId="1" type="noConversion"/>
  </si>
  <si>
    <t>土地性质</t>
    <phoneticPr fontId="1" type="noConversion"/>
  </si>
  <si>
    <t>宗地位置</t>
    <phoneticPr fontId="1" type="noConversion"/>
  </si>
  <si>
    <t>宗地四至东</t>
    <phoneticPr fontId="1" type="noConversion"/>
  </si>
  <si>
    <t>南</t>
    <phoneticPr fontId="1" type="noConversion"/>
  </si>
  <si>
    <t>西</t>
    <phoneticPr fontId="1" type="noConversion"/>
  </si>
  <si>
    <t>北</t>
    <phoneticPr fontId="1" type="noConversion"/>
  </si>
  <si>
    <t>红线内通平</t>
    <phoneticPr fontId="1" type="noConversion"/>
  </si>
  <si>
    <t>红线外通平</t>
    <phoneticPr fontId="1" type="noConversion"/>
  </si>
  <si>
    <t>河北大发纸业有限公司</t>
    <phoneticPr fontId="1" type="noConversion"/>
  </si>
  <si>
    <t>2024-1-0863-P26</t>
    <phoneticPr fontId="1" type="noConversion"/>
  </si>
  <si>
    <t>东牛村</t>
    <phoneticPr fontId="1" type="noConversion"/>
  </si>
  <si>
    <t>2024-86</t>
    <phoneticPr fontId="1" type="noConversion"/>
  </si>
  <si>
    <t>2024-87</t>
  </si>
  <si>
    <t>2024-88</t>
  </si>
  <si>
    <t>2024-89</t>
  </si>
  <si>
    <t>2024-90</t>
  </si>
  <si>
    <t>2024-91</t>
  </si>
  <si>
    <t>合计</t>
    <phoneticPr fontId="1" type="noConversion"/>
  </si>
  <si>
    <t>西牛村</t>
  </si>
  <si>
    <t>F26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</si>
</sst>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.00_);[Red]\(0.00\)"/>
    <numFmt numFmtId="177" formatCode="0.00_ "/>
    <numFmt numFmtId="178" formatCode="0_);[Red]\(0\)"/>
    <numFmt numFmtId="179" formatCode="0.0000_ "/>
    <numFmt numFmtId="180" formatCode="0_ "/>
    <numFmt numFmtId="181" formatCode="0.0000_);[Red]\(0.0000\)"/>
  </numFmts>
  <fonts count="19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name val="微软雅黑"/>
      <family val="2"/>
      <charset val="134"/>
    </font>
    <font>
      <sz val="12"/>
      <name val="宋体"/>
      <family val="3"/>
      <charset val="134"/>
    </font>
    <font>
      <sz val="12"/>
      <color theme="1"/>
      <name val="宋体"/>
      <family val="3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11"/>
      <color theme="1"/>
      <name val="宋体"/>
      <family val="2"/>
      <scheme val="minor"/>
    </font>
    <font>
      <sz val="11"/>
      <color rgb="FF666666"/>
      <name val="微软雅黑"/>
      <family val="2"/>
      <charset val="134"/>
    </font>
    <font>
      <b/>
      <vertAlign val="superscript"/>
      <sz val="8"/>
      <color rgb="FF666666"/>
      <name val="微软雅黑"/>
      <family val="2"/>
      <charset val="134"/>
    </font>
    <font>
      <b/>
      <sz val="11"/>
      <color rgb="FF666666"/>
      <name val="微软雅黑"/>
      <family val="2"/>
      <charset val="134"/>
    </font>
    <font>
      <sz val="11"/>
      <color rgb="FFFF0000"/>
      <name val="微软雅黑"/>
      <family val="2"/>
      <charset val="134"/>
    </font>
    <font>
      <u/>
      <sz val="11"/>
      <color theme="10"/>
      <name val="宋体"/>
      <family val="2"/>
      <scheme val="minor"/>
    </font>
    <font>
      <sz val="11"/>
      <name val="微软雅黑"/>
      <family val="2"/>
      <charset val="134"/>
    </font>
    <font>
      <sz val="11"/>
      <name val="宋体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C00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rgb="FF000000"/>
      </left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/>
      <right style="thick">
        <color rgb="FF000000"/>
      </right>
      <top style="thick">
        <color rgb="FF000000"/>
      </top>
      <bottom style="medium">
        <color rgb="FF000000"/>
      </bottom>
      <diagonal/>
    </border>
    <border>
      <left style="thick">
        <color rgb="FF000000"/>
      </left>
      <right style="medium">
        <color rgb="FF000000"/>
      </right>
      <top/>
      <bottom style="thick">
        <color rgb="FF000000"/>
      </bottom>
      <diagonal/>
    </border>
    <border>
      <left/>
      <right style="medium">
        <color rgb="FF000000"/>
      </right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5" fillId="0" borderId="0">
      <alignment vertical="center"/>
    </xf>
    <xf numFmtId="0" fontId="7" fillId="0" borderId="0">
      <alignment vertical="top"/>
    </xf>
    <xf numFmtId="0" fontId="11" fillId="0" borderId="0"/>
    <xf numFmtId="0" fontId="16" fillId="0" borderId="0" applyNumberFormat="0" applyFill="0" applyBorder="0" applyAlignment="0" applyProtection="0"/>
  </cellStyleXfs>
  <cellXfs count="85">
    <xf numFmtId="0" fontId="0" fillId="0" borderId="0" xfId="0"/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80" fontId="0" fillId="0" borderId="0" xfId="0" applyNumberFormat="1" applyAlignment="1">
      <alignment horizontal="center" vertical="center"/>
    </xf>
    <xf numFmtId="180" fontId="0" fillId="0" borderId="1" xfId="0" applyNumberFormat="1" applyBorder="1" applyAlignment="1">
      <alignment horizontal="center" vertical="center"/>
    </xf>
    <xf numFmtId="180" fontId="2" fillId="2" borderId="1" xfId="0" applyNumberFormat="1" applyFont="1" applyFill="1" applyBorder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14" fontId="3" fillId="0" borderId="0" xfId="0" applyNumberFormat="1" applyFont="1" applyAlignment="1">
      <alignment horizontal="left" vertical="center"/>
    </xf>
    <xf numFmtId="176" fontId="3" fillId="0" borderId="0" xfId="0" applyNumberFormat="1" applyFont="1" applyAlignment="1">
      <alignment horizontal="left" vertical="center"/>
    </xf>
    <xf numFmtId="177" fontId="3" fillId="0" borderId="0" xfId="0" applyNumberFormat="1" applyFont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176" fontId="3" fillId="2" borderId="1" xfId="0" applyNumberFormat="1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178" fontId="3" fillId="0" borderId="1" xfId="0" applyNumberFormat="1" applyFont="1" applyBorder="1" applyAlignment="1">
      <alignment horizontal="left" vertical="center"/>
    </xf>
    <xf numFmtId="176" fontId="3" fillId="0" borderId="1" xfId="0" applyNumberFormat="1" applyFont="1" applyBorder="1" applyAlignment="1">
      <alignment horizontal="left" vertical="center"/>
    </xf>
    <xf numFmtId="10" fontId="3" fillId="0" borderId="0" xfId="0" applyNumberFormat="1" applyFont="1" applyAlignment="1">
      <alignment horizontal="left" vertical="center"/>
    </xf>
    <xf numFmtId="179" fontId="3" fillId="0" borderId="1" xfId="0" applyNumberFormat="1" applyFont="1" applyBorder="1" applyAlignment="1">
      <alignment horizontal="left" vertical="center"/>
    </xf>
    <xf numFmtId="0" fontId="6" fillId="2" borderId="1" xfId="1" applyFont="1" applyFill="1" applyBorder="1" applyAlignment="1">
      <alignment horizontal="left" vertical="center" wrapText="1"/>
    </xf>
    <xf numFmtId="179" fontId="6" fillId="2" borderId="1" xfId="1" applyNumberFormat="1" applyFont="1" applyFill="1" applyBorder="1" applyAlignment="1">
      <alignment horizontal="left" vertical="center" wrapText="1"/>
    </xf>
    <xf numFmtId="10" fontId="3" fillId="0" borderId="1" xfId="0" applyNumberFormat="1" applyFont="1" applyBorder="1" applyAlignment="1">
      <alignment horizontal="left" vertical="center"/>
    </xf>
    <xf numFmtId="0" fontId="6" fillId="0" borderId="0" xfId="2" applyFont="1" applyAlignment="1">
      <alignment horizontal="left" vertical="center" wrapText="1"/>
    </xf>
    <xf numFmtId="10" fontId="6" fillId="0" borderId="0" xfId="2" applyNumberFormat="1" applyFont="1" applyAlignment="1">
      <alignment horizontal="left" vertical="center" wrapText="1"/>
    </xf>
    <xf numFmtId="0" fontId="3" fillId="2" borderId="0" xfId="0" applyFont="1" applyFill="1" applyAlignment="1">
      <alignment horizontal="left" vertical="center"/>
    </xf>
    <xf numFmtId="181" fontId="3" fillId="0" borderId="1" xfId="0" applyNumberFormat="1" applyFont="1" applyBorder="1" applyAlignment="1">
      <alignment horizontal="left" vertical="center"/>
    </xf>
    <xf numFmtId="0" fontId="12" fillId="3" borderId="1" xfId="3" applyFont="1" applyFill="1" applyBorder="1" applyAlignment="1">
      <alignment horizontal="center" vertical="center" wrapText="1"/>
    </xf>
    <xf numFmtId="0" fontId="12" fillId="0" borderId="0" xfId="3" applyFont="1" applyAlignment="1">
      <alignment horizontal="left" vertical="center" wrapText="1"/>
    </xf>
    <xf numFmtId="0" fontId="11" fillId="0" borderId="0" xfId="3"/>
    <xf numFmtId="14" fontId="12" fillId="3" borderId="1" xfId="3" applyNumberFormat="1" applyFont="1" applyFill="1" applyBorder="1" applyAlignment="1">
      <alignment horizontal="center" vertical="center" wrapText="1"/>
    </xf>
    <xf numFmtId="0" fontId="12" fillId="3" borderId="1" xfId="3" quotePrefix="1" applyFont="1" applyFill="1" applyBorder="1" applyAlignment="1">
      <alignment horizontal="center" vertical="center" wrapText="1"/>
    </xf>
    <xf numFmtId="0" fontId="12" fillId="4" borderId="1" xfId="3" applyFont="1" applyFill="1" applyBorder="1" applyAlignment="1" applyProtection="1">
      <alignment horizontal="center" vertical="center" wrapText="1"/>
      <protection locked="0"/>
    </xf>
    <xf numFmtId="0" fontId="11" fillId="3" borderId="1" xfId="3" applyFill="1" applyBorder="1" applyAlignment="1">
      <alignment vertical="center"/>
    </xf>
    <xf numFmtId="0" fontId="12" fillId="3" borderId="8" xfId="3" applyFont="1" applyFill="1" applyBorder="1" applyAlignment="1">
      <alignment horizontal="center" vertical="center" wrapText="1"/>
    </xf>
    <xf numFmtId="0" fontId="5" fillId="3" borderId="1" xfId="3" applyFont="1" applyFill="1" applyBorder="1"/>
    <xf numFmtId="0" fontId="11" fillId="0" borderId="1" xfId="3" applyBorder="1" applyProtection="1">
      <protection locked="0"/>
    </xf>
    <xf numFmtId="0" fontId="12" fillId="0" borderId="1" xfId="3" applyFont="1" applyBorder="1" applyAlignment="1" applyProtection="1">
      <alignment horizontal="left" vertical="center" wrapText="1"/>
      <protection locked="0"/>
    </xf>
    <xf numFmtId="14" fontId="3" fillId="5" borderId="0" xfId="0" applyNumberFormat="1" applyFont="1" applyFill="1" applyAlignment="1">
      <alignment horizontal="left" vertical="center"/>
    </xf>
    <xf numFmtId="0" fontId="0" fillId="0" borderId="0" xfId="0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4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/>
    </xf>
    <xf numFmtId="10" fontId="15" fillId="0" borderId="1" xfId="0" applyNumberFormat="1" applyFont="1" applyBorder="1" applyAlignment="1">
      <alignment horizontal="left" vertical="center"/>
    </xf>
    <xf numFmtId="0" fontId="17" fillId="0" borderId="1" xfId="0" applyFont="1" applyBorder="1" applyAlignment="1">
      <alignment horizontal="left" vertical="center"/>
    </xf>
    <xf numFmtId="10" fontId="17" fillId="0" borderId="1" xfId="0" applyNumberFormat="1" applyFont="1" applyBorder="1" applyAlignment="1">
      <alignment horizontal="left" vertical="center"/>
    </xf>
    <xf numFmtId="10" fontId="15" fillId="2" borderId="1" xfId="0" applyNumberFormat="1" applyFont="1" applyFill="1" applyBorder="1" applyAlignment="1">
      <alignment horizontal="left" vertical="center"/>
    </xf>
    <xf numFmtId="0" fontId="3" fillId="6" borderId="1" xfId="0" applyFont="1" applyFill="1" applyBorder="1" applyAlignment="1">
      <alignment horizontal="left" vertical="center"/>
    </xf>
    <xf numFmtId="0" fontId="3" fillId="7" borderId="1" xfId="0" applyFont="1" applyFill="1" applyBorder="1" applyAlignment="1">
      <alignment horizontal="left" vertical="center"/>
    </xf>
    <xf numFmtId="0" fontId="3" fillId="8" borderId="1" xfId="0" applyFont="1" applyFill="1" applyBorder="1" applyAlignment="1">
      <alignment horizontal="left" vertical="center"/>
    </xf>
    <xf numFmtId="0" fontId="3" fillId="9" borderId="1" xfId="0" applyFont="1" applyFill="1" applyBorder="1" applyAlignment="1">
      <alignment horizontal="left" vertical="center"/>
    </xf>
    <xf numFmtId="0" fontId="3" fillId="10" borderId="1" xfId="0" applyFont="1" applyFill="1" applyBorder="1" applyAlignment="1">
      <alignment horizontal="left" vertical="center"/>
    </xf>
    <xf numFmtId="0" fontId="3" fillId="11" borderId="1" xfId="0" applyFont="1" applyFill="1" applyBorder="1" applyAlignment="1">
      <alignment horizontal="left" vertical="center"/>
    </xf>
    <xf numFmtId="0" fontId="3" fillId="12" borderId="1" xfId="0" applyFont="1" applyFill="1" applyBorder="1" applyAlignment="1">
      <alignment horizontal="left" vertical="center"/>
    </xf>
    <xf numFmtId="0" fontId="3" fillId="13" borderId="1" xfId="0" applyFont="1" applyFill="1" applyBorder="1" applyAlignment="1">
      <alignment horizontal="left" vertical="center"/>
    </xf>
    <xf numFmtId="0" fontId="3" fillId="14" borderId="1" xfId="0" applyFont="1" applyFill="1" applyBorder="1" applyAlignment="1">
      <alignment horizontal="left" vertical="center"/>
    </xf>
    <xf numFmtId="10" fontId="3" fillId="14" borderId="1" xfId="0" applyNumberFormat="1" applyFont="1" applyFill="1" applyBorder="1" applyAlignment="1">
      <alignment horizontal="left" vertical="center"/>
    </xf>
    <xf numFmtId="10" fontId="3" fillId="15" borderId="1" xfId="0" applyNumberFormat="1" applyFont="1" applyFill="1" applyBorder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176" fontId="0" fillId="0" borderId="1" xfId="0" applyNumberFormat="1" applyBorder="1" applyAlignment="1">
      <alignment horizontal="left" vertical="center"/>
    </xf>
    <xf numFmtId="180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176" fontId="0" fillId="5" borderId="1" xfId="0" applyNumberFormat="1" applyFill="1" applyBorder="1" applyAlignment="1">
      <alignment horizontal="center" vertical="center"/>
    </xf>
    <xf numFmtId="180" fontId="0" fillId="5" borderId="1" xfId="0" applyNumberForma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</cellXfs>
  <cellStyles count="5">
    <cellStyle name="常规" xfId="0" builtinId="0"/>
    <cellStyle name="常规 2 4" xfId="1" xr:uid="{00000000-0005-0000-0000-000001000000}"/>
    <cellStyle name="常规 6 3" xfId="2" xr:uid="{00000000-0005-0000-0000-000002000000}"/>
    <cellStyle name="常规 9" xfId="3" xr:uid="{00000000-0005-0000-0000-000003000000}"/>
    <cellStyle name="超链接" xfId="4" builtinId="8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61633</xdr:colOff>
      <xdr:row>18</xdr:row>
      <xdr:rowOff>94689</xdr:rowOff>
    </xdr:from>
    <xdr:to>
      <xdr:col>18</xdr:col>
      <xdr:colOff>172346</xdr:colOff>
      <xdr:row>28</xdr:row>
      <xdr:rowOff>30086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604192" y="4341718"/>
          <a:ext cx="2844948" cy="2064515"/>
        </a:xfrm>
        <a:prstGeom prst="rect">
          <a:avLst/>
        </a:prstGeom>
      </xdr:spPr>
    </xdr:pic>
    <xdr:clientData/>
  </xdr:twoCellAnchor>
  <xdr:twoCellAnchor editAs="oneCell">
    <xdr:from>
      <xdr:col>18</xdr:col>
      <xdr:colOff>130324</xdr:colOff>
      <xdr:row>18</xdr:row>
      <xdr:rowOff>114300</xdr:rowOff>
    </xdr:from>
    <xdr:to>
      <xdr:col>22</xdr:col>
      <xdr:colOff>252470</xdr:colOff>
      <xdr:row>28</xdr:row>
      <xdr:rowOff>53506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407118" y="4361329"/>
          <a:ext cx="2856382" cy="2068324"/>
        </a:xfrm>
        <a:prstGeom prst="rect">
          <a:avLst/>
        </a:prstGeom>
      </xdr:spPr>
    </xdr:pic>
    <xdr:clientData/>
  </xdr:twoCellAnchor>
  <xdr:twoCellAnchor editAs="oneCell">
    <xdr:from>
      <xdr:col>22</xdr:col>
      <xdr:colOff>79674</xdr:colOff>
      <xdr:row>18</xdr:row>
      <xdr:rowOff>146461</xdr:rowOff>
    </xdr:from>
    <xdr:to>
      <xdr:col>26</xdr:col>
      <xdr:colOff>270406</xdr:colOff>
      <xdr:row>28</xdr:row>
      <xdr:rowOff>139012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1090703" y="4393490"/>
          <a:ext cx="2924967" cy="2121669"/>
        </a:xfrm>
        <a:prstGeom prst="rect">
          <a:avLst/>
        </a:prstGeom>
      </xdr:spPr>
    </xdr:pic>
    <xdr:clientData/>
  </xdr:twoCellAnchor>
  <xdr:twoCellAnchor editAs="oneCell">
    <xdr:from>
      <xdr:col>14</xdr:col>
      <xdr:colOff>44263</xdr:colOff>
      <xdr:row>28</xdr:row>
      <xdr:rowOff>15128</xdr:rowOff>
    </xdr:from>
    <xdr:to>
      <xdr:col>17</xdr:col>
      <xdr:colOff>605910</xdr:colOff>
      <xdr:row>36</xdr:row>
      <xdr:rowOff>199233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5586822" y="6391275"/>
          <a:ext cx="2612324" cy="1887399"/>
        </a:xfrm>
        <a:prstGeom prst="rect">
          <a:avLst/>
        </a:prstGeom>
      </xdr:spPr>
    </xdr:pic>
    <xdr:clientData/>
  </xdr:twoCellAnchor>
  <xdr:twoCellAnchor editAs="oneCell">
    <xdr:from>
      <xdr:col>17</xdr:col>
      <xdr:colOff>544606</xdr:colOff>
      <xdr:row>27</xdr:row>
      <xdr:rowOff>178735</xdr:rowOff>
    </xdr:from>
    <xdr:to>
      <xdr:col>21</xdr:col>
      <xdr:colOff>468074</xdr:colOff>
      <xdr:row>37</xdr:row>
      <xdr:rowOff>89397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8137841" y="6341970"/>
          <a:ext cx="2657703" cy="2039780"/>
        </a:xfrm>
        <a:prstGeom prst="rect">
          <a:avLst/>
        </a:prstGeom>
      </xdr:spPr>
    </xdr:pic>
    <xdr:clientData/>
  </xdr:twoCellAnchor>
  <xdr:twoCellAnchor editAs="oneCell">
    <xdr:from>
      <xdr:col>17</xdr:col>
      <xdr:colOff>533400</xdr:colOff>
      <xdr:row>33</xdr:row>
      <xdr:rowOff>123825</xdr:rowOff>
    </xdr:from>
    <xdr:to>
      <xdr:col>21</xdr:col>
      <xdr:colOff>447344</xdr:colOff>
      <xdr:row>35</xdr:row>
      <xdr:rowOff>37854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/>
        <a:srcRect t="83102"/>
        <a:stretch/>
      </xdr:blipFill>
      <xdr:spPr>
        <a:xfrm>
          <a:off x="18116550" y="7458075"/>
          <a:ext cx="2657143" cy="333129"/>
        </a:xfrm>
        <a:prstGeom prst="rect">
          <a:avLst/>
        </a:prstGeom>
      </xdr:spPr>
    </xdr:pic>
    <xdr:clientData/>
  </xdr:twoCellAnchor>
  <xdr:twoCellAnchor editAs="oneCell">
    <xdr:from>
      <xdr:col>14</xdr:col>
      <xdr:colOff>180975</xdr:colOff>
      <xdr:row>3</xdr:row>
      <xdr:rowOff>19050</xdr:rowOff>
    </xdr:from>
    <xdr:to>
      <xdr:col>24</xdr:col>
      <xdr:colOff>522975</xdr:colOff>
      <xdr:row>4</xdr:row>
      <xdr:rowOff>169500</xdr:rowOff>
    </xdr:to>
    <xdr:pic>
      <xdr:nvPicPr>
        <xdr:cNvPr id="17" name="图片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6821150" y="647700"/>
          <a:ext cx="7200000" cy="360000"/>
        </a:xfrm>
        <a:prstGeom prst="rect">
          <a:avLst/>
        </a:prstGeom>
      </xdr:spPr>
    </xdr:pic>
    <xdr:clientData/>
  </xdr:twoCellAnchor>
  <xdr:twoCellAnchor editAs="oneCell">
    <xdr:from>
      <xdr:col>14</xdr:col>
      <xdr:colOff>171449</xdr:colOff>
      <xdr:row>4</xdr:row>
      <xdr:rowOff>67235</xdr:rowOff>
    </xdr:from>
    <xdr:to>
      <xdr:col>24</xdr:col>
      <xdr:colOff>537883</xdr:colOff>
      <xdr:row>4</xdr:row>
      <xdr:rowOff>474300</xdr:rowOff>
    </xdr:to>
    <xdr:pic>
      <xdr:nvPicPr>
        <xdr:cNvPr id="18" name="图片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5870890" y="918882"/>
          <a:ext cx="7202022" cy="407065"/>
        </a:xfrm>
        <a:prstGeom prst="rect">
          <a:avLst/>
        </a:prstGeom>
      </xdr:spPr>
    </xdr:pic>
    <xdr:clientData/>
  </xdr:twoCellAnchor>
  <xdr:twoCellAnchor editAs="oneCell">
    <xdr:from>
      <xdr:col>14</xdr:col>
      <xdr:colOff>152399</xdr:colOff>
      <xdr:row>4</xdr:row>
      <xdr:rowOff>466725</xdr:rowOff>
    </xdr:from>
    <xdr:to>
      <xdr:col>24</xdr:col>
      <xdr:colOff>515470</xdr:colOff>
      <xdr:row>5</xdr:row>
      <xdr:rowOff>198075</xdr:rowOff>
    </xdr:to>
    <xdr:pic>
      <xdr:nvPicPr>
        <xdr:cNvPr id="19" name="图片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5851840" y="1318372"/>
          <a:ext cx="7198659" cy="358879"/>
        </a:xfrm>
        <a:prstGeom prst="rect">
          <a:avLst/>
        </a:prstGeom>
      </xdr:spPr>
    </xdr:pic>
    <xdr:clientData/>
  </xdr:twoCellAnchor>
  <xdr:twoCellAnchor editAs="oneCell">
    <xdr:from>
      <xdr:col>14</xdr:col>
      <xdr:colOff>152399</xdr:colOff>
      <xdr:row>6</xdr:row>
      <xdr:rowOff>0</xdr:rowOff>
    </xdr:from>
    <xdr:to>
      <xdr:col>24</xdr:col>
      <xdr:colOff>526676</xdr:colOff>
      <xdr:row>7</xdr:row>
      <xdr:rowOff>150450</xdr:rowOff>
    </xdr:to>
    <xdr:pic>
      <xdr:nvPicPr>
        <xdr:cNvPr id="20" name="图片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5851840" y="1692088"/>
          <a:ext cx="7209865" cy="363362"/>
        </a:xfrm>
        <a:prstGeom prst="rect">
          <a:avLst/>
        </a:prstGeom>
      </xdr:spPr>
    </xdr:pic>
    <xdr:clientData/>
  </xdr:twoCellAnchor>
  <xdr:twoCellAnchor editAs="oneCell">
    <xdr:from>
      <xdr:col>14</xdr:col>
      <xdr:colOff>171449</xdr:colOff>
      <xdr:row>7</xdr:row>
      <xdr:rowOff>104775</xdr:rowOff>
    </xdr:from>
    <xdr:to>
      <xdr:col>24</xdr:col>
      <xdr:colOff>537883</xdr:colOff>
      <xdr:row>9</xdr:row>
      <xdr:rowOff>45675</xdr:rowOff>
    </xdr:to>
    <xdr:pic>
      <xdr:nvPicPr>
        <xdr:cNvPr id="21" name="图片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5870890" y="2009775"/>
          <a:ext cx="7202022" cy="366724"/>
        </a:xfrm>
        <a:prstGeom prst="rect">
          <a:avLst/>
        </a:prstGeom>
      </xdr:spPr>
    </xdr:pic>
    <xdr:clientData/>
  </xdr:twoCellAnchor>
  <xdr:twoCellAnchor editAs="oneCell">
    <xdr:from>
      <xdr:col>14</xdr:col>
      <xdr:colOff>171449</xdr:colOff>
      <xdr:row>9</xdr:row>
      <xdr:rowOff>9525</xdr:rowOff>
    </xdr:from>
    <xdr:to>
      <xdr:col>24</xdr:col>
      <xdr:colOff>537882</xdr:colOff>
      <xdr:row>10</xdr:row>
      <xdr:rowOff>159975</xdr:rowOff>
    </xdr:to>
    <xdr:pic>
      <xdr:nvPicPr>
        <xdr:cNvPr id="22" name="图片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5870890" y="2340349"/>
          <a:ext cx="7202021" cy="363361"/>
        </a:xfrm>
        <a:prstGeom prst="rect">
          <a:avLst/>
        </a:prstGeom>
      </xdr:spPr>
    </xdr:pic>
    <xdr:clientData/>
  </xdr:twoCellAnchor>
  <xdr:twoCellAnchor editAs="oneCell">
    <xdr:from>
      <xdr:col>14</xdr:col>
      <xdr:colOff>161925</xdr:colOff>
      <xdr:row>10</xdr:row>
      <xdr:rowOff>152400</xdr:rowOff>
    </xdr:from>
    <xdr:to>
      <xdr:col>24</xdr:col>
      <xdr:colOff>537883</xdr:colOff>
      <xdr:row>12</xdr:row>
      <xdr:rowOff>93300</xdr:rowOff>
    </xdr:to>
    <xdr:pic>
      <xdr:nvPicPr>
        <xdr:cNvPr id="23" name="图片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5861366" y="2696135"/>
          <a:ext cx="7211546" cy="366724"/>
        </a:xfrm>
        <a:prstGeom prst="rect">
          <a:avLst/>
        </a:prstGeom>
      </xdr:spPr>
    </xdr:pic>
    <xdr:clientData/>
  </xdr:twoCellAnchor>
  <xdr:twoCellAnchor editAs="oneCell">
    <xdr:from>
      <xdr:col>14</xdr:col>
      <xdr:colOff>161924</xdr:colOff>
      <xdr:row>12</xdr:row>
      <xdr:rowOff>76200</xdr:rowOff>
    </xdr:from>
    <xdr:to>
      <xdr:col>24</xdr:col>
      <xdr:colOff>571499</xdr:colOff>
      <xdr:row>14</xdr:row>
      <xdr:rowOff>17100</xdr:rowOff>
    </xdr:to>
    <xdr:pic>
      <xdr:nvPicPr>
        <xdr:cNvPr id="24" name="图片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5861365" y="3045759"/>
          <a:ext cx="7245163" cy="366723"/>
        </a:xfrm>
        <a:prstGeom prst="rect">
          <a:avLst/>
        </a:prstGeom>
      </xdr:spPr>
    </xdr:pic>
    <xdr:clientData/>
  </xdr:twoCellAnchor>
  <xdr:twoCellAnchor editAs="oneCell">
    <xdr:from>
      <xdr:col>24</xdr:col>
      <xdr:colOff>485214</xdr:colOff>
      <xdr:row>9</xdr:row>
      <xdr:rowOff>12733</xdr:rowOff>
    </xdr:from>
    <xdr:to>
      <xdr:col>29</xdr:col>
      <xdr:colOff>522854</xdr:colOff>
      <xdr:row>10</xdr:row>
      <xdr:rowOff>174763</xdr:rowOff>
    </xdr:to>
    <xdr:pic>
      <xdr:nvPicPr>
        <xdr:cNvPr id="47" name="图片 46">
          <a:extLst>
            <a:ext uri="{FF2B5EF4-FFF2-40B4-BE49-F238E27FC236}">
              <a16:creationId xmlns:a16="http://schemas.microsoft.com/office/drawing/2014/main" id="{00000000-0008-0000-01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22863361" y="2343557"/>
          <a:ext cx="3455435" cy="374941"/>
        </a:xfrm>
        <a:prstGeom prst="rect">
          <a:avLst/>
        </a:prstGeom>
      </xdr:spPr>
    </xdr:pic>
    <xdr:clientData/>
  </xdr:twoCellAnchor>
  <xdr:twoCellAnchor editAs="oneCell">
    <xdr:from>
      <xdr:col>24</xdr:col>
      <xdr:colOff>494740</xdr:colOff>
      <xdr:row>10</xdr:row>
      <xdr:rowOff>178143</xdr:rowOff>
    </xdr:from>
    <xdr:to>
      <xdr:col>29</xdr:col>
      <xdr:colOff>418099</xdr:colOff>
      <xdr:row>12</xdr:row>
      <xdr:rowOff>76158</xdr:rowOff>
    </xdr:to>
    <xdr:pic>
      <xdr:nvPicPr>
        <xdr:cNvPr id="48" name="图片 47">
          <a:extLst>
            <a:ext uri="{FF2B5EF4-FFF2-40B4-BE49-F238E27FC236}">
              <a16:creationId xmlns:a16="http://schemas.microsoft.com/office/drawing/2014/main" id="{00000000-0008-0000-01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22872887" y="2721878"/>
          <a:ext cx="3341154" cy="323839"/>
        </a:xfrm>
        <a:prstGeom prst="rect">
          <a:avLst/>
        </a:prstGeom>
      </xdr:spPr>
    </xdr:pic>
    <xdr:clientData/>
  </xdr:twoCellAnchor>
  <xdr:twoCellAnchor editAs="oneCell">
    <xdr:from>
      <xdr:col>24</xdr:col>
      <xdr:colOff>515470</xdr:colOff>
      <xdr:row>12</xdr:row>
      <xdr:rowOff>98486</xdr:rowOff>
    </xdr:from>
    <xdr:to>
      <xdr:col>29</xdr:col>
      <xdr:colOff>439269</xdr:colOff>
      <xdr:row>13</xdr:row>
      <xdr:rowOff>188780</xdr:rowOff>
    </xdr:to>
    <xdr:pic>
      <xdr:nvPicPr>
        <xdr:cNvPr id="49" name="图片 48">
          <a:extLst>
            <a:ext uri="{FF2B5EF4-FFF2-40B4-BE49-F238E27FC236}">
              <a16:creationId xmlns:a16="http://schemas.microsoft.com/office/drawing/2014/main" id="{00000000-0008-0000-01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22893617" y="3068045"/>
          <a:ext cx="3341594" cy="303206"/>
        </a:xfrm>
        <a:prstGeom prst="rect">
          <a:avLst/>
        </a:prstGeom>
      </xdr:spPr>
    </xdr:pic>
    <xdr:clientData/>
  </xdr:twoCellAnchor>
  <xdr:twoCellAnchor editAs="oneCell">
    <xdr:from>
      <xdr:col>24</xdr:col>
      <xdr:colOff>518272</xdr:colOff>
      <xdr:row>7</xdr:row>
      <xdr:rowOff>131124</xdr:rowOff>
    </xdr:from>
    <xdr:to>
      <xdr:col>29</xdr:col>
      <xdr:colOff>280146</xdr:colOff>
      <xdr:row>9</xdr:row>
      <xdr:rowOff>39736</xdr:rowOff>
    </xdr:to>
    <xdr:pic>
      <xdr:nvPicPr>
        <xdr:cNvPr id="50" name="图片 49">
          <a:extLst>
            <a:ext uri="{FF2B5EF4-FFF2-40B4-BE49-F238E27FC236}">
              <a16:creationId xmlns:a16="http://schemas.microsoft.com/office/drawing/2014/main" id="{00000000-0008-0000-01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22896419" y="2036124"/>
          <a:ext cx="3179669" cy="334436"/>
        </a:xfrm>
        <a:prstGeom prst="rect">
          <a:avLst/>
        </a:prstGeom>
      </xdr:spPr>
    </xdr:pic>
    <xdr:clientData/>
  </xdr:twoCellAnchor>
  <xdr:twoCellAnchor editAs="oneCell">
    <xdr:from>
      <xdr:col>24</xdr:col>
      <xdr:colOff>492499</xdr:colOff>
      <xdr:row>6</xdr:row>
      <xdr:rowOff>15061</xdr:rowOff>
    </xdr:from>
    <xdr:to>
      <xdr:col>29</xdr:col>
      <xdr:colOff>254373</xdr:colOff>
      <xdr:row>7</xdr:row>
      <xdr:rowOff>171398</xdr:rowOff>
    </xdr:to>
    <xdr:pic>
      <xdr:nvPicPr>
        <xdr:cNvPr id="51" name="图片 50">
          <a:extLst>
            <a:ext uri="{FF2B5EF4-FFF2-40B4-BE49-F238E27FC236}">
              <a16:creationId xmlns:a16="http://schemas.microsoft.com/office/drawing/2014/main" id="{00000000-0008-0000-01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22870646" y="1707149"/>
          <a:ext cx="3179669" cy="369249"/>
        </a:xfrm>
        <a:prstGeom prst="rect">
          <a:avLst/>
        </a:prstGeom>
      </xdr:spPr>
    </xdr:pic>
    <xdr:clientData/>
  </xdr:twoCellAnchor>
  <xdr:twoCellAnchor editAs="oneCell">
    <xdr:from>
      <xdr:col>24</xdr:col>
      <xdr:colOff>468405</xdr:colOff>
      <xdr:row>4</xdr:row>
      <xdr:rowOff>491027</xdr:rowOff>
    </xdr:from>
    <xdr:to>
      <xdr:col>29</xdr:col>
      <xdr:colOff>268379</xdr:colOff>
      <xdr:row>5</xdr:row>
      <xdr:rowOff>190455</xdr:rowOff>
    </xdr:to>
    <xdr:pic>
      <xdr:nvPicPr>
        <xdr:cNvPr id="52" name="图片 51"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22846552" y="1342674"/>
          <a:ext cx="3217769" cy="326957"/>
        </a:xfrm>
        <a:prstGeom prst="rect">
          <a:avLst/>
        </a:prstGeom>
      </xdr:spPr>
    </xdr:pic>
    <xdr:clientData/>
  </xdr:twoCellAnchor>
  <xdr:twoCellAnchor editAs="oneCell">
    <xdr:from>
      <xdr:col>24</xdr:col>
      <xdr:colOff>466725</xdr:colOff>
      <xdr:row>4</xdr:row>
      <xdr:rowOff>171450</xdr:rowOff>
    </xdr:from>
    <xdr:to>
      <xdr:col>29</xdr:col>
      <xdr:colOff>590105</xdr:colOff>
      <xdr:row>4</xdr:row>
      <xdr:rowOff>514307</xdr:rowOff>
    </xdr:to>
    <xdr:pic>
      <xdr:nvPicPr>
        <xdr:cNvPr id="53" name="图片 52"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23964900" y="1009650"/>
          <a:ext cx="3552381" cy="342857"/>
        </a:xfrm>
        <a:prstGeom prst="rect">
          <a:avLst/>
        </a:prstGeom>
      </xdr:spPr>
    </xdr:pic>
    <xdr:clientData/>
  </xdr:twoCellAnchor>
  <xdr:twoCellAnchor editAs="oneCell">
    <xdr:from>
      <xdr:col>24</xdr:col>
      <xdr:colOff>485775</xdr:colOff>
      <xdr:row>3</xdr:row>
      <xdr:rowOff>38100</xdr:rowOff>
    </xdr:from>
    <xdr:to>
      <xdr:col>29</xdr:col>
      <xdr:colOff>561536</xdr:colOff>
      <xdr:row>4</xdr:row>
      <xdr:rowOff>190455</xdr:rowOff>
    </xdr:to>
    <xdr:pic>
      <xdr:nvPicPr>
        <xdr:cNvPr id="54" name="图片 53"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23983950" y="666750"/>
          <a:ext cx="3504762" cy="361905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37</xdr:row>
      <xdr:rowOff>0</xdr:rowOff>
    </xdr:from>
    <xdr:to>
      <xdr:col>30</xdr:col>
      <xdr:colOff>331963</xdr:colOff>
      <xdr:row>64</xdr:row>
      <xdr:rowOff>104055</xdr:rowOff>
    </xdr:to>
    <xdr:pic>
      <xdr:nvPicPr>
        <xdr:cNvPr id="55" name="图片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15525750" y="8172450"/>
          <a:ext cx="11304763" cy="5761905"/>
        </a:xfrm>
        <a:prstGeom prst="rect">
          <a:avLst/>
        </a:prstGeom>
      </xdr:spPr>
    </xdr:pic>
    <xdr:clientData/>
  </xdr:twoCellAnchor>
  <xdr:twoCellAnchor editAs="oneCell">
    <xdr:from>
      <xdr:col>14</xdr:col>
      <xdr:colOff>179293</xdr:colOff>
      <xdr:row>14</xdr:row>
      <xdr:rowOff>10498</xdr:rowOff>
    </xdr:from>
    <xdr:to>
      <xdr:col>24</xdr:col>
      <xdr:colOff>560295</xdr:colOff>
      <xdr:row>15</xdr:row>
      <xdr:rowOff>58820</xdr:rowOff>
    </xdr:to>
    <xdr:pic>
      <xdr:nvPicPr>
        <xdr:cNvPr id="25" name="图片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15878734" y="3405880"/>
          <a:ext cx="7216590" cy="261234"/>
        </a:xfrm>
        <a:prstGeom prst="rect">
          <a:avLst/>
        </a:prstGeom>
      </xdr:spPr>
    </xdr:pic>
    <xdr:clientData/>
  </xdr:twoCellAnchor>
  <xdr:twoCellAnchor editAs="oneCell">
    <xdr:from>
      <xdr:col>24</xdr:col>
      <xdr:colOff>493060</xdr:colOff>
      <xdr:row>13</xdr:row>
      <xdr:rowOff>179293</xdr:rowOff>
    </xdr:from>
    <xdr:to>
      <xdr:col>29</xdr:col>
      <xdr:colOff>618122</xdr:colOff>
      <xdr:row>15</xdr:row>
      <xdr:rowOff>58232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22871207" y="3361764"/>
          <a:ext cx="3542857" cy="304762"/>
        </a:xfrm>
        <a:prstGeom prst="rect">
          <a:avLst/>
        </a:prstGeom>
      </xdr:spPr>
    </xdr:pic>
    <xdr:clientData/>
  </xdr:twoCellAnchor>
  <xdr:twoCellAnchor editAs="oneCell">
    <xdr:from>
      <xdr:col>14</xdr:col>
      <xdr:colOff>145677</xdr:colOff>
      <xdr:row>15</xdr:row>
      <xdr:rowOff>42558</xdr:rowOff>
    </xdr:from>
    <xdr:to>
      <xdr:col>24</xdr:col>
      <xdr:colOff>560295</xdr:colOff>
      <xdr:row>16</xdr:row>
      <xdr:rowOff>91623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15845118" y="3650852"/>
          <a:ext cx="7250206" cy="261977"/>
        </a:xfrm>
        <a:prstGeom prst="rect">
          <a:avLst/>
        </a:prstGeom>
      </xdr:spPr>
    </xdr:pic>
    <xdr:clientData/>
  </xdr:twoCellAnchor>
  <xdr:twoCellAnchor editAs="oneCell">
    <xdr:from>
      <xdr:col>14</xdr:col>
      <xdr:colOff>168087</xdr:colOff>
      <xdr:row>0</xdr:row>
      <xdr:rowOff>168088</xdr:rowOff>
    </xdr:from>
    <xdr:to>
      <xdr:col>24</xdr:col>
      <xdr:colOff>481853</xdr:colOff>
      <xdr:row>3</xdr:row>
      <xdr:rowOff>58016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5867528" y="168088"/>
          <a:ext cx="7149354" cy="528663"/>
        </a:xfrm>
        <a:prstGeom prst="rect">
          <a:avLst/>
        </a:prstGeom>
      </xdr:spPr>
    </xdr:pic>
    <xdr:clientData/>
  </xdr:twoCellAnchor>
  <xdr:twoCellAnchor editAs="oneCell">
    <xdr:from>
      <xdr:col>24</xdr:col>
      <xdr:colOff>504265</xdr:colOff>
      <xdr:row>15</xdr:row>
      <xdr:rowOff>11205</xdr:rowOff>
    </xdr:from>
    <xdr:to>
      <xdr:col>29</xdr:col>
      <xdr:colOff>619803</xdr:colOff>
      <xdr:row>16</xdr:row>
      <xdr:rowOff>150674</xdr:rowOff>
    </xdr:to>
    <xdr:pic>
      <xdr:nvPicPr>
        <xdr:cNvPr id="12" name="图片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23039294" y="3619499"/>
          <a:ext cx="3533333" cy="3523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W21"/>
  <sheetViews>
    <sheetView tabSelected="1" zoomScaleNormal="100" workbookViewId="0">
      <selection activeCell="H25" sqref="H25"/>
    </sheetView>
  </sheetViews>
  <sheetFormatPr defaultColWidth="9" defaultRowHeight="13.5" x14ac:dyDescent="0.15"/>
  <cols>
    <col min="1" max="1" width="9" style="1"/>
    <col min="2" max="2" width="8.375" style="1" bestFit="1" customWidth="1"/>
    <col min="3" max="3" width="6.5" style="1" bestFit="1" customWidth="1"/>
    <col min="4" max="4" width="19.25" style="1" bestFit="1" customWidth="1"/>
    <col min="5" max="5" width="8.5" style="1" customWidth="1"/>
    <col min="6" max="6" width="16.125" style="2" customWidth="1"/>
    <col min="7" max="7" width="12.75" style="7" bestFit="1" customWidth="1"/>
    <col min="8" max="8" width="13.875" style="2" bestFit="1" customWidth="1"/>
    <col min="9" max="9" width="18.375" style="1" bestFit="1" customWidth="1"/>
    <col min="10" max="10" width="12.75" style="1" bestFit="1" customWidth="1"/>
    <col min="11" max="12" width="0" style="1" hidden="1" customWidth="1"/>
    <col min="13" max="16384" width="9" style="1"/>
  </cols>
  <sheetData>
    <row r="2" spans="1:23" x14ac:dyDescent="0.15">
      <c r="H2" s="2">
        <v>666.67</v>
      </c>
    </row>
    <row r="3" spans="1:23" x14ac:dyDescent="0.15">
      <c r="C3" s="3"/>
      <c r="D3" s="5" t="s">
        <v>0</v>
      </c>
      <c r="E3" s="5" t="s">
        <v>1</v>
      </c>
      <c r="F3" s="6" t="s">
        <v>2</v>
      </c>
      <c r="G3" s="9" t="s">
        <v>37</v>
      </c>
      <c r="H3" s="6" t="s">
        <v>38</v>
      </c>
      <c r="I3" s="5" t="s">
        <v>119</v>
      </c>
      <c r="J3" s="5" t="s">
        <v>120</v>
      </c>
    </row>
    <row r="4" spans="1:23" ht="13.5" customHeight="1" x14ac:dyDescent="0.15">
      <c r="C4" s="84" t="s">
        <v>186</v>
      </c>
      <c r="D4" s="72" t="str">
        <f>E15</f>
        <v>河北大发纸业有限公司</v>
      </c>
      <c r="E4" s="75" t="s">
        <v>103</v>
      </c>
      <c r="F4" s="81">
        <f>J15</f>
        <v>3094</v>
      </c>
      <c r="G4" s="82">
        <f>估价对象!G7</f>
        <v>658</v>
      </c>
      <c r="H4" s="81">
        <f>ROUND(F4*G4,0)</f>
        <v>2035852</v>
      </c>
      <c r="I4" s="83">
        <f>ROUND(G4*$H$2/10000,2)</f>
        <v>43.87</v>
      </c>
      <c r="J4" s="83">
        <f>ROUND(F4/$H$2,2)</f>
        <v>4.6399999999999997</v>
      </c>
    </row>
    <row r="5" spans="1:23" x14ac:dyDescent="0.15">
      <c r="C5" s="84"/>
      <c r="D5" s="73"/>
      <c r="E5" s="76"/>
      <c r="F5" s="4">
        <f t="shared" ref="F5:F9" si="0">J16</f>
        <v>2566</v>
      </c>
      <c r="G5" s="8">
        <f>估价对象!G7</f>
        <v>658</v>
      </c>
      <c r="H5" s="4">
        <f t="shared" ref="H5:H9" si="1">ROUND(F5*G5,0)</f>
        <v>1688428</v>
      </c>
      <c r="I5" s="3">
        <f t="shared" ref="I5:I10" si="2">ROUND(G5*$H$2/10000,2)</f>
        <v>43.87</v>
      </c>
      <c r="J5" s="3">
        <f t="shared" ref="J5:J10" si="3">ROUND(F5/$H$2,2)</f>
        <v>3.85</v>
      </c>
    </row>
    <row r="6" spans="1:23" x14ac:dyDescent="0.15">
      <c r="C6" s="84"/>
      <c r="D6" s="73"/>
      <c r="E6" s="76"/>
      <c r="F6" s="4">
        <f t="shared" si="0"/>
        <v>3</v>
      </c>
      <c r="G6" s="8">
        <f>估价对象!G7</f>
        <v>658</v>
      </c>
      <c r="H6" s="4">
        <f t="shared" si="1"/>
        <v>1974</v>
      </c>
      <c r="I6" s="3">
        <f t="shared" si="2"/>
        <v>43.87</v>
      </c>
      <c r="J6" s="3">
        <f t="shared" si="3"/>
        <v>0</v>
      </c>
    </row>
    <row r="7" spans="1:23" x14ac:dyDescent="0.15">
      <c r="C7" s="84"/>
      <c r="D7" s="73"/>
      <c r="E7" s="76"/>
      <c r="F7" s="4">
        <f t="shared" si="0"/>
        <v>21231</v>
      </c>
      <c r="G7" s="8">
        <f>估价对象!G7</f>
        <v>658</v>
      </c>
      <c r="H7" s="4">
        <f t="shared" si="1"/>
        <v>13969998</v>
      </c>
      <c r="I7" s="3">
        <f t="shared" si="2"/>
        <v>43.87</v>
      </c>
      <c r="J7" s="3">
        <f t="shared" si="3"/>
        <v>31.85</v>
      </c>
    </row>
    <row r="8" spans="1:23" x14ac:dyDescent="0.15">
      <c r="C8" s="84"/>
      <c r="D8" s="73"/>
      <c r="E8" s="76"/>
      <c r="F8" s="4">
        <f t="shared" si="0"/>
        <v>1652</v>
      </c>
      <c r="G8" s="8">
        <f>估价对象!G7</f>
        <v>658</v>
      </c>
      <c r="H8" s="4">
        <f t="shared" si="1"/>
        <v>1087016</v>
      </c>
      <c r="I8" s="3">
        <f t="shared" si="2"/>
        <v>43.87</v>
      </c>
      <c r="J8" s="3">
        <f t="shared" si="3"/>
        <v>2.48</v>
      </c>
    </row>
    <row r="9" spans="1:23" x14ac:dyDescent="0.15">
      <c r="C9" s="3" t="s">
        <v>194</v>
      </c>
      <c r="D9" s="73"/>
      <c r="E9" s="76"/>
      <c r="F9" s="4">
        <f t="shared" si="0"/>
        <v>13438</v>
      </c>
      <c r="G9" s="8">
        <f>估价对象!G7</f>
        <v>658</v>
      </c>
      <c r="H9" s="4">
        <f t="shared" si="1"/>
        <v>8842204</v>
      </c>
      <c r="I9" s="3">
        <f t="shared" si="2"/>
        <v>43.87</v>
      </c>
      <c r="J9" s="3">
        <f t="shared" si="3"/>
        <v>20.16</v>
      </c>
    </row>
    <row r="10" spans="1:23" x14ac:dyDescent="0.15">
      <c r="C10" s="3" t="s">
        <v>193</v>
      </c>
      <c r="D10" s="74"/>
      <c r="E10" s="77"/>
      <c r="F10" s="4">
        <f>SUM(F4:F9)</f>
        <v>41984</v>
      </c>
      <c r="G10" s="8">
        <f>估价对象!G7</f>
        <v>658</v>
      </c>
      <c r="H10" s="4">
        <f>SUM(H4:H9)</f>
        <v>27625472</v>
      </c>
      <c r="I10" s="3">
        <f t="shared" si="2"/>
        <v>43.87</v>
      </c>
      <c r="J10" s="3">
        <f t="shared" si="3"/>
        <v>62.98</v>
      </c>
    </row>
    <row r="11" spans="1:23" x14ac:dyDescent="0.15">
      <c r="G11" s="10"/>
    </row>
    <row r="12" spans="1:23" s="67" customFormat="1" ht="13.5" customHeight="1" x14ac:dyDescent="0.15">
      <c r="A12" s="78" t="s">
        <v>162</v>
      </c>
      <c r="B12" s="78" t="s">
        <v>163</v>
      </c>
      <c r="C12" s="78" t="s">
        <v>91</v>
      </c>
      <c r="D12" s="78" t="s">
        <v>164</v>
      </c>
      <c r="E12" s="78" t="s">
        <v>165</v>
      </c>
      <c r="F12" s="78" t="s">
        <v>166</v>
      </c>
      <c r="G12" s="78" t="s">
        <v>167</v>
      </c>
      <c r="H12" s="78" t="s">
        <v>168</v>
      </c>
      <c r="I12" s="78" t="s">
        <v>169</v>
      </c>
      <c r="J12" s="78" t="s">
        <v>170</v>
      </c>
      <c r="K12" s="79" t="s">
        <v>171</v>
      </c>
      <c r="L12" s="79" t="s">
        <v>172</v>
      </c>
      <c r="M12" s="79" t="s">
        <v>173</v>
      </c>
      <c r="N12" s="79" t="s">
        <v>174</v>
      </c>
      <c r="O12" s="79" t="s">
        <v>175</v>
      </c>
      <c r="P12" s="79" t="s">
        <v>176</v>
      </c>
      <c r="Q12" s="79" t="s">
        <v>177</v>
      </c>
      <c r="R12" s="79" t="s">
        <v>178</v>
      </c>
      <c r="S12" s="79" t="s">
        <v>179</v>
      </c>
      <c r="T12" s="79" t="s">
        <v>180</v>
      </c>
      <c r="U12" s="79" t="s">
        <v>181</v>
      </c>
      <c r="V12" s="79" t="s">
        <v>182</v>
      </c>
      <c r="W12" s="79" t="s">
        <v>183</v>
      </c>
    </row>
    <row r="13" spans="1:23" s="67" customFormat="1" x14ac:dyDescent="0.15">
      <c r="A13" s="78"/>
      <c r="B13" s="78"/>
      <c r="C13" s="78"/>
      <c r="D13" s="78"/>
      <c r="E13" s="78"/>
      <c r="F13" s="78"/>
      <c r="G13" s="78"/>
      <c r="H13" s="78"/>
      <c r="I13" s="78"/>
      <c r="J13" s="78"/>
      <c r="K13" s="79"/>
      <c r="L13" s="79"/>
      <c r="M13" s="79"/>
      <c r="N13" s="79"/>
      <c r="O13" s="79"/>
      <c r="P13" s="79"/>
      <c r="Q13" s="79"/>
      <c r="R13" s="79"/>
      <c r="S13" s="79"/>
      <c r="T13" s="79"/>
      <c r="U13" s="79"/>
      <c r="V13" s="79"/>
      <c r="W13" s="79"/>
    </row>
    <row r="14" spans="1:23" s="67" customFormat="1" x14ac:dyDescent="0.15">
      <c r="A14" s="78"/>
      <c r="B14" s="78"/>
      <c r="C14" s="78"/>
      <c r="D14" s="78"/>
      <c r="E14" s="78"/>
      <c r="F14" s="78"/>
      <c r="G14" s="78"/>
      <c r="H14" s="78"/>
      <c r="I14" s="78"/>
      <c r="J14" s="78"/>
      <c r="K14" s="79"/>
      <c r="L14" s="79"/>
      <c r="M14" s="79"/>
      <c r="N14" s="79"/>
      <c r="O14" s="79"/>
      <c r="P14" s="79"/>
      <c r="Q14" s="79"/>
      <c r="R14" s="79"/>
      <c r="S14" s="79"/>
      <c r="T14" s="79"/>
      <c r="U14" s="79"/>
      <c r="V14" s="79"/>
      <c r="W14" s="79"/>
    </row>
    <row r="15" spans="1:23" s="47" customFormat="1" ht="13.5" customHeight="1" x14ac:dyDescent="0.15">
      <c r="A15" s="68" t="s">
        <v>187</v>
      </c>
      <c r="B15" s="68"/>
      <c r="C15" s="68" t="s">
        <v>195</v>
      </c>
      <c r="D15" s="75" t="s">
        <v>185</v>
      </c>
      <c r="E15" s="71" t="s">
        <v>184</v>
      </c>
      <c r="F15" s="68"/>
      <c r="G15" s="68"/>
      <c r="H15" s="68"/>
      <c r="I15" s="68"/>
      <c r="J15" s="68">
        <v>3094</v>
      </c>
      <c r="K15" s="68">
        <v>7661.98</v>
      </c>
      <c r="L15" s="68"/>
      <c r="M15" s="68"/>
      <c r="N15" s="68"/>
      <c r="O15" s="68"/>
      <c r="P15" s="68"/>
      <c r="Q15" s="68"/>
      <c r="R15" s="68"/>
      <c r="S15" s="68"/>
      <c r="T15" s="68"/>
      <c r="U15" s="68"/>
      <c r="V15" s="68"/>
      <c r="W15" s="68"/>
    </row>
    <row r="16" spans="1:23" s="47" customFormat="1" x14ac:dyDescent="0.15">
      <c r="A16" s="68" t="s">
        <v>188</v>
      </c>
      <c r="B16" s="68"/>
      <c r="C16" s="68"/>
      <c r="D16" s="76"/>
      <c r="E16" s="71"/>
      <c r="F16" s="69"/>
      <c r="G16" s="68"/>
      <c r="H16" s="68"/>
      <c r="I16" s="68"/>
      <c r="J16" s="68">
        <v>2566</v>
      </c>
      <c r="K16" s="68">
        <v>2750.64</v>
      </c>
      <c r="L16" s="68"/>
      <c r="M16" s="68"/>
      <c r="N16" s="68"/>
      <c r="O16" s="68"/>
      <c r="P16" s="68"/>
      <c r="Q16" s="68"/>
      <c r="R16" s="68"/>
      <c r="S16" s="68"/>
      <c r="T16" s="68"/>
      <c r="U16" s="68"/>
      <c r="V16" s="68"/>
      <c r="W16" s="68"/>
    </row>
    <row r="17" spans="1:23" s="47" customFormat="1" x14ac:dyDescent="0.15">
      <c r="A17" s="68" t="s">
        <v>189</v>
      </c>
      <c r="B17" s="68"/>
      <c r="C17" s="68"/>
      <c r="D17" s="76"/>
      <c r="E17" s="71"/>
      <c r="F17" s="69"/>
      <c r="G17" s="68"/>
      <c r="H17" s="68"/>
      <c r="I17" s="68"/>
      <c r="J17" s="68">
        <v>3</v>
      </c>
      <c r="K17" s="68">
        <v>4.08</v>
      </c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68"/>
      <c r="W17" s="68"/>
    </row>
    <row r="18" spans="1:23" s="47" customFormat="1" x14ac:dyDescent="0.15">
      <c r="A18" s="68" t="s">
        <v>190</v>
      </c>
      <c r="B18" s="68"/>
      <c r="C18" s="68"/>
      <c r="D18" s="76"/>
      <c r="E18" s="71"/>
      <c r="F18" s="69"/>
      <c r="G18" s="68"/>
      <c r="H18" s="68"/>
      <c r="I18" s="68"/>
      <c r="J18" s="68">
        <v>21231</v>
      </c>
      <c r="K18" s="68">
        <v>21256</v>
      </c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</row>
    <row r="19" spans="1:23" x14ac:dyDescent="0.15">
      <c r="A19" s="68" t="s">
        <v>191</v>
      </c>
      <c r="B19" s="68"/>
      <c r="C19" s="68"/>
      <c r="D19" s="76"/>
      <c r="E19" s="71"/>
      <c r="F19" s="69"/>
      <c r="G19" s="70"/>
      <c r="H19" s="69"/>
      <c r="I19" s="68"/>
      <c r="J19" s="68">
        <v>1652</v>
      </c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8"/>
      <c r="V19" s="68"/>
      <c r="W19" s="68"/>
    </row>
    <row r="20" spans="1:23" x14ac:dyDescent="0.15">
      <c r="A20" s="68" t="s">
        <v>192</v>
      </c>
      <c r="B20" s="68"/>
      <c r="C20" s="68"/>
      <c r="D20" s="77"/>
      <c r="E20" s="68"/>
      <c r="F20" s="69"/>
      <c r="G20" s="70"/>
      <c r="H20" s="69"/>
      <c r="I20" s="68"/>
      <c r="J20" s="68">
        <v>13438</v>
      </c>
      <c r="K20" s="68"/>
      <c r="L20" s="68"/>
      <c r="M20" s="68"/>
      <c r="N20" s="68"/>
      <c r="O20" s="68"/>
      <c r="P20" s="68"/>
      <c r="Q20" s="68"/>
      <c r="R20" s="68"/>
      <c r="S20" s="68"/>
      <c r="T20" s="68"/>
      <c r="U20" s="68"/>
      <c r="V20" s="68"/>
      <c r="W20" s="68"/>
    </row>
    <row r="21" spans="1:23" x14ac:dyDescent="0.15">
      <c r="A21" s="68" t="s">
        <v>193</v>
      </c>
      <c r="B21" s="68"/>
      <c r="C21" s="68"/>
      <c r="D21" s="68"/>
      <c r="E21" s="68"/>
      <c r="F21" s="69"/>
      <c r="G21" s="70"/>
      <c r="H21" s="69"/>
      <c r="I21" s="68"/>
      <c r="J21" s="68">
        <f>SUM(J15:J20)</f>
        <v>41984</v>
      </c>
      <c r="K21" s="68"/>
      <c r="L21" s="68"/>
      <c r="M21" s="68"/>
      <c r="N21" s="68"/>
      <c r="O21" s="68"/>
      <c r="P21" s="68"/>
      <c r="Q21" s="68"/>
      <c r="R21" s="68"/>
      <c r="S21" s="68"/>
      <c r="T21" s="68"/>
      <c r="U21" s="68"/>
      <c r="V21" s="68"/>
      <c r="W21" s="68"/>
    </row>
  </sheetData>
  <mergeCells count="28">
    <mergeCell ref="U12:U14"/>
    <mergeCell ref="V12:V14"/>
    <mergeCell ref="W12:W14"/>
    <mergeCell ref="P12:P14"/>
    <mergeCell ref="Q12:Q14"/>
    <mergeCell ref="R12:R14"/>
    <mergeCell ref="S12:S14"/>
    <mergeCell ref="T12:T14"/>
    <mergeCell ref="K12:K14"/>
    <mergeCell ref="L12:L14"/>
    <mergeCell ref="M12:M14"/>
    <mergeCell ref="N12:N14"/>
    <mergeCell ref="O12:O14"/>
    <mergeCell ref="F12:F14"/>
    <mergeCell ref="G12:G14"/>
    <mergeCell ref="H12:H14"/>
    <mergeCell ref="I12:I14"/>
    <mergeCell ref="J12:J14"/>
    <mergeCell ref="A12:A14"/>
    <mergeCell ref="B12:B14"/>
    <mergeCell ref="C12:C14"/>
    <mergeCell ref="D12:D14"/>
    <mergeCell ref="E12:E14"/>
    <mergeCell ref="E15:E19"/>
    <mergeCell ref="C4:C8"/>
    <mergeCell ref="D4:D10"/>
    <mergeCell ref="E4:E10"/>
    <mergeCell ref="D15:D20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45"/>
  <sheetViews>
    <sheetView zoomScale="85" zoomScaleNormal="85" workbookViewId="0">
      <selection activeCell="H7" sqref="H7"/>
    </sheetView>
  </sheetViews>
  <sheetFormatPr defaultColWidth="9" defaultRowHeight="16.5" x14ac:dyDescent="0.15"/>
  <cols>
    <col min="1" max="1" width="14.75" style="11" customWidth="1"/>
    <col min="2" max="3" width="15.375" style="11" bestFit="1" customWidth="1"/>
    <col min="4" max="4" width="17.125" style="11" bestFit="1" customWidth="1"/>
    <col min="5" max="5" width="15.125" style="11" bestFit="1" customWidth="1"/>
    <col min="6" max="6" width="19.375" style="11" customWidth="1"/>
    <col min="7" max="7" width="17.5" style="11" customWidth="1"/>
    <col min="8" max="8" width="15.375" style="19" bestFit="1" customWidth="1"/>
    <col min="9" max="10" width="15.375" style="11" bestFit="1" customWidth="1"/>
    <col min="11" max="11" width="14.625" style="11" customWidth="1"/>
    <col min="12" max="12" width="10.125" style="11" customWidth="1"/>
    <col min="13" max="13" width="11.375" style="11" customWidth="1"/>
    <col min="14" max="16384" width="9" style="11"/>
  </cols>
  <sheetData>
    <row r="1" spans="1:14" x14ac:dyDescent="0.15">
      <c r="A1" s="11" t="s">
        <v>61</v>
      </c>
      <c r="B1" s="46">
        <v>45544</v>
      </c>
      <c r="D1" s="11" t="s">
        <v>64</v>
      </c>
      <c r="E1" s="18">
        <v>42370</v>
      </c>
    </row>
    <row r="2" spans="1:14" x14ac:dyDescent="0.15">
      <c r="A2" s="11" t="s">
        <v>63</v>
      </c>
      <c r="B2" s="11" t="s">
        <v>105</v>
      </c>
      <c r="C2" s="11">
        <f>SUM(B22:H22)+I22</f>
        <v>125</v>
      </c>
      <c r="D2" s="11" t="s">
        <v>65</v>
      </c>
      <c r="E2" s="11" t="s">
        <v>66</v>
      </c>
      <c r="F2" s="11">
        <f>B22+D22+F22+C22+E22+I22</f>
        <v>85</v>
      </c>
      <c r="J2" s="20"/>
    </row>
    <row r="3" spans="1:14" x14ac:dyDescent="0.15">
      <c r="E3" s="11" t="s">
        <v>67</v>
      </c>
      <c r="K3" s="11" t="s">
        <v>115</v>
      </c>
    </row>
    <row r="4" spans="1:14" x14ac:dyDescent="0.15">
      <c r="A4" s="11" t="s">
        <v>160</v>
      </c>
      <c r="B4" s="18">
        <v>45385</v>
      </c>
      <c r="K4" s="80" t="s">
        <v>126</v>
      </c>
      <c r="L4" s="80"/>
      <c r="M4" s="80"/>
      <c r="N4" s="80"/>
    </row>
    <row r="5" spans="1:14" ht="49.5" x14ac:dyDescent="0.15">
      <c r="A5" s="21" t="s">
        <v>3</v>
      </c>
      <c r="B5" s="21" t="s">
        <v>4</v>
      </c>
      <c r="C5" s="21" t="s">
        <v>5</v>
      </c>
      <c r="D5" s="21" t="s">
        <v>6</v>
      </c>
      <c r="E5" s="21" t="s">
        <v>7</v>
      </c>
      <c r="F5" s="21" t="s">
        <v>62</v>
      </c>
      <c r="G5" s="21" t="s">
        <v>8</v>
      </c>
      <c r="H5" s="21" t="s">
        <v>9</v>
      </c>
      <c r="I5" s="22" t="s">
        <v>10</v>
      </c>
      <c r="K5" s="23" t="s">
        <v>127</v>
      </c>
      <c r="L5" s="50" t="s">
        <v>116</v>
      </c>
      <c r="M5" s="50" t="s">
        <v>117</v>
      </c>
      <c r="N5" s="50" t="s">
        <v>118</v>
      </c>
    </row>
    <row r="6" spans="1:14" x14ac:dyDescent="0.15">
      <c r="A6" s="23">
        <v>618</v>
      </c>
      <c r="B6" s="23">
        <f>B10</f>
        <v>1.0960000000000001</v>
      </c>
      <c r="C6" s="23">
        <v>1</v>
      </c>
      <c r="D6" s="23">
        <v>1</v>
      </c>
      <c r="E6" s="23">
        <v>1</v>
      </c>
      <c r="F6" s="23"/>
      <c r="G6" s="24">
        <f>A6*B6*C6*D6*E6+F6</f>
        <v>677.32800000000009</v>
      </c>
      <c r="H6" s="23"/>
      <c r="I6" s="25"/>
      <c r="J6" s="26" t="s">
        <v>39</v>
      </c>
      <c r="K6" s="51" t="s">
        <v>128</v>
      </c>
      <c r="L6" s="51"/>
      <c r="M6" s="51">
        <v>651</v>
      </c>
      <c r="N6" s="52">
        <v>1.4E-2</v>
      </c>
    </row>
    <row r="7" spans="1:14" x14ac:dyDescent="0.15">
      <c r="A7" s="23">
        <v>618</v>
      </c>
      <c r="B7" s="27">
        <f>B10</f>
        <v>1.0960000000000001</v>
      </c>
      <c r="C7" s="23">
        <v>1</v>
      </c>
      <c r="D7" s="23">
        <v>0.95</v>
      </c>
      <c r="E7" s="23">
        <v>1</v>
      </c>
      <c r="F7" s="23">
        <f>H22</f>
        <v>15</v>
      </c>
      <c r="G7" s="24">
        <f>ROUND(A7*B7*C7*D7*E7+F7,0)</f>
        <v>658</v>
      </c>
      <c r="H7" s="23">
        <f>基础信息!F4</f>
        <v>3094</v>
      </c>
      <c r="I7" s="34">
        <f>ROUND(G7*H7/10000,4)</f>
        <v>203.58519999999999</v>
      </c>
      <c r="J7" s="11" t="s">
        <v>40</v>
      </c>
      <c r="K7" s="51" t="s">
        <v>129</v>
      </c>
      <c r="L7" s="51"/>
      <c r="M7" s="51">
        <v>656</v>
      </c>
      <c r="N7" s="52">
        <f>ROUND((M7/M6-1),4)</f>
        <v>7.7000000000000002E-3</v>
      </c>
    </row>
    <row r="8" spans="1:14" x14ac:dyDescent="0.15">
      <c r="K8" s="51" t="s">
        <v>130</v>
      </c>
      <c r="L8" s="51"/>
      <c r="M8" s="51">
        <v>668</v>
      </c>
      <c r="N8" s="52">
        <f t="shared" ref="N8:N38" si="0">ROUND((M8/M7-1),4)</f>
        <v>1.83E-2</v>
      </c>
    </row>
    <row r="9" spans="1:14" x14ac:dyDescent="0.15">
      <c r="K9" s="51" t="s">
        <v>131</v>
      </c>
      <c r="L9" s="51"/>
      <c r="M9" s="51">
        <v>672</v>
      </c>
      <c r="N9" s="52">
        <f t="shared" si="0"/>
        <v>6.0000000000000001E-3</v>
      </c>
    </row>
    <row r="10" spans="1:14" x14ac:dyDescent="0.15">
      <c r="A10" s="28" t="s">
        <v>11</v>
      </c>
      <c r="B10" s="29">
        <f>ROUND((1+B12)*(1+C12)*(1+D12)*(1+E12)*(1+F12)*(1+G12)*(1+H12)*(1+I12)*(1+B14)*(1+C14)*(1+D14)*(1+E14)*(1+F14)*(1+G14)*(1+H14)*(1+I14)*(1+B16)*(1+C16)*(1+D16)*(1+E16)*(1+F16)*(1+G16)*(1+H16)*(1+I16)*(1+B18)*(1+C18)*(1+D18)*(1+E18)*(1+F18)*(1+G18)*(1+H18)*(1+I18)*(1+B20)*(1+C20),4)</f>
        <v>1.0960000000000001</v>
      </c>
      <c r="C10" s="33" t="s">
        <v>41</v>
      </c>
      <c r="D10" s="33"/>
      <c r="K10" s="51" t="s">
        <v>132</v>
      </c>
      <c r="L10" s="51"/>
      <c r="M10" s="51">
        <v>677</v>
      </c>
      <c r="N10" s="52">
        <f t="shared" si="0"/>
        <v>7.4000000000000003E-3</v>
      </c>
    </row>
    <row r="11" spans="1:14" x14ac:dyDescent="0.15">
      <c r="A11" s="23" t="s">
        <v>12</v>
      </c>
      <c r="B11" s="56" t="s">
        <v>158</v>
      </c>
      <c r="C11" s="56" t="s">
        <v>13</v>
      </c>
      <c r="D11" s="56" t="s">
        <v>14</v>
      </c>
      <c r="E11" s="56" t="s">
        <v>15</v>
      </c>
      <c r="F11" s="57" t="s">
        <v>16</v>
      </c>
      <c r="G11" s="57" t="s">
        <v>17</v>
      </c>
      <c r="H11" s="57" t="s">
        <v>18</v>
      </c>
      <c r="I11" s="57" t="s">
        <v>20</v>
      </c>
      <c r="K11" s="51" t="s">
        <v>133</v>
      </c>
      <c r="L11" s="51"/>
      <c r="M11" s="51">
        <v>681</v>
      </c>
      <c r="N11" s="52">
        <f t="shared" si="0"/>
        <v>5.8999999999999999E-3</v>
      </c>
    </row>
    <row r="12" spans="1:14" x14ac:dyDescent="0.15">
      <c r="A12" s="23" t="s">
        <v>19</v>
      </c>
      <c r="B12" s="30">
        <f>N6</f>
        <v>1.4E-2</v>
      </c>
      <c r="C12" s="30">
        <f>N7</f>
        <v>7.7000000000000002E-3</v>
      </c>
      <c r="D12" s="30">
        <f>N8</f>
        <v>1.83E-2</v>
      </c>
      <c r="E12" s="30">
        <f>N9</f>
        <v>6.0000000000000001E-3</v>
      </c>
      <c r="F12" s="30">
        <f>N10</f>
        <v>7.4000000000000003E-3</v>
      </c>
      <c r="G12" s="30">
        <f>N11</f>
        <v>5.8999999999999999E-3</v>
      </c>
      <c r="H12" s="30">
        <f>N12</f>
        <v>2.8999999999999998E-3</v>
      </c>
      <c r="I12" s="30">
        <f>N13</f>
        <v>5.8999999999999999E-3</v>
      </c>
      <c r="K12" s="51" t="s">
        <v>134</v>
      </c>
      <c r="L12" s="51"/>
      <c r="M12" s="51">
        <v>683</v>
      </c>
      <c r="N12" s="52">
        <f t="shared" si="0"/>
        <v>2.8999999999999998E-3</v>
      </c>
    </row>
    <row r="13" spans="1:14" x14ac:dyDescent="0.15">
      <c r="A13" s="23"/>
      <c r="B13" s="59" t="s">
        <v>21</v>
      </c>
      <c r="C13" s="59" t="s">
        <v>22</v>
      </c>
      <c r="D13" s="59" t="s">
        <v>23</v>
      </c>
      <c r="E13" s="59" t="s">
        <v>24</v>
      </c>
      <c r="F13" s="60" t="s">
        <v>25</v>
      </c>
      <c r="G13" s="60" t="s">
        <v>26</v>
      </c>
      <c r="H13" s="60" t="s">
        <v>68</v>
      </c>
      <c r="I13" s="60" t="s">
        <v>97</v>
      </c>
      <c r="K13" s="51" t="s">
        <v>135</v>
      </c>
      <c r="L13" s="51"/>
      <c r="M13" s="51">
        <v>687</v>
      </c>
      <c r="N13" s="52">
        <f t="shared" si="0"/>
        <v>5.8999999999999999E-3</v>
      </c>
    </row>
    <row r="14" spans="1:14" x14ac:dyDescent="0.15">
      <c r="A14" s="23"/>
      <c r="B14" s="30">
        <f>N14</f>
        <v>0</v>
      </c>
      <c r="C14" s="30">
        <f>N15</f>
        <v>1.1599999999999999E-2</v>
      </c>
      <c r="D14" s="30">
        <f>N16</f>
        <v>5.7999999999999996E-3</v>
      </c>
      <c r="E14" s="30">
        <f>N17</f>
        <v>7.1999999999999998E-3</v>
      </c>
      <c r="F14" s="30">
        <f>N18</f>
        <v>5.0000000000000001E-3</v>
      </c>
      <c r="G14" s="30">
        <f>N19</f>
        <v>3.7000000000000002E-3</v>
      </c>
      <c r="H14" s="30">
        <f>N20</f>
        <v>6.1000000000000004E-3</v>
      </c>
      <c r="I14" s="30">
        <f>N21</f>
        <v>6.1000000000000004E-3</v>
      </c>
      <c r="K14" s="51" t="s">
        <v>136</v>
      </c>
      <c r="L14" s="51"/>
      <c r="M14" s="51">
        <v>687</v>
      </c>
      <c r="N14" s="52">
        <f t="shared" si="0"/>
        <v>0</v>
      </c>
    </row>
    <row r="15" spans="1:14" x14ac:dyDescent="0.15">
      <c r="B15" s="62" t="s">
        <v>98</v>
      </c>
      <c r="C15" s="62" t="s">
        <v>99</v>
      </c>
      <c r="D15" s="62" t="s">
        <v>100</v>
      </c>
      <c r="E15" s="62" t="s">
        <v>101</v>
      </c>
      <c r="F15" s="61" t="s">
        <v>102</v>
      </c>
      <c r="G15" s="61" t="s">
        <v>104</v>
      </c>
      <c r="H15" s="61" t="s">
        <v>106</v>
      </c>
      <c r="I15" s="61" t="s">
        <v>112</v>
      </c>
      <c r="K15" s="51" t="s">
        <v>137</v>
      </c>
      <c r="L15" s="51"/>
      <c r="M15" s="51">
        <v>695</v>
      </c>
      <c r="N15" s="52">
        <f t="shared" si="0"/>
        <v>1.1599999999999999E-2</v>
      </c>
    </row>
    <row r="16" spans="1:14" x14ac:dyDescent="0.15">
      <c r="B16" s="30">
        <f>N22</f>
        <v>2.3999999999999998E-3</v>
      </c>
      <c r="C16" s="30">
        <f>N23</f>
        <v>3.5999999999999999E-3</v>
      </c>
      <c r="D16" s="30">
        <f>N24</f>
        <v>2.3999999999999998E-3</v>
      </c>
      <c r="E16" s="30">
        <f>N25</f>
        <v>0</v>
      </c>
      <c r="F16" s="30">
        <f>N26</f>
        <v>-4.7999999999999996E-3</v>
      </c>
      <c r="G16" s="30">
        <f>N27</f>
        <v>-8.5000000000000006E-3</v>
      </c>
      <c r="H16" s="30">
        <f>N28</f>
        <v>-2.3999999999999998E-3</v>
      </c>
      <c r="I16" s="30">
        <f>N29</f>
        <v>-1.1999999999999999E-3</v>
      </c>
      <c r="J16" s="26"/>
      <c r="K16" s="51" t="s">
        <v>138</v>
      </c>
      <c r="L16" s="51"/>
      <c r="M16" s="51">
        <v>699</v>
      </c>
      <c r="N16" s="52">
        <f t="shared" si="0"/>
        <v>5.7999999999999996E-3</v>
      </c>
    </row>
    <row r="17" spans="1:14" x14ac:dyDescent="0.15">
      <c r="B17" s="63" t="s">
        <v>113</v>
      </c>
      <c r="C17" s="63" t="s">
        <v>114</v>
      </c>
      <c r="D17" s="63" t="s">
        <v>122</v>
      </c>
      <c r="E17" s="63" t="s">
        <v>123</v>
      </c>
      <c r="F17" s="58" t="s">
        <v>124</v>
      </c>
      <c r="G17" s="58" t="s">
        <v>125</v>
      </c>
      <c r="H17" s="58" t="s">
        <v>155</v>
      </c>
      <c r="I17" s="58" t="s">
        <v>156</v>
      </c>
      <c r="J17" s="26"/>
      <c r="K17" s="51" t="s">
        <v>139</v>
      </c>
      <c r="L17" s="51"/>
      <c r="M17" s="51">
        <v>704</v>
      </c>
      <c r="N17" s="52">
        <f t="shared" si="0"/>
        <v>7.1999999999999998E-3</v>
      </c>
    </row>
    <row r="18" spans="1:14" x14ac:dyDescent="0.15">
      <c r="B18" s="30">
        <f>N30</f>
        <v>2.3999999999999998E-3</v>
      </c>
      <c r="C18" s="30">
        <f>N31</f>
        <v>3.7000000000000002E-3</v>
      </c>
      <c r="D18" s="30">
        <f>N32</f>
        <v>1.1999999999999999E-3</v>
      </c>
      <c r="E18" s="66">
        <v>-4.7000000000000002E-3</v>
      </c>
      <c r="F18" s="30">
        <f>N34</f>
        <v>-1.1999999999999999E-3</v>
      </c>
      <c r="G18" s="30">
        <f>N35</f>
        <v>-2.3999999999999998E-3</v>
      </c>
      <c r="H18" s="30">
        <f>N36</f>
        <v>-1.2200000000000001E-2</v>
      </c>
      <c r="I18" s="30">
        <f>N37</f>
        <v>-3.7000000000000002E-3</v>
      </c>
      <c r="K18" s="51" t="s">
        <v>140</v>
      </c>
      <c r="L18" s="51">
        <v>54.13</v>
      </c>
      <c r="M18" s="51">
        <f>ROUND(L18*10000/666.67,0)</f>
        <v>812</v>
      </c>
      <c r="N18" s="55">
        <v>5.0000000000000001E-3</v>
      </c>
    </row>
    <row r="19" spans="1:14" x14ac:dyDescent="0.15">
      <c r="B19" s="64" t="s">
        <v>159</v>
      </c>
      <c r="C19" s="65" t="s">
        <v>161</v>
      </c>
      <c r="D19" s="65"/>
      <c r="E19" s="65"/>
      <c r="F19" s="30"/>
      <c r="G19" s="30"/>
      <c r="H19" s="30"/>
      <c r="I19" s="30"/>
      <c r="K19" s="51" t="s">
        <v>141</v>
      </c>
      <c r="L19" s="51"/>
      <c r="M19" s="51">
        <v>815</v>
      </c>
      <c r="N19" s="52">
        <f t="shared" si="0"/>
        <v>3.7000000000000002E-3</v>
      </c>
    </row>
    <row r="20" spans="1:14" x14ac:dyDescent="0.15">
      <c r="B20" s="30">
        <v>2.8E-3</v>
      </c>
      <c r="C20" s="30">
        <v>1.4E-3</v>
      </c>
      <c r="D20" s="30"/>
      <c r="E20" s="30"/>
      <c r="F20" s="30"/>
      <c r="G20" s="30"/>
      <c r="H20" s="30"/>
      <c r="I20" s="30"/>
      <c r="K20" s="51" t="s">
        <v>142</v>
      </c>
      <c r="L20" s="51"/>
      <c r="M20" s="51">
        <v>820</v>
      </c>
      <c r="N20" s="52">
        <f t="shared" si="0"/>
        <v>6.1000000000000004E-3</v>
      </c>
    </row>
    <row r="21" spans="1:14" x14ac:dyDescent="0.15">
      <c r="A21" s="21" t="s">
        <v>27</v>
      </c>
      <c r="B21" s="23" t="s">
        <v>28</v>
      </c>
      <c r="C21" s="23" t="s">
        <v>29</v>
      </c>
      <c r="D21" s="23" t="s">
        <v>30</v>
      </c>
      <c r="E21" s="23" t="s">
        <v>31</v>
      </c>
      <c r="F21" s="23" t="s">
        <v>32</v>
      </c>
      <c r="G21" s="23" t="s">
        <v>33</v>
      </c>
      <c r="H21" s="25" t="s">
        <v>34</v>
      </c>
      <c r="I21" s="23" t="s">
        <v>35</v>
      </c>
      <c r="K21" s="51" t="s">
        <v>143</v>
      </c>
      <c r="L21" s="51"/>
      <c r="M21" s="51">
        <v>825</v>
      </c>
      <c r="N21" s="52">
        <f t="shared" si="0"/>
        <v>6.1000000000000004E-3</v>
      </c>
    </row>
    <row r="22" spans="1:14" x14ac:dyDescent="0.15">
      <c r="A22" s="21" t="s">
        <v>36</v>
      </c>
      <c r="B22" s="23">
        <v>25</v>
      </c>
      <c r="C22" s="23">
        <v>14</v>
      </c>
      <c r="D22" s="23">
        <v>18</v>
      </c>
      <c r="E22" s="23">
        <v>14</v>
      </c>
      <c r="F22" s="23">
        <v>10</v>
      </c>
      <c r="G22" s="23">
        <v>25</v>
      </c>
      <c r="H22" s="23">
        <v>15</v>
      </c>
      <c r="I22" s="23">
        <v>4</v>
      </c>
      <c r="K22" s="51" t="s">
        <v>144</v>
      </c>
      <c r="L22" s="51"/>
      <c r="M22" s="51">
        <v>827</v>
      </c>
      <c r="N22" s="52">
        <f t="shared" si="0"/>
        <v>2.3999999999999998E-3</v>
      </c>
    </row>
    <row r="23" spans="1:14" x14ac:dyDescent="0.15">
      <c r="A23" s="31"/>
      <c r="B23" s="32"/>
      <c r="K23" s="51" t="s">
        <v>145</v>
      </c>
      <c r="L23" s="51"/>
      <c r="M23" s="51">
        <v>830</v>
      </c>
      <c r="N23" s="52">
        <f t="shared" si="0"/>
        <v>3.5999999999999999E-3</v>
      </c>
    </row>
    <row r="24" spans="1:14" x14ac:dyDescent="0.15">
      <c r="A24" s="31"/>
      <c r="H24" s="11"/>
      <c r="K24" s="51" t="s">
        <v>146</v>
      </c>
      <c r="L24" s="51"/>
      <c r="M24" s="51">
        <v>832</v>
      </c>
      <c r="N24" s="52">
        <f t="shared" si="0"/>
        <v>2.3999999999999998E-3</v>
      </c>
    </row>
    <row r="25" spans="1:14" x14ac:dyDescent="0.15">
      <c r="A25" s="31"/>
      <c r="H25" s="11"/>
      <c r="K25" s="51" t="s">
        <v>147</v>
      </c>
      <c r="L25" s="51"/>
      <c r="M25" s="51">
        <v>832</v>
      </c>
      <c r="N25" s="52">
        <f t="shared" si="0"/>
        <v>0</v>
      </c>
    </row>
    <row r="26" spans="1:14" x14ac:dyDescent="0.15">
      <c r="K26" s="51" t="s">
        <v>107</v>
      </c>
      <c r="L26" s="51"/>
      <c r="M26" s="51">
        <v>828</v>
      </c>
      <c r="N26" s="52">
        <f t="shared" si="0"/>
        <v>-4.7999999999999996E-3</v>
      </c>
    </row>
    <row r="27" spans="1:14" x14ac:dyDescent="0.15">
      <c r="C27" s="26"/>
      <c r="K27" s="51" t="s">
        <v>108</v>
      </c>
      <c r="L27" s="51"/>
      <c r="M27" s="51">
        <v>821</v>
      </c>
      <c r="N27" s="52">
        <f t="shared" si="0"/>
        <v>-8.5000000000000006E-3</v>
      </c>
    </row>
    <row r="28" spans="1:14" x14ac:dyDescent="0.15">
      <c r="K28" s="51" t="s">
        <v>109</v>
      </c>
      <c r="L28" s="51"/>
      <c r="M28" s="51">
        <v>819</v>
      </c>
      <c r="N28" s="52">
        <f t="shared" si="0"/>
        <v>-2.3999999999999998E-3</v>
      </c>
    </row>
    <row r="29" spans="1:14" x14ac:dyDescent="0.15">
      <c r="K29" s="53" t="s">
        <v>148</v>
      </c>
      <c r="L29" s="53">
        <v>54.53</v>
      </c>
      <c r="M29" s="53">
        <f>ROUND(L29*10000/666.67,0)</f>
        <v>818</v>
      </c>
      <c r="N29" s="54">
        <f t="shared" si="0"/>
        <v>-1.1999999999999999E-3</v>
      </c>
    </row>
    <row r="30" spans="1:14" x14ac:dyDescent="0.15">
      <c r="K30" s="53" t="s">
        <v>110</v>
      </c>
      <c r="L30" s="53">
        <v>54.67</v>
      </c>
      <c r="M30" s="53">
        <f t="shared" ref="M30:M38" si="1">ROUND(L30*10000/666.67,0)</f>
        <v>820</v>
      </c>
      <c r="N30" s="54">
        <f t="shared" si="0"/>
        <v>2.3999999999999998E-3</v>
      </c>
    </row>
    <row r="31" spans="1:14" x14ac:dyDescent="0.15">
      <c r="J31" s="48"/>
      <c r="K31" s="53" t="s">
        <v>149</v>
      </c>
      <c r="L31" s="53">
        <v>54.87</v>
      </c>
      <c r="M31" s="53">
        <f t="shared" si="1"/>
        <v>823</v>
      </c>
      <c r="N31" s="54">
        <f t="shared" si="0"/>
        <v>3.7000000000000002E-3</v>
      </c>
    </row>
    <row r="32" spans="1:14" x14ac:dyDescent="0.15">
      <c r="J32" s="48"/>
      <c r="K32" s="53" t="s">
        <v>111</v>
      </c>
      <c r="L32" s="53">
        <v>54.93</v>
      </c>
      <c r="M32" s="53">
        <f t="shared" si="1"/>
        <v>824</v>
      </c>
      <c r="N32" s="54">
        <f t="shared" si="0"/>
        <v>1.1999999999999999E-3</v>
      </c>
    </row>
    <row r="33" spans="9:14" x14ac:dyDescent="0.15">
      <c r="J33" s="48"/>
      <c r="K33" s="53" t="s">
        <v>150</v>
      </c>
      <c r="L33" s="53">
        <v>54.67</v>
      </c>
      <c r="M33" s="53">
        <f t="shared" si="1"/>
        <v>820</v>
      </c>
      <c r="N33" s="54">
        <f t="shared" si="0"/>
        <v>-4.8999999999999998E-3</v>
      </c>
    </row>
    <row r="34" spans="9:14" x14ac:dyDescent="0.15">
      <c r="J34" s="48"/>
      <c r="K34" s="53" t="s">
        <v>151</v>
      </c>
      <c r="L34" s="53">
        <v>54.6</v>
      </c>
      <c r="M34" s="53">
        <f t="shared" si="1"/>
        <v>819</v>
      </c>
      <c r="N34" s="54">
        <f t="shared" si="0"/>
        <v>-1.1999999999999999E-3</v>
      </c>
    </row>
    <row r="35" spans="9:14" x14ac:dyDescent="0.15">
      <c r="J35" s="48"/>
      <c r="K35" s="53" t="s">
        <v>152</v>
      </c>
      <c r="L35" s="53">
        <v>54.47</v>
      </c>
      <c r="M35" s="53">
        <f t="shared" si="1"/>
        <v>817</v>
      </c>
      <c r="N35" s="54">
        <f t="shared" si="0"/>
        <v>-2.3999999999999998E-3</v>
      </c>
    </row>
    <row r="36" spans="9:14" x14ac:dyDescent="0.15">
      <c r="J36" s="48"/>
      <c r="K36" s="53" t="s">
        <v>153</v>
      </c>
      <c r="L36" s="53">
        <v>53.8</v>
      </c>
      <c r="M36" s="53">
        <f t="shared" si="1"/>
        <v>807</v>
      </c>
      <c r="N36" s="54">
        <f t="shared" si="0"/>
        <v>-1.2200000000000001E-2</v>
      </c>
    </row>
    <row r="37" spans="9:14" x14ac:dyDescent="0.15">
      <c r="J37" s="48"/>
      <c r="K37" s="53" t="s">
        <v>154</v>
      </c>
      <c r="L37" s="53">
        <v>53.6</v>
      </c>
      <c r="M37" s="53">
        <f t="shared" si="1"/>
        <v>804</v>
      </c>
      <c r="N37" s="54">
        <f t="shared" si="0"/>
        <v>-3.7000000000000002E-3</v>
      </c>
    </row>
    <row r="38" spans="9:14" x14ac:dyDescent="0.15">
      <c r="J38" s="48"/>
      <c r="K38" s="53" t="s">
        <v>157</v>
      </c>
      <c r="L38" s="53">
        <v>46.93</v>
      </c>
      <c r="M38" s="53">
        <f t="shared" si="1"/>
        <v>704</v>
      </c>
      <c r="N38" s="54">
        <f t="shared" si="0"/>
        <v>-0.1244</v>
      </c>
    </row>
    <row r="45" spans="9:14" x14ac:dyDescent="0.15">
      <c r="I45" s="49"/>
    </row>
  </sheetData>
  <mergeCells count="1">
    <mergeCell ref="K4:N4"/>
  </mergeCells>
  <phoneticPr fontId="4" type="noConversion"/>
  <pageMargins left="0.7" right="0.7" top="0.75" bottom="0.75" header="0.3" footer="0.3"/>
  <pageSetup paperSize="9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I12"/>
  <sheetViews>
    <sheetView workbookViewId="0">
      <selection activeCell="E16" sqref="E16"/>
    </sheetView>
  </sheetViews>
  <sheetFormatPr defaultRowHeight="13.5" x14ac:dyDescent="0.15"/>
  <sheetData>
    <row r="2" spans="1:9" x14ac:dyDescent="0.15">
      <c r="A2" t="s">
        <v>42</v>
      </c>
    </row>
    <row r="3" spans="1:9" x14ac:dyDescent="0.15">
      <c r="A3" t="s">
        <v>43</v>
      </c>
    </row>
    <row r="4" spans="1:9" x14ac:dyDescent="0.15">
      <c r="A4" t="s">
        <v>44</v>
      </c>
    </row>
    <row r="5" spans="1:9" x14ac:dyDescent="0.15">
      <c r="A5" t="s">
        <v>45</v>
      </c>
    </row>
    <row r="6" spans="1:9" x14ac:dyDescent="0.15">
      <c r="A6" t="s">
        <v>46</v>
      </c>
    </row>
    <row r="7" spans="1:9" x14ac:dyDescent="0.15">
      <c r="A7" t="s">
        <v>47</v>
      </c>
    </row>
    <row r="8" spans="1:9" x14ac:dyDescent="0.15">
      <c r="A8" t="s">
        <v>48</v>
      </c>
    </row>
    <row r="9" spans="1:9" ht="14.25" thickBot="1" x14ac:dyDescent="0.2">
      <c r="A9" t="s">
        <v>49</v>
      </c>
    </row>
    <row r="10" spans="1:9" ht="30" thickTop="1" thickBot="1" x14ac:dyDescent="0.2">
      <c r="A10" s="12" t="s">
        <v>50</v>
      </c>
      <c r="B10" s="13" t="s">
        <v>51</v>
      </c>
      <c r="C10" s="13" t="s">
        <v>52</v>
      </c>
      <c r="D10" s="13" t="s">
        <v>53</v>
      </c>
      <c r="E10" s="13" t="s">
        <v>54</v>
      </c>
      <c r="F10" s="13" t="s">
        <v>55</v>
      </c>
      <c r="G10" s="13" t="s">
        <v>56</v>
      </c>
      <c r="H10" s="13" t="s">
        <v>57</v>
      </c>
      <c r="I10" s="14" t="s">
        <v>58</v>
      </c>
    </row>
    <row r="11" spans="1:9" ht="15" thickBot="1" x14ac:dyDescent="0.2">
      <c r="A11" s="15" t="s">
        <v>59</v>
      </c>
      <c r="B11" s="16">
        <v>25</v>
      </c>
      <c r="C11" s="16">
        <v>14</v>
      </c>
      <c r="D11" s="16">
        <v>18</v>
      </c>
      <c r="E11" s="16">
        <v>14</v>
      </c>
      <c r="F11" s="16">
        <v>10</v>
      </c>
      <c r="G11" s="16">
        <v>25</v>
      </c>
      <c r="H11" s="16">
        <v>15</v>
      </c>
      <c r="I11" s="17">
        <v>4</v>
      </c>
    </row>
    <row r="12" spans="1:9" ht="14.25" thickTop="1" x14ac:dyDescent="0.15">
      <c r="A12" t="s">
        <v>60</v>
      </c>
    </row>
  </sheetData>
  <phoneticPr fontId="1" type="noConversion"/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23"/>
  <sheetViews>
    <sheetView workbookViewId="0">
      <selection activeCell="D22" sqref="D22"/>
    </sheetView>
  </sheetViews>
  <sheetFormatPr defaultColWidth="9" defaultRowHeight="13.5" x14ac:dyDescent="0.15"/>
  <cols>
    <col min="1" max="1" width="23.375" style="37" customWidth="1"/>
    <col min="2" max="9" width="15.75" style="37" customWidth="1"/>
    <col min="10" max="16384" width="9" style="37"/>
  </cols>
  <sheetData>
    <row r="1" spans="1:9" ht="16.5" x14ac:dyDescent="0.15">
      <c r="A1" s="35" t="s">
        <v>83</v>
      </c>
      <c r="B1" s="35">
        <v>0</v>
      </c>
      <c r="C1" s="36"/>
      <c r="D1" s="36"/>
      <c r="E1" s="36"/>
      <c r="F1" s="36"/>
    </row>
    <row r="2" spans="1:9" ht="16.5" x14ac:dyDescent="0.15">
      <c r="A2" s="35" t="s">
        <v>84</v>
      </c>
      <c r="B2" s="35">
        <f>估价对象!H7</f>
        <v>3094</v>
      </c>
      <c r="C2" s="36"/>
      <c r="D2" s="36"/>
      <c r="E2" s="36"/>
      <c r="F2" s="36"/>
    </row>
    <row r="3" spans="1:9" ht="16.5" x14ac:dyDescent="0.15">
      <c r="A3" s="35" t="s">
        <v>85</v>
      </c>
      <c r="B3" s="38">
        <f>估价对象!B1</f>
        <v>45544</v>
      </c>
      <c r="C3" s="36"/>
      <c r="D3" s="36"/>
      <c r="E3" s="36"/>
      <c r="F3" s="36"/>
    </row>
    <row r="4" spans="1:9" ht="33" x14ac:dyDescent="0.15">
      <c r="A4" s="35" t="s">
        <v>69</v>
      </c>
      <c r="B4" s="35" t="s">
        <v>70</v>
      </c>
      <c r="C4" s="35" t="s">
        <v>71</v>
      </c>
      <c r="D4" s="35" t="s">
        <v>86</v>
      </c>
      <c r="E4" s="36"/>
    </row>
    <row r="5" spans="1:9" ht="16.5" x14ac:dyDescent="0.15">
      <c r="A5" s="35" t="s">
        <v>72</v>
      </c>
      <c r="B5" s="39">
        <f>D14+D15</f>
        <v>203.58519999999999</v>
      </c>
      <c r="C5" s="35" t="e">
        <f>ROUND(B5*10000/$B$1,0)</f>
        <v>#DIV/0!</v>
      </c>
      <c r="D5" s="35">
        <f>ROUND(B5*10000/$B$2,0)</f>
        <v>658</v>
      </c>
      <c r="E5" s="36"/>
    </row>
    <row r="6" spans="1:9" ht="16.5" x14ac:dyDescent="0.15">
      <c r="A6" s="35" t="s">
        <v>73</v>
      </c>
      <c r="B6" s="35">
        <f>G14+G15+G16+G17</f>
        <v>203.58519999999999</v>
      </c>
      <c r="C6" s="35" t="e">
        <f>ROUND(B6*10000/$B$1,0)</f>
        <v>#DIV/0!</v>
      </c>
      <c r="D6" s="35">
        <f>ROUND(B6*10000/$B$2,0)</f>
        <v>658</v>
      </c>
      <c r="E6" s="36"/>
    </row>
    <row r="7" spans="1:9" ht="16.5" x14ac:dyDescent="0.15">
      <c r="A7" s="35" t="s">
        <v>87</v>
      </c>
      <c r="B7" s="35">
        <f>SUM(H14:H23)</f>
        <v>0</v>
      </c>
      <c r="C7" s="35" t="e">
        <f>ROUND(B7*10000/$B$1,0)</f>
        <v>#DIV/0!</v>
      </c>
      <c r="D7" s="35">
        <f>ROUND(B7*10000/$B$2,0)</f>
        <v>0</v>
      </c>
      <c r="E7" s="36"/>
    </row>
    <row r="8" spans="1:9" ht="16.5" x14ac:dyDescent="0.15">
      <c r="A8" s="35" t="s">
        <v>74</v>
      </c>
      <c r="B8" s="35">
        <f>SUM(I14:I23)</f>
        <v>0</v>
      </c>
      <c r="C8" s="35" t="e">
        <f>ROUND(B8*10000/$B$1,0)</f>
        <v>#DIV/0!</v>
      </c>
      <c r="D8" s="35">
        <f>ROUND(B8*10000/$B$2,0)</f>
        <v>0</v>
      </c>
      <c r="E8" s="36"/>
    </row>
    <row r="9" spans="1:9" ht="16.5" x14ac:dyDescent="0.15">
      <c r="A9" s="35" t="s">
        <v>88</v>
      </c>
      <c r="B9" s="40"/>
      <c r="C9" s="36"/>
      <c r="D9" s="36"/>
      <c r="E9" s="36"/>
    </row>
    <row r="10" spans="1:9" ht="16.5" x14ac:dyDescent="0.15">
      <c r="A10" s="35" t="s">
        <v>89</v>
      </c>
      <c r="B10" s="40"/>
      <c r="C10" s="36"/>
      <c r="D10" s="36"/>
      <c r="E10" s="36"/>
    </row>
    <row r="11" spans="1:9" ht="16.5" x14ac:dyDescent="0.15">
      <c r="A11" s="35" t="s">
        <v>90</v>
      </c>
      <c r="B11" s="40"/>
      <c r="C11" s="36"/>
      <c r="D11" s="36"/>
      <c r="E11" s="36"/>
    </row>
    <row r="12" spans="1:9" ht="16.5" x14ac:dyDescent="0.15">
      <c r="A12" s="36"/>
      <c r="B12" s="36"/>
      <c r="C12" s="36"/>
      <c r="D12" s="36"/>
      <c r="E12" s="36"/>
    </row>
    <row r="13" spans="1:9" ht="33" x14ac:dyDescent="0.15">
      <c r="A13" s="41" t="s">
        <v>91</v>
      </c>
      <c r="B13" s="42" t="s">
        <v>83</v>
      </c>
      <c r="C13" s="42" t="s">
        <v>84</v>
      </c>
      <c r="D13" s="42" t="s">
        <v>92</v>
      </c>
      <c r="E13" s="35" t="s">
        <v>71</v>
      </c>
      <c r="F13" s="35" t="s">
        <v>93</v>
      </c>
      <c r="G13" s="42" t="s">
        <v>94</v>
      </c>
      <c r="H13" s="42" t="s">
        <v>95</v>
      </c>
      <c r="I13" s="42" t="s">
        <v>96</v>
      </c>
    </row>
    <row r="14" spans="1:9" ht="16.5" x14ac:dyDescent="0.15">
      <c r="A14" s="43" t="s">
        <v>121</v>
      </c>
      <c r="B14" s="42">
        <v>0</v>
      </c>
      <c r="C14" s="42">
        <f>估价对象!H7</f>
        <v>3094</v>
      </c>
      <c r="D14" s="42">
        <f>估价对象!I7</f>
        <v>203.58519999999999</v>
      </c>
      <c r="E14" s="42" t="e">
        <f>ROUND(D14*10000/B14,0)</f>
        <v>#DIV/0!</v>
      </c>
      <c r="F14" s="42">
        <f>ROUND(D14*10000/C14,0)</f>
        <v>658</v>
      </c>
      <c r="G14" s="42">
        <f>D14</f>
        <v>203.58519999999999</v>
      </c>
      <c r="H14" s="42"/>
      <c r="I14" s="42"/>
    </row>
    <row r="15" spans="1:9" ht="16.5" x14ac:dyDescent="0.15">
      <c r="A15" s="43"/>
      <c r="B15" s="44"/>
      <c r="C15" s="44"/>
      <c r="D15" s="44"/>
      <c r="E15" s="42" t="e">
        <f t="shared" ref="E15:E23" si="0">ROUND(D15*10000/B15,0)</f>
        <v>#DIV/0!</v>
      </c>
      <c r="F15" s="42" t="e">
        <f t="shared" ref="F15:F23" si="1">ROUND(D15*10000/C15,0)</f>
        <v>#DIV/0!</v>
      </c>
      <c r="G15" s="45"/>
      <c r="H15" s="45"/>
      <c r="I15" s="44"/>
    </row>
    <row r="16" spans="1:9" ht="16.5" x14ac:dyDescent="0.15">
      <c r="A16" s="43" t="s">
        <v>75</v>
      </c>
      <c r="B16" s="44"/>
      <c r="C16" s="44"/>
      <c r="D16" s="44"/>
      <c r="E16" s="42" t="e">
        <f t="shared" si="0"/>
        <v>#DIV/0!</v>
      </c>
      <c r="F16" s="42" t="e">
        <f t="shared" si="1"/>
        <v>#DIV/0!</v>
      </c>
      <c r="G16" s="45"/>
      <c r="H16" s="45"/>
      <c r="I16" s="44"/>
    </row>
    <row r="17" spans="1:9" ht="16.5" x14ac:dyDescent="0.15">
      <c r="A17" s="43" t="s">
        <v>76</v>
      </c>
      <c r="B17" s="44"/>
      <c r="C17" s="44"/>
      <c r="D17" s="44"/>
      <c r="E17" s="42" t="e">
        <f t="shared" si="0"/>
        <v>#DIV/0!</v>
      </c>
      <c r="F17" s="42" t="e">
        <f t="shared" si="1"/>
        <v>#DIV/0!</v>
      </c>
      <c r="G17" s="45"/>
      <c r="H17" s="45"/>
      <c r="I17" s="44"/>
    </row>
    <row r="18" spans="1:9" ht="16.5" x14ac:dyDescent="0.15">
      <c r="A18" s="43" t="s">
        <v>77</v>
      </c>
      <c r="B18" s="44"/>
      <c r="C18" s="44"/>
      <c r="D18" s="44"/>
      <c r="E18" s="42" t="e">
        <f t="shared" si="0"/>
        <v>#DIV/0!</v>
      </c>
      <c r="F18" s="42" t="e">
        <f t="shared" si="1"/>
        <v>#DIV/0!</v>
      </c>
      <c r="G18" s="44"/>
      <c r="H18" s="44"/>
      <c r="I18" s="44"/>
    </row>
    <row r="19" spans="1:9" ht="16.5" x14ac:dyDescent="0.15">
      <c r="A19" s="43" t="s">
        <v>78</v>
      </c>
      <c r="B19" s="44"/>
      <c r="C19" s="44"/>
      <c r="D19" s="44"/>
      <c r="E19" s="42" t="e">
        <f t="shared" si="0"/>
        <v>#DIV/0!</v>
      </c>
      <c r="F19" s="42" t="e">
        <f t="shared" si="1"/>
        <v>#DIV/0!</v>
      </c>
      <c r="G19" s="44"/>
      <c r="H19" s="44"/>
      <c r="I19" s="44"/>
    </row>
    <row r="20" spans="1:9" ht="16.5" x14ac:dyDescent="0.15">
      <c r="A20" s="43" t="s">
        <v>79</v>
      </c>
      <c r="B20" s="44"/>
      <c r="C20" s="44"/>
      <c r="D20" s="44"/>
      <c r="E20" s="42" t="e">
        <f t="shared" si="0"/>
        <v>#DIV/0!</v>
      </c>
      <c r="F20" s="42" t="e">
        <f t="shared" si="1"/>
        <v>#DIV/0!</v>
      </c>
      <c r="G20" s="44"/>
      <c r="H20" s="44"/>
      <c r="I20" s="44"/>
    </row>
    <row r="21" spans="1:9" ht="16.5" x14ac:dyDescent="0.15">
      <c r="A21" s="43" t="s">
        <v>80</v>
      </c>
      <c r="B21" s="44"/>
      <c r="C21" s="44"/>
      <c r="D21" s="44"/>
      <c r="E21" s="42" t="e">
        <f t="shared" si="0"/>
        <v>#DIV/0!</v>
      </c>
      <c r="F21" s="42" t="e">
        <f t="shared" si="1"/>
        <v>#DIV/0!</v>
      </c>
      <c r="G21" s="44"/>
      <c r="H21" s="44"/>
      <c r="I21" s="44"/>
    </row>
    <row r="22" spans="1:9" ht="16.5" x14ac:dyDescent="0.15">
      <c r="A22" s="43" t="s">
        <v>81</v>
      </c>
      <c r="B22" s="44"/>
      <c r="C22" s="44"/>
      <c r="D22" s="44"/>
      <c r="E22" s="42" t="e">
        <f t="shared" si="0"/>
        <v>#DIV/0!</v>
      </c>
      <c r="F22" s="42" t="e">
        <f t="shared" si="1"/>
        <v>#DIV/0!</v>
      </c>
      <c r="G22" s="44"/>
      <c r="H22" s="44"/>
      <c r="I22" s="44"/>
    </row>
    <row r="23" spans="1:9" ht="16.5" x14ac:dyDescent="0.15">
      <c r="A23" s="43" t="s">
        <v>82</v>
      </c>
      <c r="B23" s="44"/>
      <c r="C23" s="44"/>
      <c r="D23" s="44"/>
      <c r="E23" s="35" t="e">
        <f t="shared" si="0"/>
        <v>#DIV/0!</v>
      </c>
      <c r="F23" s="35" t="e">
        <f t="shared" si="1"/>
        <v>#DIV/0!</v>
      </c>
      <c r="G23" s="44"/>
      <c r="H23" s="44"/>
      <c r="I23" s="44"/>
    </row>
  </sheetData>
  <phoneticPr fontId="1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基础信息</vt:lpstr>
      <vt:lpstr>估价对象</vt:lpstr>
      <vt:lpstr>基准地价</vt:lpstr>
      <vt:lpstr>系统读取表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2025-03-07T07:52:09Z</dcterms:modified>
</cp:coreProperties>
</file>