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filterPrivacy="1" defaultThemeVersion="124226"/>
  <bookViews>
    <workbookView xWindow="240" yWindow="285" windowWidth="14805" windowHeight="7830" activeTab="5"/>
  </bookViews>
  <sheets>
    <sheet name="比较法" sheetId="1" r:id="rId1"/>
    <sheet name="成本（静态）" sheetId="5" r:id="rId2"/>
    <sheet name="系统读取表" sheetId="4" r:id="rId3"/>
    <sheet name="瀛海家园" sheetId="6" r:id="rId4"/>
    <sheet name="三槐家园" sheetId="11" r:id="rId5"/>
    <sheet name="玉璟园" sheetId="19" r:id="rId6"/>
    <sheet name="中指成交数据" sheetId="17" r:id="rId7"/>
    <sheet name="城研数据" sheetId="8" r:id="rId8"/>
  </sheets>
  <externalReferences>
    <externalReference r:id="rId9"/>
    <externalReference r:id="rId10"/>
    <externalReference r:id="rId11"/>
  </externalReferences>
  <definedNames>
    <definedName name="单元" localSheetId="5">#REF!</definedName>
    <definedName name="单元">#REF!</definedName>
    <definedName name="房号" localSheetId="5">#REF!</definedName>
    <definedName name="房号">#REF!</definedName>
    <definedName name="房间" localSheetId="5">#REF!</definedName>
    <definedName name="房间">#REF!</definedName>
    <definedName name="房间号" localSheetId="5">#REF!</definedName>
    <definedName name="房间号">#REF!</definedName>
    <definedName name="房屋产权性质">[1]楼层测算!$N$2:$N$9</definedName>
    <definedName name="房屋朝向">[1]楼层测算!$A$117:$A$126</definedName>
    <definedName name="房屋装修">[1]楼层测算!$K$2:$K$5</definedName>
    <definedName name="教委" localSheetId="5">#REF!</definedName>
    <definedName name="教委">#REF!</definedName>
    <definedName name="扣缴日期" localSheetId="5">#REF!</definedName>
    <definedName name="扣缴日期">#REF!</definedName>
    <definedName name="楼栋" localSheetId="5">#REF!</definedName>
    <definedName name="楼栋">#REF!</definedName>
    <definedName name="楼号" localSheetId="5">#REF!</definedName>
    <definedName name="楼号">#REF!</definedName>
    <definedName name="区域成熟度" localSheetId="1">#REF!</definedName>
    <definedName name="区域成熟度" localSheetId="4">#REF!</definedName>
    <definedName name="区域成熟度" localSheetId="3">#REF!</definedName>
    <definedName name="区域成熟度" localSheetId="5">#REF!</definedName>
    <definedName name="区域成熟度">#REF!</definedName>
    <definedName name="身份证号码" localSheetId="5">#REF!</definedName>
    <definedName name="身份证号码">#REF!</definedName>
    <definedName name="所在楼层">[1]楼层测算!$L$2:$L$6</definedName>
    <definedName name="租户名称" localSheetId="5">#REF!</definedName>
    <definedName name="租户名称">#REF!</definedName>
    <definedName name="租户银行账户" localSheetId="5">#REF!</definedName>
    <definedName name="租户银行账户">#REF!</definedName>
  </definedNames>
  <calcPr calcId="144525" iterate="1"/>
</workbook>
</file>

<file path=xl/calcChain.xml><?xml version="1.0" encoding="utf-8"?>
<calcChain xmlns="http://schemas.openxmlformats.org/spreadsheetml/2006/main">
  <c r="L21" i="1" l="1"/>
  <c r="H21" i="1"/>
  <c r="K12" i="1" l="1"/>
  <c r="G12" i="1"/>
  <c r="E12" i="1"/>
  <c r="K10" i="1"/>
  <c r="G10" i="1"/>
  <c r="E10" i="1"/>
  <c r="E9" i="1"/>
  <c r="F16" i="19"/>
  <c r="F12" i="19"/>
  <c r="F9" i="19"/>
  <c r="F6" i="19"/>
  <c r="F3" i="19"/>
  <c r="D13" i="19"/>
  <c r="D12" i="19"/>
  <c r="D11" i="19"/>
  <c r="D10" i="19"/>
  <c r="D9" i="19"/>
  <c r="D8" i="19"/>
  <c r="D7" i="19"/>
  <c r="D6" i="19"/>
  <c r="D5" i="19"/>
  <c r="D4" i="19"/>
  <c r="D3" i="19"/>
  <c r="F53" i="19"/>
  <c r="F52" i="19"/>
  <c r="F49" i="19"/>
  <c r="F46" i="19"/>
  <c r="F43" i="19"/>
  <c r="F40" i="19"/>
  <c r="D52" i="19"/>
  <c r="D51" i="19"/>
  <c r="D50" i="19"/>
  <c r="D49" i="19"/>
  <c r="D48" i="19"/>
  <c r="D47" i="19"/>
  <c r="D46" i="19"/>
  <c r="D45" i="19"/>
  <c r="D44" i="19"/>
  <c r="D43" i="19"/>
  <c r="D42" i="19"/>
  <c r="D41" i="19"/>
  <c r="D40" i="19"/>
  <c r="E52" i="19"/>
  <c r="E49" i="19"/>
  <c r="E46" i="19"/>
  <c r="E43" i="19"/>
  <c r="E40" i="19"/>
  <c r="E57" i="19"/>
  <c r="E60" i="19"/>
  <c r="E64" i="19"/>
  <c r="E70" i="19"/>
  <c r="E76" i="19"/>
  <c r="E81" i="19"/>
  <c r="E82" i="19"/>
  <c r="E85" i="19"/>
  <c r="E88" i="19"/>
  <c r="E89" i="19"/>
  <c r="E97" i="19"/>
  <c r="E95" i="19"/>
  <c r="E91" i="19"/>
  <c r="D95" i="19"/>
  <c r="D94" i="19"/>
  <c r="D93" i="19"/>
  <c r="D92" i="19"/>
  <c r="D91" i="19"/>
  <c r="D90" i="19"/>
  <c r="D89" i="19"/>
  <c r="D88" i="19"/>
  <c r="D87" i="19"/>
  <c r="F2" i="5"/>
  <c r="C2" i="5"/>
  <c r="J4" i="11"/>
  <c r="H6" i="11"/>
  <c r="H4" i="11"/>
  <c r="F12" i="11"/>
  <c r="F9" i="11"/>
  <c r="F6" i="11"/>
  <c r="F3" i="11"/>
  <c r="D13" i="11"/>
  <c r="D12" i="11"/>
  <c r="D11" i="11"/>
  <c r="D10" i="11"/>
  <c r="D9" i="11"/>
  <c r="D8" i="11"/>
  <c r="D7" i="11"/>
  <c r="D6" i="11"/>
  <c r="D5" i="11"/>
  <c r="D4" i="11"/>
  <c r="D3" i="11"/>
  <c r="E49" i="6"/>
  <c r="E46" i="6"/>
  <c r="E43" i="6"/>
  <c r="E40" i="6"/>
  <c r="E37" i="6"/>
  <c r="F37" i="6"/>
  <c r="F40" i="6"/>
  <c r="F43" i="6"/>
  <c r="F46" i="6"/>
  <c r="F49" i="6"/>
  <c r="F50" i="6"/>
  <c r="E52" i="11"/>
  <c r="F52" i="11"/>
  <c r="F49" i="11"/>
  <c r="E40" i="11"/>
  <c r="E43" i="11"/>
  <c r="E46" i="11"/>
  <c r="E49" i="11"/>
  <c r="D44" i="11"/>
  <c r="F43" i="11" s="1"/>
  <c r="D51" i="11"/>
  <c r="D48" i="11"/>
  <c r="D50" i="11"/>
  <c r="D47" i="11"/>
  <c r="D46" i="11"/>
  <c r="F46" i="11" s="1"/>
  <c r="D45" i="11"/>
  <c r="D43" i="11"/>
  <c r="D42" i="11"/>
  <c r="D41" i="11"/>
  <c r="D40" i="11"/>
  <c r="F40" i="11" s="1"/>
  <c r="E57" i="11"/>
  <c r="E59" i="11"/>
  <c r="E61" i="11"/>
  <c r="E62" i="11"/>
  <c r="E65" i="11"/>
  <c r="E66" i="11"/>
  <c r="D66" i="11"/>
  <c r="E67" i="11"/>
  <c r="E69" i="11"/>
  <c r="E73" i="11"/>
  <c r="E77" i="11"/>
  <c r="E79" i="11"/>
  <c r="D15" i="6"/>
  <c r="F15" i="6" s="1"/>
  <c r="D14" i="6"/>
  <c r="D13" i="6"/>
  <c r="D12" i="6"/>
  <c r="D11" i="6"/>
  <c r="D10" i="6"/>
  <c r="D9" i="6"/>
  <c r="D8" i="6"/>
  <c r="D7" i="6"/>
  <c r="D6" i="6"/>
  <c r="D5" i="6"/>
  <c r="D4" i="6"/>
  <c r="D3" i="6"/>
  <c r="D49" i="6"/>
  <c r="D47" i="6"/>
  <c r="D46" i="6"/>
  <c r="D45" i="6"/>
  <c r="D44" i="6"/>
  <c r="D43" i="6"/>
  <c r="D42" i="6"/>
  <c r="D41" i="6"/>
  <c r="D40" i="6"/>
  <c r="D39" i="6"/>
  <c r="D38" i="6"/>
  <c r="D37" i="6"/>
  <c r="E53" i="6"/>
  <c r="E57" i="6"/>
  <c r="E59" i="6"/>
  <c r="E61" i="6"/>
  <c r="E62" i="6"/>
  <c r="E64" i="6"/>
  <c r="E66" i="6"/>
  <c r="E76" i="6"/>
  <c r="E75" i="6"/>
  <c r="E74" i="6"/>
  <c r="E72" i="6"/>
  <c r="E68" i="6"/>
  <c r="D60" i="6"/>
  <c r="D54" i="6"/>
  <c r="D55" i="6"/>
  <c r="D56" i="6"/>
  <c r="D57" i="6"/>
  <c r="D58" i="6"/>
  <c r="D59" i="6"/>
  <c r="D61" i="6"/>
  <c r="D62" i="6"/>
  <c r="D63" i="6"/>
  <c r="F53" i="11" l="1"/>
  <c r="F3" i="6"/>
  <c r="F6" i="6"/>
  <c r="F9" i="6"/>
  <c r="F12" i="6"/>
  <c r="E4" i="5"/>
  <c r="E6" i="5" s="1"/>
  <c r="C6" i="5" s="1"/>
  <c r="D97" i="19"/>
  <c r="D96" i="19"/>
  <c r="D86" i="19"/>
  <c r="D85" i="19"/>
  <c r="D84" i="19"/>
  <c r="D83" i="19"/>
  <c r="D82" i="19"/>
  <c r="D81" i="19"/>
  <c r="D80" i="19"/>
  <c r="D79" i="19"/>
  <c r="D78" i="19"/>
  <c r="D77" i="19"/>
  <c r="D76" i="19"/>
  <c r="D75" i="19"/>
  <c r="D74" i="19"/>
  <c r="D73" i="19"/>
  <c r="D72" i="19"/>
  <c r="D71" i="19"/>
  <c r="D70" i="19"/>
  <c r="D69" i="19"/>
  <c r="D68" i="19"/>
  <c r="D67" i="19"/>
  <c r="D66" i="19"/>
  <c r="D65" i="19"/>
  <c r="D64" i="19"/>
  <c r="D63" i="19"/>
  <c r="D62" i="19"/>
  <c r="D61" i="19"/>
  <c r="D60" i="19"/>
  <c r="D59" i="19"/>
  <c r="D58" i="19"/>
  <c r="D57" i="19"/>
  <c r="I43" i="19"/>
  <c r="E35" i="19"/>
  <c r="D35" i="19"/>
  <c r="F35" i="19" s="1"/>
  <c r="F32" i="19"/>
  <c r="D31" i="19"/>
  <c r="D30" i="19"/>
  <c r="E29" i="19"/>
  <c r="D29" i="19"/>
  <c r="D28" i="19"/>
  <c r="D27" i="19"/>
  <c r="E26" i="19"/>
  <c r="D26" i="19"/>
  <c r="D25" i="19"/>
  <c r="F23" i="19" s="1"/>
  <c r="E23" i="19"/>
  <c r="D22" i="19"/>
  <c r="D21" i="19"/>
  <c r="E20" i="19"/>
  <c r="E2" i="19"/>
  <c r="E39" i="19" s="1"/>
  <c r="D2" i="19"/>
  <c r="A2" i="19"/>
  <c r="A39" i="19" s="1"/>
  <c r="F32" i="11"/>
  <c r="I43" i="11"/>
  <c r="D57" i="11"/>
  <c r="D58" i="11"/>
  <c r="D59" i="11"/>
  <c r="D60" i="11"/>
  <c r="D61" i="11"/>
  <c r="D62" i="11"/>
  <c r="D63" i="11"/>
  <c r="D64" i="11"/>
  <c r="D65" i="11"/>
  <c r="E3" i="6"/>
  <c r="E12" i="6"/>
  <c r="E9" i="6"/>
  <c r="E6" i="6"/>
  <c r="H46" i="6"/>
  <c r="D53" i="6"/>
  <c r="A19" i="19" l="1"/>
  <c r="F20" i="19"/>
  <c r="F26" i="19"/>
  <c r="F29" i="19"/>
  <c r="F16" i="6"/>
  <c r="E19" i="19"/>
  <c r="F36" i="19" l="1"/>
  <c r="H4" i="19"/>
  <c r="H4" i="6"/>
  <c r="D35" i="11"/>
  <c r="D31" i="11"/>
  <c r="D30" i="11"/>
  <c r="D29" i="11"/>
  <c r="F29" i="11" s="1"/>
  <c r="D28" i="11"/>
  <c r="D27" i="11"/>
  <c r="D26" i="11"/>
  <c r="D25" i="11"/>
  <c r="F23" i="11" s="1"/>
  <c r="D22" i="11"/>
  <c r="D21" i="11"/>
  <c r="H6" i="19" l="1"/>
  <c r="J4" i="19" s="1"/>
  <c r="K5" i="1" s="1"/>
  <c r="F26" i="11"/>
  <c r="F20" i="11"/>
  <c r="F35" i="11"/>
  <c r="F9" i="5"/>
  <c r="F36" i="11" l="1"/>
  <c r="C9" i="5"/>
  <c r="G9" i="5"/>
  <c r="E9" i="5"/>
  <c r="G39" i="1" l="1"/>
  <c r="C5" i="5" l="1"/>
  <c r="E29" i="11" l="1"/>
  <c r="E26" i="11"/>
  <c r="E23" i="11"/>
  <c r="E20" i="11"/>
  <c r="D77" i="6"/>
  <c r="D69" i="6"/>
  <c r="D70" i="6"/>
  <c r="D71" i="6"/>
  <c r="D72" i="6"/>
  <c r="D73" i="6"/>
  <c r="D74" i="6"/>
  <c r="D75" i="6"/>
  <c r="D76" i="6"/>
  <c r="D30" i="6"/>
  <c r="D31" i="6"/>
  <c r="D32" i="6"/>
  <c r="F32" i="6" s="1"/>
  <c r="D29" i="6"/>
  <c r="D23" i="6"/>
  <c r="D24" i="6"/>
  <c r="D25" i="6"/>
  <c r="D26" i="6"/>
  <c r="D27" i="6"/>
  <c r="D22" i="6"/>
  <c r="F20" i="6" l="1"/>
  <c r="F26" i="6"/>
  <c r="F29" i="6"/>
  <c r="F23" i="6"/>
  <c r="F4" i="5"/>
  <c r="F16" i="11" l="1"/>
  <c r="F33" i="6"/>
  <c r="C4" i="5"/>
  <c r="C3" i="5" s="1"/>
  <c r="D80" i="11"/>
  <c r="D79" i="11"/>
  <c r="D78" i="11"/>
  <c r="D77" i="11"/>
  <c r="D67" i="6"/>
  <c r="D68" i="6"/>
  <c r="D65" i="6"/>
  <c r="D66" i="6"/>
  <c r="F23" i="1" l="1"/>
  <c r="L22" i="1"/>
  <c r="H22" i="1"/>
  <c r="F22" i="1"/>
  <c r="L23" i="1" l="1"/>
  <c r="H23" i="1"/>
  <c r="D76" i="11"/>
  <c r="D75" i="11"/>
  <c r="D74" i="11"/>
  <c r="D73" i="11"/>
  <c r="D72" i="11"/>
  <c r="D71" i="11"/>
  <c r="D70" i="11"/>
  <c r="D69" i="11"/>
  <c r="D68" i="11"/>
  <c r="D67" i="11"/>
  <c r="E35" i="11"/>
  <c r="E2" i="11"/>
  <c r="E39" i="11" s="1"/>
  <c r="D2" i="11"/>
  <c r="A2" i="11"/>
  <c r="A39" i="11" s="1"/>
  <c r="D64" i="6"/>
  <c r="A19" i="11" l="1"/>
  <c r="E19" i="11"/>
  <c r="E32" i="6"/>
  <c r="E26" i="6"/>
  <c r="E23" i="6"/>
  <c r="E20" i="6"/>
  <c r="H6" i="6" l="1"/>
  <c r="J4" i="6" s="1"/>
  <c r="I4" i="1"/>
  <c r="I5" i="1"/>
  <c r="I25" i="1" s="1"/>
  <c r="J7" i="1"/>
  <c r="L7" i="1"/>
  <c r="K21" i="1"/>
  <c r="G5" i="1" l="1"/>
  <c r="G25" i="1" s="1"/>
  <c r="K25" i="1"/>
  <c r="K26" i="1" s="1"/>
  <c r="I26" i="1"/>
  <c r="E2" i="6"/>
  <c r="E36" i="6" s="1"/>
  <c r="A19" i="6"/>
  <c r="G21" i="1"/>
  <c r="H7" i="1"/>
  <c r="F23" i="4"/>
  <c r="E23" i="4"/>
  <c r="F22" i="4"/>
  <c r="E22" i="4"/>
  <c r="F21" i="4"/>
  <c r="E21" i="4"/>
  <c r="F20" i="4"/>
  <c r="E20" i="4"/>
  <c r="F19" i="4"/>
  <c r="E19" i="4"/>
  <c r="F18" i="4"/>
  <c r="E18" i="4"/>
  <c r="F17" i="4"/>
  <c r="E17" i="4"/>
  <c r="F16" i="4"/>
  <c r="E16" i="4"/>
  <c r="F15" i="4"/>
  <c r="E15" i="4"/>
  <c r="B2" i="4"/>
  <c r="B14" i="4"/>
  <c r="N26" i="1" l="1"/>
  <c r="K29" i="1"/>
  <c r="K31" i="1" s="1"/>
  <c r="E19" i="6"/>
  <c r="A36" i="6"/>
  <c r="G26" i="1"/>
  <c r="G29" i="1" s="1"/>
  <c r="G31" i="1" s="1"/>
  <c r="K39" i="1" l="1"/>
  <c r="E5" i="1"/>
  <c r="E25" i="1" s="1"/>
  <c r="E26" i="1" s="1"/>
  <c r="A27" i="1" s="1"/>
  <c r="C29" i="1" l="1"/>
  <c r="E29" i="1"/>
  <c r="E31" i="1" s="1"/>
  <c r="E14" i="4" l="1"/>
  <c r="D14" i="4" s="1"/>
  <c r="B6" i="4" s="1"/>
  <c r="E8" i="5"/>
  <c r="F8" i="5" s="1"/>
  <c r="C8" i="5" s="1"/>
  <c r="C10" i="5" l="1"/>
  <c r="C7" i="5" s="1"/>
  <c r="C11" i="5" s="1"/>
  <c r="C12" i="5" s="1"/>
  <c r="F14" i="4"/>
  <c r="B5" i="4"/>
  <c r="B11" i="4" s="1"/>
  <c r="D6" i="4"/>
  <c r="C6" i="4"/>
  <c r="B8" i="4" l="1"/>
  <c r="D8" i="4" s="1"/>
  <c r="C5" i="4"/>
  <c r="B10" i="4"/>
  <c r="D5" i="4"/>
  <c r="B7" i="4"/>
  <c r="C7" i="4" s="1"/>
  <c r="B9" i="4"/>
  <c r="D7" i="4" l="1"/>
  <c r="C8" i="4"/>
</calcChain>
</file>

<file path=xl/sharedStrings.xml><?xml version="1.0" encoding="utf-8"?>
<sst xmlns="http://schemas.openxmlformats.org/spreadsheetml/2006/main" count="2867" uniqueCount="731">
  <si>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</si>
  <si>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</si>
  <si>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</si>
  <si>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</si>
  <si>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</si>
  <si>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</si>
  <si>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</si>
  <si>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</si>
  <si>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</si>
  <si>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</si>
  <si>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</si>
  <si>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</si>
  <si>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</si>
  <si>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重置成新价</t>
  </si>
  <si>
    <t>项目名称</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</si>
  <si>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</si>
  <si>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</si>
  <si>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</si>
  <si>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</si>
  <si>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</si>
  <si>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</si>
  <si>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</si>
  <si>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</si>
  <si>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</si>
  <si>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</si>
  <si>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</si>
  <si>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</si>
  <si>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</si>
  <si>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</si>
  <si>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t>估价对象</t>
  </si>
  <si>
    <r>
      <rPr>
        <sz val="10"/>
        <rFont val="仿宋_GB2312"/>
        <family val="3"/>
        <charset val="134"/>
      </rPr>
      <t>项目</t>
    </r>
  </si>
  <si>
    <r>
      <rPr>
        <sz val="10"/>
        <rFont val="仿宋_GB2312"/>
        <family val="3"/>
        <charset val="134"/>
      </rPr>
      <t>估价对象</t>
    </r>
  </si>
  <si>
    <r>
      <rPr>
        <sz val="10"/>
        <rFont val="仿宋_GB2312"/>
        <family val="3"/>
        <charset val="134"/>
      </rPr>
      <t>可比实例</t>
    </r>
    <r>
      <rPr>
        <sz val="10"/>
        <rFont val="Arial"/>
        <family val="2"/>
      </rPr>
      <t>1</t>
    </r>
    <phoneticPr fontId="2" type="noConversion"/>
  </si>
  <si>
    <r>
      <rPr>
        <sz val="10"/>
        <rFont val="仿宋_GB2312"/>
        <family val="3"/>
        <charset val="134"/>
      </rPr>
      <t>可比实例</t>
    </r>
    <r>
      <rPr>
        <sz val="10"/>
        <rFont val="Arial"/>
        <family val="2"/>
      </rPr>
      <t>2</t>
    </r>
    <phoneticPr fontId="2" type="noConversion"/>
  </si>
  <si>
    <r>
      <rPr>
        <sz val="10"/>
        <rFont val="仿宋_GB2312"/>
        <family val="3"/>
        <charset val="134"/>
      </rPr>
      <t>可比案例</t>
    </r>
    <r>
      <rPr>
        <sz val="10"/>
        <rFont val="Arial"/>
        <family val="2"/>
      </rPr>
      <t>3</t>
    </r>
  </si>
  <si>
    <r>
      <rPr>
        <sz val="10"/>
        <rFont val="仿宋_GB2312"/>
        <family val="3"/>
        <charset val="134"/>
      </rPr>
      <t>可比实例</t>
    </r>
    <r>
      <rPr>
        <sz val="10"/>
        <rFont val="Arial"/>
        <family val="2"/>
      </rPr>
      <t>3</t>
    </r>
    <phoneticPr fontId="2" type="noConversion"/>
  </si>
  <si>
    <r>
      <rPr>
        <sz val="10"/>
        <rFont val="仿宋_GB2312"/>
        <family val="3"/>
        <charset val="134"/>
      </rPr>
      <t>小区名称</t>
    </r>
  </si>
  <si>
    <r>
      <rPr>
        <sz val="10"/>
        <rFont val="仿宋_GB2312"/>
        <family val="3"/>
        <charset val="134"/>
      </rPr>
      <t>平均租金（元</t>
    </r>
    <r>
      <rPr>
        <sz val="10"/>
        <rFont val="Arial"/>
        <family val="2"/>
      </rPr>
      <t>/</t>
    </r>
    <r>
      <rPr>
        <sz val="10"/>
        <rFont val="仿宋_GB2312"/>
        <family val="3"/>
        <charset val="134"/>
      </rPr>
      <t>平方米</t>
    </r>
    <r>
      <rPr>
        <sz val="10"/>
        <rFont val="Arial"/>
        <family val="2"/>
      </rPr>
      <t>·</t>
    </r>
    <r>
      <rPr>
        <sz val="10"/>
        <rFont val="仿宋_GB2312"/>
        <family val="3"/>
        <charset val="134"/>
      </rPr>
      <t>月）</t>
    </r>
  </si>
  <si>
    <r>
      <rPr>
        <sz val="10"/>
        <rFont val="仿宋_GB2312"/>
        <family val="3"/>
        <charset val="134"/>
      </rPr>
      <t>待估</t>
    </r>
  </si>
  <si>
    <r>
      <rPr>
        <sz val="10"/>
        <rFont val="仿宋_GB2312"/>
        <family val="3"/>
        <charset val="134"/>
      </rPr>
      <t>交易时间</t>
    </r>
  </si>
  <si>
    <r>
      <rPr>
        <sz val="10"/>
        <rFont val="仿宋_GB2312"/>
        <family val="3"/>
        <charset val="134"/>
      </rPr>
      <t>于价值时点过去</t>
    </r>
    <r>
      <rPr>
        <sz val="10"/>
        <rFont val="Arial"/>
        <family val="2"/>
      </rPr>
      <t>12</t>
    </r>
    <r>
      <rPr>
        <sz val="10"/>
        <rFont val="仿宋_GB2312"/>
        <family val="3"/>
        <charset val="134"/>
      </rPr>
      <t>个月</t>
    </r>
  </si>
  <si>
    <r>
      <rPr>
        <sz val="10"/>
        <rFont val="仿宋_GB2312"/>
        <family val="3"/>
        <charset val="134"/>
      </rPr>
      <t>交易情况</t>
    </r>
  </si>
  <si>
    <r>
      <rPr>
        <sz val="10"/>
        <rFont val="仿宋_GB2312"/>
        <family val="3"/>
        <charset val="134"/>
      </rPr>
      <t>正常</t>
    </r>
  </si>
  <si>
    <r>
      <rPr>
        <sz val="11"/>
        <color theme="1"/>
        <rFont val="仿宋_GB2312"/>
        <family val="3"/>
        <charset val="134"/>
      </rPr>
      <t>区域状况</t>
    </r>
  </si>
  <si>
    <t>居住区成熟度</t>
    <phoneticPr fontId="2" type="noConversion"/>
  </si>
  <si>
    <r>
      <rPr>
        <sz val="10"/>
        <rFont val="仿宋_GB2312"/>
        <family val="3"/>
        <charset val="134"/>
      </rPr>
      <t>较好</t>
    </r>
  </si>
  <si>
    <t>交通条件</t>
    <phoneticPr fontId="2" type="noConversion"/>
  </si>
  <si>
    <t>商业设施</t>
    <phoneticPr fontId="2" type="noConversion"/>
  </si>
  <si>
    <r>
      <rPr>
        <sz val="10"/>
        <rFont val="仿宋_GB2312"/>
        <family val="3"/>
        <charset val="134"/>
      </rPr>
      <t>一般</t>
    </r>
  </si>
  <si>
    <t>自然环境</t>
    <phoneticPr fontId="2" type="noConversion"/>
  </si>
  <si>
    <t>公共配套</t>
    <phoneticPr fontId="2" type="noConversion"/>
  </si>
  <si>
    <r>
      <rPr>
        <sz val="10"/>
        <rFont val="仿宋_GB2312"/>
        <family val="3"/>
        <charset val="134"/>
      </rPr>
      <t>区域内银行、超市、中小学校、餐饮、医院等公共配套设施较齐全</t>
    </r>
  </si>
  <si>
    <r>
      <rPr>
        <sz val="11"/>
        <color theme="1"/>
        <rFont val="仿宋_GB2312"/>
        <family val="3"/>
        <charset val="134"/>
      </rPr>
      <t>实物状况</t>
    </r>
  </si>
  <si>
    <t>物业服务</t>
    <phoneticPr fontId="2" type="noConversion"/>
  </si>
  <si>
    <r>
      <rPr>
        <sz val="10"/>
        <rFont val="仿宋_GB2312"/>
        <family val="3"/>
        <charset val="134"/>
      </rPr>
      <t>有专业物业公司，物业服务保障好</t>
    </r>
  </si>
  <si>
    <r>
      <rPr>
        <sz val="10"/>
        <rFont val="仿宋_GB2312"/>
        <family val="3"/>
        <charset val="134"/>
      </rPr>
      <t>主力户型为二居，住宅套型较好</t>
    </r>
  </si>
  <si>
    <t>小区环境</t>
    <phoneticPr fontId="2" type="noConversion"/>
  </si>
  <si>
    <r>
      <rPr>
        <sz val="10"/>
        <rFont val="仿宋_GB2312"/>
        <family val="3"/>
        <charset val="134"/>
      </rPr>
      <t>该小区装修为基本装修，未对居住产生不良影响，一般</t>
    </r>
  </si>
  <si>
    <r>
      <rPr>
        <sz val="10"/>
        <rFont val="仿宋_GB2312"/>
        <family val="3"/>
        <charset val="134"/>
      </rPr>
      <t>配套设施</t>
    </r>
  </si>
  <si>
    <r>
      <rPr>
        <sz val="10"/>
        <rFont val="仿宋_GB2312"/>
        <family val="3"/>
        <charset val="134"/>
      </rPr>
      <t>配备活动站、医疗站</t>
    </r>
  </si>
  <si>
    <r>
      <rPr>
        <sz val="10"/>
        <rFont val="仿宋_GB2312"/>
        <family val="3"/>
        <charset val="134"/>
      </rPr>
      <t>朝向较好，能保证较长时间的采光，通风较好，较好</t>
    </r>
  </si>
  <si>
    <t>居住管理</t>
    <phoneticPr fontId="14" type="noConversion"/>
  </si>
  <si>
    <r>
      <rPr>
        <sz val="10"/>
        <rFont val="仿宋_GB2312"/>
        <family val="3"/>
        <charset val="134"/>
      </rPr>
      <t>配备管理人员</t>
    </r>
    <phoneticPr fontId="14" type="noConversion"/>
  </si>
  <si>
    <t>朝向较好，能保证较长时间的采光，通风较好，较好</t>
    <phoneticPr fontId="14" type="noConversion"/>
  </si>
  <si>
    <t>装修</t>
    <phoneticPr fontId="2" type="noConversion"/>
  </si>
  <si>
    <r>
      <rPr>
        <sz val="10"/>
        <rFont val="仿宋_GB2312"/>
        <family val="3"/>
        <charset val="134"/>
      </rPr>
      <t>空间布局与居住功能适宜；休息、学习与活动空间影响不大，较好</t>
    </r>
  </si>
  <si>
    <t>设备</t>
    <phoneticPr fontId="2" type="noConversion"/>
  </si>
  <si>
    <t>配备家具、家电；程度较新；功能正常，质量有保证，较好</t>
    <phoneticPr fontId="2" type="noConversion"/>
  </si>
  <si>
    <r>
      <rPr>
        <sz val="10"/>
        <rFont val="仿宋_GB2312"/>
        <family val="3"/>
        <charset val="134"/>
      </rPr>
      <t>出租稳定性</t>
    </r>
  </si>
  <si>
    <r>
      <rPr>
        <sz val="10"/>
        <rFont val="仿宋_GB2312"/>
        <family val="3"/>
        <charset val="134"/>
      </rPr>
      <t>出租稳定性好</t>
    </r>
  </si>
  <si>
    <r>
      <rPr>
        <sz val="10"/>
        <rFont val="仿宋_GB2312"/>
        <family val="3"/>
        <charset val="134"/>
      </rPr>
      <t>住户的构成</t>
    </r>
  </si>
  <si>
    <r>
      <rPr>
        <sz val="10"/>
        <rFont val="仿宋_GB2312"/>
        <family val="3"/>
        <charset val="134"/>
      </rPr>
      <t>出租房屋住户均有备案，居住安全性好</t>
    </r>
  </si>
  <si>
    <r>
      <rPr>
        <sz val="10"/>
        <rFont val="仿宋_GB2312"/>
        <family val="3"/>
        <charset val="134"/>
      </rPr>
      <t>出租房屋住户备案较少，居住安全性一般</t>
    </r>
  </si>
  <si>
    <r>
      <rPr>
        <sz val="10"/>
        <rFont val="仿宋_GB2312"/>
        <family val="3"/>
        <charset val="134"/>
      </rPr>
      <t>安全监控系统</t>
    </r>
  </si>
  <si>
    <r>
      <rPr>
        <sz val="10"/>
        <rFont val="仿宋_GB2312"/>
        <family val="3"/>
        <charset val="134"/>
      </rPr>
      <t>设有小区监控，门禁及呼叫系统</t>
    </r>
  </si>
  <si>
    <r>
      <rPr>
        <sz val="10"/>
        <rFont val="仿宋_GB2312"/>
        <family val="3"/>
        <charset val="134"/>
      </rPr>
      <t>成交单价（元</t>
    </r>
    <r>
      <rPr>
        <sz val="10"/>
        <rFont val="Arial"/>
        <family val="2"/>
      </rPr>
      <t>/</t>
    </r>
    <r>
      <rPr>
        <sz val="10"/>
        <rFont val="仿宋_GB2312"/>
        <family val="3"/>
        <charset val="134"/>
      </rPr>
      <t>平米）</t>
    </r>
  </si>
  <si>
    <t>_____</t>
  </si>
  <si>
    <r>
      <rPr>
        <sz val="10"/>
        <rFont val="仿宋_GB2312"/>
        <family val="3"/>
        <charset val="134"/>
      </rPr>
      <t>比较价值（元</t>
    </r>
    <r>
      <rPr>
        <sz val="10"/>
        <rFont val="Arial"/>
        <family val="2"/>
      </rPr>
      <t>/</t>
    </r>
    <r>
      <rPr>
        <sz val="10"/>
        <rFont val="仿宋_GB2312"/>
        <family val="3"/>
        <charset val="134"/>
      </rPr>
      <t>平米）</t>
    </r>
  </si>
  <si>
    <t>序号</t>
  </si>
  <si>
    <t>项目</t>
  </si>
  <si>
    <t>测算值</t>
  </si>
  <si>
    <t>说明</t>
  </si>
  <si>
    <t>折旧及摊销成本</t>
  </si>
  <si>
    <t>运营费用（元）</t>
  </si>
  <si>
    <t>2=2.1+2.2+2.3</t>
  </si>
  <si>
    <t>维修费（元）</t>
  </si>
  <si>
    <t>保险费（元）</t>
  </si>
  <si>
    <r>
      <t>物业费</t>
    </r>
    <r>
      <rPr>
        <sz val="10"/>
        <color rgb="FF000000"/>
        <rFont val="Arial"/>
        <family val="2"/>
      </rPr>
      <t>(</t>
    </r>
    <r>
      <rPr>
        <sz val="10"/>
        <color rgb="FF000000"/>
        <rFont val="宋体"/>
        <family val="3"/>
        <charset val="134"/>
      </rPr>
      <t>元</t>
    </r>
    <r>
      <rPr>
        <sz val="10"/>
        <color rgb="FF000000"/>
        <rFont val="Arial"/>
        <family val="2"/>
      </rPr>
      <t>)</t>
    </r>
  </si>
  <si>
    <r>
      <t>管理成本</t>
    </r>
    <r>
      <rPr>
        <sz val="10"/>
        <color rgb="FF000000"/>
        <rFont val="Arial"/>
        <family val="2"/>
      </rPr>
      <t>(</t>
    </r>
    <r>
      <rPr>
        <sz val="10"/>
        <color rgb="FF000000"/>
        <rFont val="宋体"/>
        <family val="3"/>
        <charset val="134"/>
      </rPr>
      <t>元</t>
    </r>
    <r>
      <rPr>
        <sz val="10"/>
        <color rgb="FF000000"/>
        <rFont val="Arial"/>
        <family val="2"/>
      </rPr>
      <t>)</t>
    </r>
  </si>
  <si>
    <t>3=3.1+3.2+3.3</t>
  </si>
  <si>
    <t>管理费（元）</t>
  </si>
  <si>
    <r>
      <t>利息</t>
    </r>
    <r>
      <rPr>
        <sz val="10"/>
        <color rgb="FF000000"/>
        <rFont val="Arial"/>
        <family val="2"/>
      </rPr>
      <t>(</t>
    </r>
    <r>
      <rPr>
        <sz val="10"/>
        <color rgb="FF000000"/>
        <rFont val="宋体"/>
        <family val="3"/>
        <charset val="134"/>
      </rPr>
      <t>元</t>
    </r>
    <r>
      <rPr>
        <sz val="10"/>
        <color rgb="FF000000"/>
        <rFont val="Arial"/>
        <family val="2"/>
      </rPr>
      <t>)</t>
    </r>
  </si>
  <si>
    <r>
      <t>利润</t>
    </r>
    <r>
      <rPr>
        <sz val="10"/>
        <color rgb="FF000000"/>
        <rFont val="Arial"/>
        <family val="2"/>
      </rPr>
      <t>(</t>
    </r>
    <r>
      <rPr>
        <sz val="10"/>
        <color rgb="FF000000"/>
        <rFont val="宋体"/>
        <family val="3"/>
        <charset val="134"/>
      </rPr>
      <t>元</t>
    </r>
    <r>
      <rPr>
        <sz val="10"/>
        <color rgb="FF000000"/>
        <rFont val="Arial"/>
        <family val="2"/>
      </rPr>
      <t>)</t>
    </r>
  </si>
  <si>
    <t>年成本收益（元）</t>
  </si>
  <si>
    <t>4=1+2+3</t>
  </si>
  <si>
    <r>
      <t>月成本收益</t>
    </r>
    <r>
      <rPr>
        <sz val="10"/>
        <color rgb="FF000000"/>
        <rFont val="Arial"/>
        <family val="2"/>
      </rPr>
      <t>(</t>
    </r>
    <r>
      <rPr>
        <sz val="10"/>
        <color rgb="FF000000"/>
        <rFont val="宋体"/>
        <family val="3"/>
        <charset val="134"/>
      </rPr>
      <t>元</t>
    </r>
    <r>
      <rPr>
        <sz val="10"/>
        <color rgb="FF000000"/>
        <rFont val="Arial"/>
        <family val="2"/>
      </rPr>
      <t>/</t>
    </r>
    <r>
      <rPr>
        <sz val="10"/>
        <color rgb="FF000000"/>
        <rFont val="宋体"/>
        <family val="3"/>
        <charset val="134"/>
      </rPr>
      <t>平方米</t>
    </r>
    <r>
      <rPr>
        <sz val="10"/>
        <color rgb="FF000000"/>
        <rFont val="Arial"/>
        <family val="2"/>
      </rPr>
      <t>·</t>
    </r>
    <r>
      <rPr>
        <sz val="10"/>
        <color rgb="FF000000"/>
        <rFont val="宋体"/>
        <family val="3"/>
        <charset val="134"/>
      </rPr>
      <t>月</t>
    </r>
    <r>
      <rPr>
        <sz val="10"/>
        <color rgb="FF000000"/>
        <rFont val="Arial"/>
        <family val="2"/>
      </rPr>
      <t>)</t>
    </r>
  </si>
  <si>
    <r>
      <rPr>
        <sz val="11"/>
        <rFont val="宋体"/>
        <family val="3"/>
        <charset val="134"/>
      </rPr>
      <t>时间</t>
    </r>
  </si>
  <si>
    <r>
      <rPr>
        <sz val="11"/>
        <rFont val="宋体"/>
        <family val="3"/>
        <charset val="134"/>
      </rPr>
      <t>样本数量</t>
    </r>
  </si>
  <si>
    <r>
      <rPr>
        <sz val="11"/>
        <color theme="1"/>
        <rFont val="宋体"/>
        <family val="3"/>
        <charset val="134"/>
      </rPr>
      <t>平均月租金</t>
    </r>
  </si>
  <si>
    <r>
      <rPr>
        <sz val="11"/>
        <color theme="1"/>
        <rFont val="宋体"/>
        <family val="3"/>
        <charset val="134"/>
      </rPr>
      <t>权重</t>
    </r>
  </si>
  <si>
    <r>
      <rPr>
        <sz val="11"/>
        <color theme="1"/>
        <rFont val="宋体"/>
        <family val="3"/>
        <charset val="134"/>
      </rPr>
      <t>结论</t>
    </r>
  </si>
  <si>
    <r>
      <rPr>
        <sz val="11"/>
        <color theme="1"/>
        <rFont val="宋体"/>
        <family val="3"/>
        <charset val="134"/>
      </rPr>
      <t>中指</t>
    </r>
  </si>
  <si>
    <r>
      <rPr>
        <sz val="11"/>
        <color theme="1"/>
        <rFont val="宋体"/>
        <family val="3"/>
        <charset val="134"/>
      </rPr>
      <t>城研中心</t>
    </r>
  </si>
  <si>
    <r>
      <rPr>
        <sz val="11"/>
        <color theme="1"/>
        <rFont val="宋体"/>
        <family val="3"/>
        <charset val="134"/>
      </rPr>
      <t>市场数据</t>
    </r>
  </si>
  <si>
    <r>
      <rPr>
        <sz val="11"/>
        <rFont val="宋体"/>
        <family val="3"/>
        <charset val="134"/>
      </rPr>
      <t>平均月租金</t>
    </r>
  </si>
  <si>
    <r>
      <rPr>
        <sz val="11"/>
        <color theme="1"/>
        <rFont val="宋体"/>
        <family val="3"/>
        <charset val="134"/>
      </rPr>
      <t>时间</t>
    </r>
  </si>
  <si>
    <r>
      <rPr>
        <sz val="11"/>
        <color theme="1"/>
        <rFont val="宋体"/>
        <family val="3"/>
        <charset val="134"/>
      </rPr>
      <t>样本数量</t>
    </r>
  </si>
  <si>
    <r>
      <rPr>
        <sz val="11"/>
        <color theme="1"/>
        <rFont val="宋体"/>
        <family val="3"/>
        <charset val="134"/>
      </rPr>
      <t>不含供暖费平均租金单价</t>
    </r>
  </si>
  <si>
    <t>小区</t>
  </si>
  <si>
    <t>区县</t>
  </si>
  <si>
    <t>海淀区</t>
  </si>
  <si>
    <t>日期</t>
    <phoneticPr fontId="2" type="noConversion"/>
  </si>
  <si>
    <t>面积</t>
    <phoneticPr fontId="2" type="noConversion"/>
  </si>
  <si>
    <t>价格</t>
    <phoneticPr fontId="2" type="noConversion"/>
  </si>
  <si>
    <t>单价</t>
    <phoneticPr fontId="2" type="noConversion"/>
  </si>
  <si>
    <t>小区名称</t>
  </si>
  <si>
    <t>年</t>
  </si>
  <si>
    <t>月份</t>
  </si>
  <si>
    <t>监测租金</t>
  </si>
  <si>
    <t>October</t>
  </si>
  <si>
    <t>November</t>
  </si>
  <si>
    <t>December</t>
  </si>
  <si>
    <t>January</t>
  </si>
  <si>
    <t>April</t>
  </si>
  <si>
    <t>May</t>
  </si>
  <si>
    <t>June</t>
  </si>
  <si>
    <t>July</t>
  </si>
  <si>
    <t>August</t>
  </si>
  <si>
    <t>September</t>
  </si>
  <si>
    <t>March</t>
  </si>
  <si>
    <t>February</t>
  </si>
  <si>
    <t>顺义区</t>
  </si>
  <si>
    <t>昌平区</t>
  </si>
  <si>
    <t>1:809</t>
  </si>
  <si>
    <t>1:845</t>
  </si>
  <si>
    <t>1:703</t>
  </si>
  <si>
    <t>1:786</t>
  </si>
  <si>
    <t>1:747</t>
  </si>
  <si>
    <t>1:752</t>
  </si>
  <si>
    <t>1:835</t>
  </si>
  <si>
    <t>1:777</t>
  </si>
  <si>
    <t>1:824</t>
  </si>
  <si>
    <t>1:827</t>
  </si>
  <si>
    <t>1:800</t>
  </si>
  <si>
    <t>1:893</t>
  </si>
  <si>
    <t>1:862</t>
  </si>
  <si>
    <t>1:768</t>
  </si>
  <si>
    <t>1:714</t>
  </si>
  <si>
    <t>1:718</t>
  </si>
  <si>
    <t>1:730</t>
  </si>
  <si>
    <t>1:712</t>
  </si>
  <si>
    <t>月均</t>
    <phoneticPr fontId="2" type="noConversion"/>
  </si>
  <si>
    <r>
      <t>5=4÷</t>
    </r>
    <r>
      <rPr>
        <sz val="10"/>
        <color rgb="FF000000"/>
        <rFont val="宋体"/>
        <family val="3"/>
        <charset val="134"/>
      </rPr>
      <t>公租房建筑面积</t>
    </r>
    <r>
      <rPr>
        <sz val="10"/>
        <color rgb="FF000000"/>
        <rFont val="Arial"/>
        <family val="2"/>
      </rPr>
      <t>÷12</t>
    </r>
    <r>
      <rPr>
        <sz val="10"/>
        <color rgb="FF000000"/>
        <rFont val="宋体"/>
        <family val="3"/>
        <charset val="134"/>
      </rPr>
      <t>个月</t>
    </r>
  </si>
  <si>
    <t>出租稳定性一般</t>
    <phoneticPr fontId="2" type="noConversion"/>
  </si>
  <si>
    <r>
      <t>2021</t>
    </r>
    <r>
      <rPr>
        <sz val="11"/>
        <color theme="1"/>
        <rFont val="宋体"/>
        <family val="3"/>
        <charset val="134"/>
      </rPr>
      <t>年一季度</t>
    </r>
    <phoneticPr fontId="2" type="noConversion"/>
  </si>
  <si>
    <t>--</t>
  </si>
  <si>
    <t>1:900</t>
  </si>
  <si>
    <t>1:839</t>
  </si>
  <si>
    <t>1:775</t>
  </si>
  <si>
    <t>1:859</t>
  </si>
  <si>
    <t>1:750</t>
  </si>
  <si>
    <t>1:759</t>
  </si>
  <si>
    <t>1:808</t>
  </si>
  <si>
    <t>1:804</t>
  </si>
  <si>
    <t>1:792</t>
  </si>
  <si>
    <t>1:898</t>
  </si>
  <si>
    <t>1:779</t>
  </si>
  <si>
    <t>1:680</t>
  </si>
  <si>
    <t>1:667</t>
  </si>
  <si>
    <t>1:686</t>
  </si>
  <si>
    <t>1:711</t>
  </si>
  <si>
    <t>1:669</t>
  </si>
  <si>
    <t>1:737</t>
  </si>
  <si>
    <t>1:706</t>
  </si>
  <si>
    <t>1:657</t>
  </si>
  <si>
    <t>1:327</t>
  </si>
  <si>
    <t>1:330</t>
  </si>
  <si>
    <t>1:362</t>
  </si>
  <si>
    <t>1:398</t>
  </si>
  <si>
    <t>1:372</t>
  </si>
  <si>
    <t>1:406</t>
  </si>
  <si>
    <t>1:410</t>
  </si>
  <si>
    <t>1:425</t>
  </si>
  <si>
    <t>1:654</t>
  </si>
  <si>
    <t>1:739</t>
  </si>
  <si>
    <t>1:728</t>
  </si>
  <si>
    <t>1:833</t>
  </si>
  <si>
    <t>1:790</t>
  </si>
  <si>
    <t>1:632</t>
  </si>
  <si>
    <t>1:636</t>
  </si>
  <si>
    <t>1:659</t>
  </si>
  <si>
    <t>1:700</t>
  </si>
  <si>
    <t>1:699</t>
  </si>
  <si>
    <t>1:704</t>
  </si>
  <si>
    <t>1:694</t>
  </si>
  <si>
    <t>1:676</t>
  </si>
  <si>
    <t>1:646</t>
  </si>
  <si>
    <t>1:698</t>
  </si>
  <si>
    <t>1:652</t>
  </si>
  <si>
    <t>1:717</t>
  </si>
  <si>
    <t>1:656</t>
  </si>
  <si>
    <t>1:784</t>
  </si>
  <si>
    <t>1:727</t>
  </si>
  <si>
    <t>1:434</t>
  </si>
  <si>
    <t>1:467</t>
  </si>
  <si>
    <t>1:437</t>
  </si>
  <si>
    <t>1:527</t>
  </si>
  <si>
    <t>1:444</t>
  </si>
  <si>
    <t>1:459</t>
  </si>
  <si>
    <t>1:502</t>
  </si>
  <si>
    <t>1:534</t>
  </si>
  <si>
    <t>1:486</t>
  </si>
  <si>
    <t>1:769</t>
  </si>
  <si>
    <t>1:830</t>
  </si>
  <si>
    <t>1:811</t>
  </si>
  <si>
    <t>1:870</t>
  </si>
  <si>
    <t>1:793</t>
  </si>
  <si>
    <t>1:868</t>
  </si>
  <si>
    <t>1:778</t>
  </si>
  <si>
    <t>1:630</t>
  </si>
  <si>
    <t>1:342</t>
  </si>
  <si>
    <t>1:324</t>
  </si>
  <si>
    <t>1:328</t>
  </si>
  <si>
    <t>1:344</t>
  </si>
  <si>
    <t>1:332</t>
  </si>
  <si>
    <t>1:312</t>
  </si>
  <si>
    <t>1:335</t>
  </si>
  <si>
    <t>1:345</t>
  </si>
  <si>
    <t>1:317</t>
  </si>
  <si>
    <t>1:631</t>
  </si>
  <si>
    <t>1:772</t>
  </si>
  <si>
    <t>1:650</t>
  </si>
  <si>
    <t>1:863</t>
  </si>
  <si>
    <t>1:765</t>
  </si>
  <si>
    <t>1:843</t>
  </si>
  <si>
    <t>1:795</t>
  </si>
  <si>
    <t>1:825</t>
  </si>
  <si>
    <t>1:807</t>
  </si>
  <si>
    <t>1:799</t>
  </si>
  <si>
    <t>1:797</t>
  </si>
  <si>
    <t>1:798</t>
  </si>
  <si>
    <t>1:783</t>
  </si>
  <si>
    <t>1:774</t>
  </si>
  <si>
    <t>1:782</t>
  </si>
  <si>
    <t>1:860</t>
  </si>
  <si>
    <t>1:815</t>
  </si>
  <si>
    <t>1:649</t>
  </si>
  <si>
    <t>1:820</t>
  </si>
  <si>
    <t>1:817</t>
  </si>
  <si>
    <t>1:844</t>
  </si>
  <si>
    <t>1:818</t>
  </si>
  <si>
    <t>1:781</t>
  </si>
  <si>
    <t>1:816</t>
  </si>
  <si>
    <t>1:708</t>
  </si>
  <si>
    <t>1:687</t>
  </si>
  <si>
    <t>1:828</t>
  </si>
  <si>
    <t>1:744</t>
  </si>
  <si>
    <t>1:794</t>
  </si>
  <si>
    <t>1:762</t>
  </si>
  <si>
    <t>1:770</t>
  </si>
  <si>
    <t>1:767</t>
  </si>
  <si>
    <t>1:716</t>
  </si>
  <si>
    <t>1:672</t>
  </si>
  <si>
    <t>1:723</t>
  </si>
  <si>
    <t>1:599</t>
  </si>
  <si>
    <t>1:746</t>
  </si>
  <si>
    <t>1:642</t>
  </si>
  <si>
    <t>1:613</t>
  </si>
  <si>
    <t>1:674</t>
  </si>
  <si>
    <t>1:688</t>
  </si>
  <si>
    <t>1:756</t>
  </si>
  <si>
    <t>1:648</t>
  </si>
  <si>
    <t>1:692</t>
  </si>
  <si>
    <t>1:710</t>
  </si>
  <si>
    <t>1:666</t>
  </si>
  <si>
    <t>1:299</t>
  </si>
  <si>
    <t>1:358</t>
  </si>
  <si>
    <t>1:369</t>
  </si>
  <si>
    <t>1:339</t>
  </si>
  <si>
    <t>1:837</t>
  </si>
  <si>
    <t>1:832</t>
  </si>
  <si>
    <t>1:771</t>
  </si>
  <si>
    <t>1:755</t>
  </si>
  <si>
    <t>1:796</t>
  </si>
  <si>
    <t>1:738</t>
  </si>
  <si>
    <t>1:615</t>
  </si>
  <si>
    <t>悦廷</t>
  </si>
  <si>
    <t>1:742</t>
  </si>
  <si>
    <t>1:724</t>
  </si>
  <si>
    <t>1:766</t>
  </si>
  <si>
    <t>1:773</t>
  </si>
  <si>
    <t>1:734</t>
  </si>
  <si>
    <t>1:693</t>
  </si>
  <si>
    <t>1:709</t>
  </si>
  <si>
    <t>1:751</t>
  </si>
  <si>
    <t>新康家园</t>
  </si>
  <si>
    <t>1:812</t>
  </si>
  <si>
    <t>1:813</t>
  </si>
  <si>
    <t>1:881</t>
  </si>
  <si>
    <t>1:801</t>
  </si>
  <si>
    <t>1:823</t>
  </si>
  <si>
    <t>泰河园三里</t>
  </si>
  <si>
    <t>1:879</t>
  </si>
  <si>
    <t>1:872</t>
  </si>
  <si>
    <t>1:806</t>
  </si>
  <si>
    <t>1:838</t>
  </si>
  <si>
    <t>1:848</t>
  </si>
  <si>
    <t>1:877</t>
  </si>
  <si>
    <t>1:836</t>
  </si>
  <si>
    <t>1:846</t>
  </si>
  <si>
    <t>1:857</t>
  </si>
  <si>
    <t>1:866</t>
  </si>
  <si>
    <t>1:885</t>
  </si>
  <si>
    <t>1:865</t>
  </si>
  <si>
    <t>1:936</t>
  </si>
  <si>
    <t>1:878</t>
  </si>
  <si>
    <t>周边有亦庄文化园、亦庄公园等，绿化面积较大，自然与人环境较好</t>
    <phoneticPr fontId="2" type="noConversion"/>
  </si>
  <si>
    <t>周边有凉水河公园、南海子公园等，绿化面积较大，自然与人环境较好</t>
    <phoneticPr fontId="2" type="noConversion"/>
  </si>
  <si>
    <r>
      <t>2020</t>
    </r>
    <r>
      <rPr>
        <sz val="11"/>
        <color theme="1"/>
        <rFont val="宋体"/>
        <family val="3"/>
        <charset val="134"/>
      </rPr>
      <t>年二季度</t>
    </r>
    <phoneticPr fontId="2" type="noConversion"/>
  </si>
  <si>
    <r>
      <t>2021</t>
    </r>
    <r>
      <rPr>
        <sz val="11"/>
        <color theme="1"/>
        <rFont val="宋体"/>
        <family val="3"/>
        <charset val="134"/>
      </rPr>
      <t>年三季度</t>
    </r>
    <phoneticPr fontId="2" type="noConversion"/>
  </si>
  <si>
    <r>
      <t>2022</t>
    </r>
    <r>
      <rPr>
        <sz val="11"/>
        <color theme="1"/>
        <rFont val="宋体"/>
        <family val="3"/>
        <charset val="134"/>
      </rPr>
      <t>年四季度</t>
    </r>
    <phoneticPr fontId="2" type="noConversion"/>
  </si>
  <si>
    <r>
      <t>2021</t>
    </r>
    <r>
      <rPr>
        <sz val="11"/>
        <color theme="1"/>
        <rFont val="宋体"/>
        <family val="3"/>
        <charset val="134"/>
      </rPr>
      <t>年二季度（</t>
    </r>
    <r>
      <rPr>
        <sz val="11"/>
        <color theme="1"/>
        <rFont val="Arial"/>
        <family val="2"/>
      </rPr>
      <t>4</t>
    </r>
    <r>
      <rPr>
        <sz val="11"/>
        <color theme="1"/>
        <rFont val="宋体"/>
        <family val="3"/>
        <charset val="134"/>
      </rPr>
      <t>月）</t>
    </r>
    <phoneticPr fontId="2" type="noConversion"/>
  </si>
  <si>
    <t>——</t>
    <phoneticPr fontId="2" type="noConversion"/>
  </si>
  <si>
    <t>——</t>
    <phoneticPr fontId="2" type="noConversion"/>
  </si>
  <si>
    <t>户型</t>
    <phoneticPr fontId="2" type="noConversion"/>
  </si>
  <si>
    <t>朝向、采光、通风</t>
    <phoneticPr fontId="14" type="noConversion"/>
  </si>
  <si>
    <t>有专业物业公司，物业服务保障较好</t>
    <phoneticPr fontId="2" type="noConversion"/>
  </si>
  <si>
    <r>
      <rPr>
        <sz val="10"/>
        <rFont val="仿宋_GB2312"/>
        <family val="3"/>
        <charset val="134"/>
      </rPr>
      <t>绿化率约为</t>
    </r>
    <r>
      <rPr>
        <sz val="10"/>
        <rFont val="Arial"/>
        <family val="2"/>
      </rPr>
      <t>30%</t>
    </r>
    <r>
      <rPr>
        <sz val="10"/>
        <rFont val="仿宋_GB2312"/>
        <family val="3"/>
        <charset val="134"/>
      </rPr>
      <t>，较好</t>
    </r>
    <phoneticPr fontId="2" type="noConversion"/>
  </si>
  <si>
    <t>配备管理人员，数量充足，居住管理较好</t>
    <phoneticPr fontId="14" type="noConversion"/>
  </si>
  <si>
    <t>厨房卫生间配备家具家电，程度较新；功能正常，质量有保证，一般</t>
    <phoneticPr fontId="2" type="noConversion"/>
  </si>
  <si>
    <t>朝向好，能保证较长时间的采光，通风好，综合分析朝向、采光、通风状况较好</t>
    <phoneticPr fontId="14" type="noConversion"/>
  </si>
  <si>
    <t>该小区装修为精装修，公共部分装修效果较好，与居住功能相适用，较好</t>
    <phoneticPr fontId="2" type="noConversion"/>
  </si>
  <si>
    <r>
      <t>指运营管理机构人员、办公等的正常开支费用，参考同类项目测算，按年租金成本收益的</t>
    </r>
    <r>
      <rPr>
        <sz val="10"/>
        <color rgb="FF000000"/>
        <rFont val="Arial"/>
        <family val="2"/>
      </rPr>
      <t xml:space="preserve"> 2%</t>
    </r>
    <r>
      <rPr>
        <sz val="10"/>
        <color rgb="FF000000"/>
        <rFont val="宋体"/>
        <family val="3"/>
        <charset val="134"/>
      </rPr>
      <t>测算，即</t>
    </r>
    <r>
      <rPr>
        <sz val="10"/>
        <color rgb="FF000000"/>
        <rFont val="Arial"/>
        <family val="2"/>
      </rPr>
      <t>40753518</t>
    </r>
    <r>
      <rPr>
        <sz val="10"/>
        <color rgb="FF000000"/>
        <rFont val="宋体"/>
        <family val="3"/>
        <charset val="134"/>
      </rPr>
      <t>×</t>
    </r>
    <r>
      <rPr>
        <sz val="10"/>
        <color rgb="FF000000"/>
        <rFont val="Arial"/>
        <family val="2"/>
      </rPr>
      <t>2%=815070</t>
    </r>
    <r>
      <rPr>
        <sz val="10"/>
        <color rgb="FF000000"/>
        <rFont val="宋体"/>
        <family val="3"/>
        <charset val="134"/>
      </rPr>
      <t>元。</t>
    </r>
    <phoneticPr fontId="2" type="noConversion"/>
  </si>
  <si>
    <r>
      <t>根据估价委托人提供的《北京市保障性住房建设投资中心财产一切险保险单（</t>
    </r>
    <r>
      <rPr>
        <sz val="10"/>
        <color rgb="FF000000"/>
        <rFont val="Arial"/>
        <family val="2"/>
      </rPr>
      <t>2020-2021</t>
    </r>
    <r>
      <rPr>
        <sz val="10"/>
        <color rgb="FF000000"/>
        <rFont val="宋体"/>
        <family val="3"/>
        <charset val="134"/>
      </rPr>
      <t>年度）</t>
    </r>
    <r>
      <rPr>
        <sz val="10"/>
        <color rgb="FF000000"/>
        <rFont val="Arial"/>
        <family val="2"/>
      </rPr>
      <t>-</t>
    </r>
    <r>
      <rPr>
        <sz val="10"/>
        <color rgb="FF000000"/>
        <rFont val="宋体"/>
        <family val="3"/>
        <charset val="134"/>
      </rPr>
      <t>怡景名苑》及</t>
    </r>
    <r>
      <rPr>
        <sz val="10"/>
        <color rgb="FFFF0000"/>
        <rFont val="宋体"/>
        <family val="3"/>
        <charset val="134"/>
      </rPr>
      <t>介绍</t>
    </r>
    <r>
      <rPr>
        <sz val="10"/>
        <color rgb="FF000000"/>
        <rFont val="宋体"/>
        <family val="3"/>
        <charset val="134"/>
      </rPr>
      <t>，该项目总建设费用约为</t>
    </r>
    <r>
      <rPr>
        <sz val="10"/>
        <color rgb="FF000000"/>
        <rFont val="Arial"/>
        <family val="2"/>
      </rPr>
      <t>342254618</t>
    </r>
    <r>
      <rPr>
        <sz val="10"/>
        <color rgb="FF000000"/>
        <rFont val="宋体"/>
        <family val="3"/>
        <charset val="134"/>
      </rPr>
      <t>元。该项目为钢混结构，非生产用房经济耐用年限为</t>
    </r>
    <r>
      <rPr>
        <sz val="10"/>
        <color rgb="FF000000"/>
        <rFont val="Arial"/>
        <family val="2"/>
      </rPr>
      <t xml:space="preserve"> 60 </t>
    </r>
    <r>
      <rPr>
        <sz val="10"/>
        <color rgb="FF000000"/>
        <rFont val="宋体"/>
        <family val="3"/>
        <charset val="134"/>
      </rPr>
      <t>年，将建设成本按直线法折算至每年，即</t>
    </r>
    <r>
      <rPr>
        <sz val="10"/>
        <color rgb="FF000000"/>
        <rFont val="Arial"/>
        <family val="2"/>
      </rPr>
      <t>342254618÷60=5704244</t>
    </r>
    <r>
      <rPr>
        <sz val="10"/>
        <color rgb="FF000000"/>
        <rFont val="宋体"/>
        <family val="3"/>
        <charset val="134"/>
      </rPr>
      <t>元。</t>
    </r>
    <phoneticPr fontId="2" type="noConversion"/>
  </si>
  <si>
    <r>
      <rPr>
        <sz val="10"/>
        <color rgb="FFFF0000"/>
        <rFont val="宋体"/>
        <family val="3"/>
        <charset val="134"/>
      </rPr>
      <t>指新建、改</t>
    </r>
    <r>
      <rPr>
        <sz val="10"/>
        <color rgb="FF000000"/>
        <rFont val="宋体"/>
        <family val="3"/>
        <charset val="134"/>
      </rPr>
      <t>建、收购公租房所需资金的资金成本，公租房项目资金由两部分组成，一部分为财政拨款的自有资金，占30%；另一部分为银行贷款资金，占70%。其中70%贷款资金贷款期限一般为15年或20年，到期后继续续贷，只付息不还本，本次测算利息为70%资金，5年期贷款利率下的单位年利息，公租房项目贷款政府对贷款利息给与10%的下浮。故本次利息为170699元。</t>
    </r>
    <phoneticPr fontId="2" type="noConversion"/>
  </si>
  <si>
    <r>
      <t>公共租赁住房项目属于保障性住房，不以获取利润为主要目的，参照保本微利原则记取利润率，以折旧及摊销成本、运营费用</t>
    </r>
    <r>
      <rPr>
        <sz val="10"/>
        <color rgb="FFFF0000"/>
        <rFont val="宋体"/>
        <family val="3"/>
        <charset val="134"/>
      </rPr>
      <t>、管理费用、利息之</t>
    </r>
    <r>
      <rPr>
        <sz val="10"/>
        <color rgb="FF000000"/>
        <rFont val="宋体"/>
        <family val="3"/>
        <charset val="134"/>
      </rPr>
      <t>和为基数的</t>
    </r>
    <r>
      <rPr>
        <sz val="10"/>
        <color rgb="FF000000"/>
        <rFont val="Arial"/>
        <family val="2"/>
      </rPr>
      <t>3%</t>
    </r>
    <r>
      <rPr>
        <sz val="10"/>
        <color rgb="FF000000"/>
        <rFont val="宋体"/>
        <family val="3"/>
        <charset val="134"/>
      </rPr>
      <t>测算开发利润</t>
    </r>
    <r>
      <rPr>
        <sz val="10"/>
        <color rgb="FF000000"/>
        <rFont val="Arial"/>
        <family val="2"/>
      </rPr>
      <t>,</t>
    </r>
    <r>
      <rPr>
        <sz val="10"/>
        <color rgb="FF000000"/>
        <rFont val="宋体"/>
        <family val="3"/>
        <charset val="134"/>
      </rPr>
      <t>即</t>
    </r>
    <r>
      <rPr>
        <sz val="10"/>
        <color rgb="FF000000"/>
        <rFont val="Arial"/>
        <family val="2"/>
      </rPr>
      <t>(5704244+3188142+815070+170699)×3%=296345</t>
    </r>
    <r>
      <rPr>
        <sz val="10"/>
        <color rgb="FF000000"/>
        <rFont val="宋体"/>
        <family val="3"/>
        <charset val="134"/>
      </rPr>
      <t>元。</t>
    </r>
    <phoneticPr fontId="2" type="noConversion"/>
  </si>
  <si>
    <r>
      <rPr>
        <sz val="10"/>
        <color rgb="FF000000"/>
        <rFont val="宋体"/>
        <family val="3"/>
        <charset val="134"/>
      </rPr>
      <t>主要包括室内部分及附属设施设备、公用部位</t>
    </r>
    <r>
      <rPr>
        <sz val="10"/>
        <color rgb="FF000000"/>
        <rFont val="Arial"/>
        <family val="2"/>
      </rPr>
      <t xml:space="preserve"> </t>
    </r>
    <r>
      <rPr>
        <sz val="10"/>
        <color rgb="FF000000"/>
        <rFont val="宋体"/>
        <family val="3"/>
        <charset val="134"/>
      </rPr>
      <t>和共用设施设备及相关场地的维修运行费用，</t>
    </r>
    <r>
      <rPr>
        <sz val="10"/>
        <color rgb="FF000000"/>
        <rFont val="Arial"/>
        <family val="2"/>
      </rPr>
      <t xml:space="preserve"> </t>
    </r>
    <r>
      <rPr>
        <sz val="10"/>
        <color rgb="FF000000"/>
        <rFont val="宋体"/>
        <family val="3"/>
        <charset val="134"/>
      </rPr>
      <t>参考同类项目测算，一般取值为</t>
    </r>
    <r>
      <rPr>
        <sz val="10"/>
        <color rgb="FF000000"/>
        <rFont val="Arial"/>
        <family val="2"/>
      </rPr>
      <t>1-2</t>
    </r>
    <r>
      <rPr>
        <sz val="10"/>
        <color rgb="FF000000"/>
        <rFont val="宋体"/>
        <family val="3"/>
        <charset val="134"/>
      </rPr>
      <t>元</t>
    </r>
    <r>
      <rPr>
        <sz val="10"/>
        <color rgb="FF000000"/>
        <rFont val="Arial"/>
        <family val="2"/>
      </rPr>
      <t>/</t>
    </r>
    <r>
      <rPr>
        <sz val="10"/>
        <color rgb="FF000000"/>
        <rFont val="宋体"/>
        <family val="3"/>
        <charset val="134"/>
      </rPr>
      <t>平方米</t>
    </r>
    <r>
      <rPr>
        <sz val="10"/>
        <color rgb="FF000000"/>
        <rFont val="Arial"/>
        <family val="2"/>
      </rPr>
      <t>·</t>
    </r>
    <r>
      <rPr>
        <sz val="10"/>
        <color rgb="FF000000"/>
        <rFont val="宋体"/>
        <family val="3"/>
        <charset val="134"/>
      </rPr>
      <t>月，本次取值</t>
    </r>
    <r>
      <rPr>
        <sz val="10"/>
        <color rgb="FFFF0000"/>
        <rFont val="宋体"/>
        <family val="3"/>
        <charset val="134"/>
      </rPr>
      <t>为</t>
    </r>
    <r>
      <rPr>
        <sz val="10"/>
        <color rgb="FFFF0000"/>
        <rFont val="Arial"/>
        <family val="2"/>
      </rPr>
      <t>1.5</t>
    </r>
    <r>
      <rPr>
        <sz val="10"/>
        <color rgb="FFFF0000"/>
        <rFont val="宋体"/>
        <family val="3"/>
        <charset val="134"/>
      </rPr>
      <t>元</t>
    </r>
    <r>
      <rPr>
        <sz val="10"/>
        <color rgb="FFFF0000"/>
        <rFont val="Arial"/>
        <family val="2"/>
      </rPr>
      <t>/</t>
    </r>
    <r>
      <rPr>
        <sz val="10"/>
        <color rgb="FFFF0000"/>
        <rFont val="宋体"/>
        <family val="3"/>
        <charset val="134"/>
      </rPr>
      <t>平</t>
    </r>
    <r>
      <rPr>
        <sz val="10"/>
        <rFont val="宋体"/>
        <family val="3"/>
        <charset val="134"/>
      </rPr>
      <t>方米</t>
    </r>
    <r>
      <rPr>
        <sz val="10"/>
        <rFont val="Arial"/>
        <family val="2"/>
      </rPr>
      <t>·</t>
    </r>
    <r>
      <rPr>
        <sz val="10"/>
        <rFont val="宋体"/>
        <family val="3"/>
        <charset val="134"/>
      </rPr>
      <t>月，则</t>
    </r>
    <r>
      <rPr>
        <sz val="10"/>
        <rFont val="Arial"/>
        <family val="2"/>
      </rPr>
      <t>1.5×12×67922.53=1222606</t>
    </r>
    <r>
      <rPr>
        <sz val="10"/>
        <rFont val="宋体"/>
        <family val="3"/>
        <charset val="134"/>
      </rPr>
      <t>元。</t>
    </r>
    <phoneticPr fontId="2" type="noConversion"/>
  </si>
  <si>
    <r>
      <rPr>
        <sz val="10"/>
        <color rgb="FF000000"/>
        <rFont val="宋体"/>
        <family val="3"/>
        <charset val="134"/>
      </rPr>
      <t>指房屋产权人为使自己的房产避免意外损失而向保险公司支付的费用，根据估价委托人提供的《北京市保障性住房建设投资中心财产一切险保险单（</t>
    </r>
    <r>
      <rPr>
        <sz val="10"/>
        <color rgb="FF000000"/>
        <rFont val="Arial"/>
        <family val="2"/>
      </rPr>
      <t>2020-2021</t>
    </r>
    <r>
      <rPr>
        <sz val="10"/>
        <color rgb="FF000000"/>
        <rFont val="宋体"/>
        <family val="3"/>
        <charset val="134"/>
      </rPr>
      <t>年度）</t>
    </r>
    <r>
      <rPr>
        <sz val="10"/>
        <color rgb="FF000000"/>
        <rFont val="Arial"/>
        <family val="2"/>
      </rPr>
      <t>-</t>
    </r>
    <r>
      <rPr>
        <sz val="10"/>
        <color rgb="FF000000"/>
        <rFont val="宋体"/>
        <family val="3"/>
        <charset val="134"/>
      </rPr>
      <t>怡景名苑》，保险费用为</t>
    </r>
    <r>
      <rPr>
        <sz val="10"/>
        <color rgb="FF000000"/>
        <rFont val="Arial"/>
        <family val="2"/>
      </rPr>
      <t>25669</t>
    </r>
    <r>
      <rPr>
        <sz val="10"/>
        <color rgb="FF000000"/>
        <rFont val="宋体"/>
        <family val="3"/>
        <charset val="134"/>
      </rPr>
      <t>元。</t>
    </r>
    <phoneticPr fontId="2" type="noConversion"/>
  </si>
  <si>
    <r>
      <rPr>
        <sz val="10"/>
        <color rgb="FF000000"/>
        <rFont val="宋体"/>
        <family val="3"/>
        <charset val="134"/>
      </rPr>
      <t>该项目为公租房，根据估价委托人提供的《基础信息台账》，物业费水平为</t>
    </r>
    <r>
      <rPr>
        <sz val="10"/>
        <color rgb="FF000000"/>
        <rFont val="Arial"/>
        <family val="2"/>
      </rPr>
      <t>2.38</t>
    </r>
    <r>
      <rPr>
        <sz val="10"/>
        <color rgb="FF000000"/>
        <rFont val="宋体"/>
        <family val="3"/>
        <charset val="134"/>
      </rPr>
      <t>元</t>
    </r>
    <r>
      <rPr>
        <sz val="10"/>
        <color rgb="FF000000"/>
        <rFont val="Arial"/>
        <family val="2"/>
      </rPr>
      <t>/</t>
    </r>
    <r>
      <rPr>
        <sz val="10"/>
        <color rgb="FF000000"/>
        <rFont val="宋体"/>
        <family val="3"/>
        <charset val="134"/>
      </rPr>
      <t>平方米</t>
    </r>
    <r>
      <rPr>
        <sz val="10"/>
        <color rgb="FF000000"/>
        <rFont val="Arial"/>
        <family val="2"/>
      </rPr>
      <t>/</t>
    </r>
    <r>
      <rPr>
        <sz val="10"/>
        <color rgb="FF000000"/>
        <rFont val="宋体"/>
        <family val="3"/>
        <charset val="134"/>
      </rPr>
      <t>月计算，则年物业费用为</t>
    </r>
    <r>
      <rPr>
        <sz val="10"/>
        <color rgb="FF000000"/>
        <rFont val="Arial"/>
        <family val="2"/>
      </rPr>
      <t xml:space="preserve"> 2.38×67922.53×12=1939867</t>
    </r>
    <r>
      <rPr>
        <sz val="10"/>
        <color rgb="FF000000"/>
        <rFont val="宋体"/>
        <family val="3"/>
        <charset val="134"/>
      </rPr>
      <t>元。</t>
    </r>
    <phoneticPr fontId="2" type="noConversion"/>
  </si>
  <si>
    <t>不含物业费，不含取暖费</t>
    <phoneticPr fontId="2" type="noConversion"/>
  </si>
  <si>
    <t>不含物业费和取暖费</t>
    <phoneticPr fontId="2" type="noConversion"/>
  </si>
  <si>
    <t>户型</t>
    <phoneticPr fontId="2" type="noConversion"/>
  </si>
  <si>
    <t>装修</t>
    <phoneticPr fontId="2" type="noConversion"/>
  </si>
  <si>
    <t>朝向</t>
    <phoneticPr fontId="2" type="noConversion"/>
  </si>
  <si>
    <t>楼层</t>
    <phoneticPr fontId="2" type="noConversion"/>
  </si>
  <si>
    <t>二居室</t>
    <phoneticPr fontId="2" type="noConversion"/>
  </si>
  <si>
    <t>南北</t>
    <phoneticPr fontId="2" type="noConversion"/>
  </si>
  <si>
    <t>精装修</t>
    <phoneticPr fontId="2" type="noConversion"/>
  </si>
  <si>
    <t>二居室</t>
    <phoneticPr fontId="2" type="noConversion"/>
  </si>
  <si>
    <t>三居室</t>
    <phoneticPr fontId="2" type="noConversion"/>
  </si>
  <si>
    <t>一居室</t>
    <phoneticPr fontId="2" type="noConversion"/>
  </si>
  <si>
    <t>一居室</t>
    <phoneticPr fontId="2" type="noConversion"/>
  </si>
  <si>
    <r>
      <rPr>
        <sz val="11"/>
        <color theme="1"/>
        <rFont val="宋体"/>
        <family val="3"/>
        <charset val="134"/>
      </rPr>
      <t>高</t>
    </r>
    <r>
      <rPr>
        <sz val="11"/>
        <color theme="1"/>
        <rFont val="Arial"/>
        <family val="2"/>
      </rPr>
      <t>/6</t>
    </r>
    <phoneticPr fontId="2" type="noConversion"/>
  </si>
  <si>
    <t>南北</t>
    <phoneticPr fontId="2" type="noConversion"/>
  </si>
  <si>
    <t>二居室</t>
  </si>
  <si>
    <t>精装修</t>
    <phoneticPr fontId="2" type="noConversion"/>
  </si>
  <si>
    <r>
      <t>2021</t>
    </r>
    <r>
      <rPr>
        <sz val="11"/>
        <color theme="1"/>
        <rFont val="宋体"/>
        <family val="3"/>
        <charset val="134"/>
      </rPr>
      <t>年三季度（</t>
    </r>
    <r>
      <rPr>
        <sz val="11"/>
        <color theme="1"/>
        <rFont val="Arial"/>
        <family val="2"/>
      </rPr>
      <t>7</t>
    </r>
    <r>
      <rPr>
        <sz val="11"/>
        <color theme="1"/>
        <rFont val="宋体"/>
        <family val="3"/>
        <charset val="134"/>
      </rPr>
      <t>月）</t>
    </r>
    <phoneticPr fontId="2" type="noConversion"/>
  </si>
  <si>
    <r>
      <t>2021</t>
    </r>
    <r>
      <rPr>
        <sz val="11"/>
        <color theme="1"/>
        <rFont val="宋体"/>
        <family val="3"/>
        <charset val="134"/>
      </rPr>
      <t>年二季度</t>
    </r>
    <phoneticPr fontId="2" type="noConversion"/>
  </si>
  <si>
    <t>物业费</t>
    <phoneticPr fontId="2" type="noConversion"/>
  </si>
  <si>
    <t>取暖费</t>
    <phoneticPr fontId="2" type="noConversion"/>
  </si>
  <si>
    <r>
      <rPr>
        <sz val="11"/>
        <color theme="1"/>
        <rFont val="宋体"/>
        <family val="3"/>
        <charset val="134"/>
      </rPr>
      <t>元</t>
    </r>
    <r>
      <rPr>
        <sz val="11"/>
        <color theme="1"/>
        <rFont val="Arial"/>
        <family val="2"/>
      </rPr>
      <t>/</t>
    </r>
    <r>
      <rPr>
        <sz val="11"/>
        <color theme="1"/>
        <rFont val="宋体"/>
        <family val="3"/>
        <charset val="134"/>
      </rPr>
      <t>平方米</t>
    </r>
    <r>
      <rPr>
        <sz val="11"/>
        <color theme="1"/>
        <rFont val="Arial"/>
        <family val="2"/>
      </rPr>
      <t>/</t>
    </r>
    <r>
      <rPr>
        <sz val="11"/>
        <color theme="1"/>
        <rFont val="宋体"/>
        <family val="3"/>
        <charset val="134"/>
      </rPr>
      <t>年</t>
    </r>
    <phoneticPr fontId="2" type="noConversion"/>
  </si>
  <si>
    <r>
      <rPr>
        <sz val="11"/>
        <color theme="1"/>
        <rFont val="宋体"/>
        <family val="3"/>
        <charset val="134"/>
      </rPr>
      <t>元</t>
    </r>
    <r>
      <rPr>
        <sz val="11"/>
        <color theme="1"/>
        <rFont val="Arial"/>
        <family val="2"/>
      </rPr>
      <t>/</t>
    </r>
    <r>
      <rPr>
        <sz val="11"/>
        <color theme="1"/>
        <rFont val="宋体"/>
        <family val="3"/>
        <charset val="134"/>
      </rPr>
      <t>平方米</t>
    </r>
    <r>
      <rPr>
        <sz val="11"/>
        <color theme="1"/>
        <rFont val="Arial"/>
        <family val="2"/>
      </rPr>
      <t>/</t>
    </r>
    <r>
      <rPr>
        <sz val="11"/>
        <color theme="1"/>
        <rFont val="宋体"/>
        <family val="3"/>
        <charset val="134"/>
      </rPr>
      <t>月</t>
    </r>
    <phoneticPr fontId="2" type="noConversion"/>
  </si>
  <si>
    <t>不含物业费，不含取暖费</t>
    <phoneticPr fontId="2" type="noConversion"/>
  </si>
  <si>
    <r>
      <t>2020</t>
    </r>
    <r>
      <rPr>
        <sz val="11"/>
        <color theme="1"/>
        <rFont val="宋体"/>
        <family val="3"/>
        <charset val="134"/>
      </rPr>
      <t>年三季度</t>
    </r>
    <phoneticPr fontId="2" type="noConversion"/>
  </si>
  <si>
    <r>
      <t>2020</t>
    </r>
    <r>
      <rPr>
        <sz val="11"/>
        <color theme="1"/>
        <rFont val="宋体"/>
        <family val="3"/>
        <charset val="134"/>
      </rPr>
      <t>年四季度</t>
    </r>
    <phoneticPr fontId="2" type="noConversion"/>
  </si>
  <si>
    <t>不含物业费、不含供暖费平均租金单价</t>
    <phoneticPr fontId="2" type="noConversion"/>
  </si>
  <si>
    <t>不含物业费，不含取暖费</t>
    <phoneticPr fontId="2" type="noConversion"/>
  </si>
  <si>
    <t>时间</t>
    <phoneticPr fontId="2" type="noConversion"/>
  </si>
  <si>
    <r>
      <rPr>
        <b/>
        <sz val="11"/>
        <color theme="1"/>
        <rFont val="宋体"/>
        <family val="3"/>
        <charset val="134"/>
      </rPr>
      <t>中指数据</t>
    </r>
  </si>
  <si>
    <r>
      <rPr>
        <b/>
        <sz val="11"/>
        <color theme="1"/>
        <rFont val="宋体"/>
        <family val="3"/>
        <charset val="134"/>
      </rPr>
      <t>市场调查数据</t>
    </r>
  </si>
  <si>
    <t>平米租金(元/㎡*月)</t>
  </si>
  <si>
    <t>套均租金(元/套*月)</t>
  </si>
  <si>
    <t>参考售价(元/㎡)</t>
  </si>
  <si>
    <t>租售比</t>
  </si>
  <si>
    <t>观音寺南里&lt;观音寺街道&lt;大兴区</t>
  </si>
  <si>
    <t>1:753</t>
  </si>
  <si>
    <t>辛店小区&lt;天宫院街道&lt;大兴区</t>
  </si>
  <si>
    <t>1:705</t>
  </si>
  <si>
    <t>1:803</t>
  </si>
  <si>
    <t>1:732</t>
  </si>
  <si>
    <t>1:876</t>
  </si>
  <si>
    <t>兴海园&lt;瀛海&lt;大兴区</t>
  </si>
  <si>
    <t>1:894</t>
  </si>
  <si>
    <t>1:897</t>
  </si>
  <si>
    <t>1:882</t>
  </si>
  <si>
    <t>1:822</t>
  </si>
  <si>
    <t>1:886</t>
  </si>
  <si>
    <t>1:888</t>
  </si>
  <si>
    <t>1:841</t>
  </si>
  <si>
    <t>1:722</t>
  </si>
  <si>
    <t>i立方&lt;天宫院街道&lt;大兴区</t>
  </si>
  <si>
    <t>1:360</t>
  </si>
  <si>
    <t>1:365</t>
  </si>
  <si>
    <t>1:368</t>
  </si>
  <si>
    <t>首座御园&lt;观音寺街道&lt;大兴区</t>
  </si>
  <si>
    <t>1:814</t>
  </si>
  <si>
    <t>瀛海家园&lt;瀛海&lt;大兴区</t>
  </si>
  <si>
    <t>1:850</t>
  </si>
  <si>
    <t>1:858</t>
  </si>
  <si>
    <t>1:840</t>
  </si>
  <si>
    <t>1:787</t>
  </si>
  <si>
    <t>格林云墅&lt;黄村南&lt;大兴区</t>
  </si>
  <si>
    <t>1:819</t>
  </si>
  <si>
    <t>1:918</t>
  </si>
  <si>
    <t>1:929</t>
  </si>
  <si>
    <t>1:842</t>
  </si>
  <si>
    <t>1:1128</t>
  </si>
  <si>
    <t>1:1114</t>
  </si>
  <si>
    <t>1:1149</t>
  </si>
  <si>
    <t>天堂河农场&lt;天宫院街道&lt;大兴区</t>
  </si>
  <si>
    <t>1:653</t>
  </si>
  <si>
    <t>1:731</t>
  </si>
  <si>
    <t>1:626</t>
  </si>
  <si>
    <t>车站中里&lt;林校路街道&lt;大兴区</t>
  </si>
  <si>
    <t>1:853</t>
  </si>
  <si>
    <t>1:855</t>
  </si>
  <si>
    <t>1:760</t>
  </si>
  <si>
    <t>三合南里&lt;兴丰街道&lt;大兴区</t>
  </si>
  <si>
    <t>1:831</t>
  </si>
  <si>
    <t>1:913</t>
  </si>
  <si>
    <t>1:834</t>
  </si>
  <si>
    <t>1:849</t>
  </si>
  <si>
    <t>1:785</t>
  </si>
  <si>
    <t>兴康家园&lt;清源街道&lt;大兴区</t>
  </si>
  <si>
    <t>1:802</t>
  </si>
  <si>
    <t>1:944</t>
  </si>
  <si>
    <t>康盛园&lt;清源街道&lt;大兴区</t>
  </si>
  <si>
    <t>1:895</t>
  </si>
  <si>
    <t>1:921</t>
  </si>
  <si>
    <t>1:909</t>
  </si>
  <si>
    <t>1:896</t>
  </si>
  <si>
    <t>1:788</t>
  </si>
  <si>
    <t>1:947</t>
  </si>
  <si>
    <t>成和园&lt;旧宫&lt;大兴区</t>
  </si>
  <si>
    <t>1:754</t>
  </si>
  <si>
    <t>1:789</t>
  </si>
  <si>
    <t>车站北里&lt;林校路街道&lt;大兴区</t>
  </si>
  <si>
    <t>1:758</t>
  </si>
  <si>
    <t>1:791</t>
  </si>
  <si>
    <t>1:749</t>
  </si>
  <si>
    <t>鑫苑鑫都汇&lt;天宫院街道&lt;大兴区</t>
  </si>
  <si>
    <t>1:871</t>
  </si>
  <si>
    <t>1:861</t>
  </si>
  <si>
    <t>1:851</t>
  </si>
  <si>
    <t>滨河西里&lt;清源街道&lt;大兴区</t>
  </si>
  <si>
    <t>1:729</t>
  </si>
  <si>
    <t>1:691</t>
  </si>
  <si>
    <t>林校北里&lt;林校路街道&lt;大兴区</t>
  </si>
  <si>
    <t>1:735</t>
  </si>
  <si>
    <t>1:847</t>
  </si>
  <si>
    <t>1:810</t>
  </si>
  <si>
    <t>兴政东里&lt;林校路街道&lt;大兴区</t>
  </si>
  <si>
    <t>1:715</t>
  </si>
  <si>
    <t>1:725</t>
  </si>
  <si>
    <t>双河南里&lt;观音寺街道&lt;大兴区</t>
  </si>
  <si>
    <t>1:696</t>
  </si>
  <si>
    <t>1:662</t>
  </si>
  <si>
    <t>1:684</t>
  </si>
  <si>
    <t>康泰园&lt;清源街道&lt;大兴区</t>
  </si>
  <si>
    <t>1:924</t>
  </si>
  <si>
    <t>1:890</t>
  </si>
  <si>
    <t>1:963</t>
  </si>
  <si>
    <t>龙湖时代天街&lt;天宫院街道&lt;大兴区</t>
  </si>
  <si>
    <t>1:821</t>
  </si>
  <si>
    <t>枣园小区&lt;清源街道&lt;大兴区</t>
  </si>
  <si>
    <t>1:761</t>
  </si>
  <si>
    <t>明悦湾&lt;南苑&lt;丰台区</t>
  </si>
  <si>
    <t>1:702</t>
  </si>
  <si>
    <t>1:663</t>
  </si>
  <si>
    <t>1:670</t>
  </si>
  <si>
    <t>1:664</t>
  </si>
  <si>
    <t>1:695</t>
  </si>
  <si>
    <t>清欣园&lt;旧宫&lt;大兴区</t>
  </si>
  <si>
    <t>1:661</t>
  </si>
  <si>
    <t>1:679</t>
  </si>
  <si>
    <t>南海家园&lt;瀛海&lt;大兴区</t>
  </si>
  <si>
    <t>1:763</t>
  </si>
  <si>
    <t>1:780</t>
  </si>
  <si>
    <t>滨河西里北区&lt;清源街道&lt;大兴区</t>
  </si>
  <si>
    <t>1:681</t>
  </si>
  <si>
    <t>彩虹新城&lt;清源街道&lt;大兴区</t>
  </si>
  <si>
    <t>1:856</t>
  </si>
  <si>
    <t>1:932</t>
  </si>
  <si>
    <t>1:873</t>
  </si>
  <si>
    <t>中国铁建·花语府&lt;旧宫&lt;大兴区</t>
  </si>
  <si>
    <t>1:1023</t>
  </si>
  <si>
    <t>1:1016</t>
  </si>
  <si>
    <t>1:984</t>
  </si>
  <si>
    <t>1:1006</t>
  </si>
  <si>
    <t>1:1013</t>
  </si>
  <si>
    <t>1:927</t>
  </si>
  <si>
    <t>枣园尚城&lt;清源街道&lt;大兴区</t>
  </si>
  <si>
    <t>1:748</t>
  </si>
  <si>
    <t>1:757</t>
  </si>
  <si>
    <t>兴都苑&lt;西红门&lt;大兴区</t>
  </si>
  <si>
    <t>1:776</t>
  </si>
  <si>
    <t>1:721</t>
  </si>
  <si>
    <t>富强东里&lt;兴丰街道&lt;大兴区</t>
  </si>
  <si>
    <t>1:726</t>
  </si>
  <si>
    <t>1:713</t>
  </si>
  <si>
    <t>清澄名苑&lt;兴丰街道&lt;大兴区</t>
  </si>
  <si>
    <t>1:869</t>
  </si>
  <si>
    <t>1:955</t>
  </si>
  <si>
    <t>1:910</t>
  </si>
  <si>
    <t>首邑上城&lt;清源街道&lt;大兴区</t>
  </si>
  <si>
    <t>1:852</t>
  </si>
  <si>
    <t>1:736</t>
  </si>
  <si>
    <t>云龙家园&lt;旧宫&lt;大兴区</t>
  </si>
  <si>
    <t>1:864</t>
  </si>
  <si>
    <t>1:867</t>
  </si>
  <si>
    <t>1:829</t>
  </si>
  <si>
    <t>清逸园&lt;旧宫&lt;大兴区</t>
  </si>
  <si>
    <t>1:689</t>
  </si>
  <si>
    <t>灵秀山庄&lt;旧宫&lt;大兴区</t>
  </si>
  <si>
    <t>1:743</t>
  </si>
  <si>
    <t>金融街融汇&lt;天宫院街道&lt;大兴区</t>
  </si>
  <si>
    <t>郁花园一里&lt;清源街道&lt;大兴区</t>
  </si>
  <si>
    <t>旧宫新苑南区&lt;旧宫&lt;大兴区</t>
  </si>
  <si>
    <t>1:690</t>
  </si>
  <si>
    <t>鸿坤理想城&lt;西红门&lt;大兴区</t>
  </si>
  <si>
    <t>1:953</t>
  </si>
  <si>
    <t>1:935</t>
  </si>
  <si>
    <t>1:915</t>
  </si>
  <si>
    <t>1:892</t>
  </si>
  <si>
    <t>1:945</t>
  </si>
  <si>
    <t>1:937</t>
  </si>
  <si>
    <t>1:934</t>
  </si>
  <si>
    <t>1:907</t>
  </si>
  <si>
    <t>美然绿色家园&lt;旧宫&lt;大兴区</t>
  </si>
  <si>
    <t>黄村西里&lt;兴丰街道&lt;大兴区</t>
  </si>
  <si>
    <t>1:682</t>
  </si>
  <si>
    <t>星光视界中心&lt;观音寺街道&lt;大兴区</t>
  </si>
  <si>
    <t>1:620</t>
  </si>
  <si>
    <t>1:624</t>
  </si>
  <si>
    <t>1:633</t>
  </si>
  <si>
    <t>1:629</t>
  </si>
  <si>
    <t>1:627</t>
  </si>
  <si>
    <t>顺驰领海&lt;清源街道&lt;大兴区</t>
  </si>
  <si>
    <t>1:1012</t>
  </si>
  <si>
    <t>1:966</t>
  </si>
  <si>
    <t>1:880</t>
  </si>
  <si>
    <t>1:917</t>
  </si>
  <si>
    <t>1:923</t>
  </si>
  <si>
    <t>月桂庄园&lt;西红门&lt;大兴区</t>
  </si>
  <si>
    <t>住总万科橙&lt;天宫院街道&lt;大兴区</t>
  </si>
  <si>
    <t>中建国际港&lt;清源街道&lt;大兴区</t>
  </si>
  <si>
    <t>金地仰山&lt;清源街道&lt;大兴区</t>
  </si>
  <si>
    <t>1:968</t>
  </si>
  <si>
    <t>1:1035</t>
  </si>
  <si>
    <t>1:1041</t>
  </si>
  <si>
    <t>1:982</t>
  </si>
  <si>
    <t>1:1010</t>
  </si>
  <si>
    <t>1:950</t>
  </si>
  <si>
    <t>1:920</t>
  </si>
  <si>
    <t>和悦华锦&lt;瀛海&lt;大兴区</t>
  </si>
  <si>
    <t>郁花园三里&lt;清源街道&lt;大兴区</t>
  </si>
  <si>
    <t>1:904</t>
  </si>
  <si>
    <t>新里西斯莱公馆&lt;清源街道&lt;大兴区</t>
  </si>
  <si>
    <t>清源西里&lt;清源街道&lt;大兴区</t>
  </si>
  <si>
    <t>兴海家园&lt;西红门&lt;大兴区</t>
  </si>
  <si>
    <t>1:874</t>
  </si>
  <si>
    <t>世嘉博客&lt;西红门&lt;大兴区</t>
  </si>
  <si>
    <t>宣颐家园&lt;旧宫&lt;大兴区</t>
  </si>
  <si>
    <t>1:655</t>
  </si>
  <si>
    <t>力宝广场&lt;亦庄&lt;大兴区</t>
  </si>
  <si>
    <t>1:402</t>
  </si>
  <si>
    <t>1:329</t>
  </si>
  <si>
    <t>1:354</t>
  </si>
  <si>
    <t>首开龙湖天琅&lt;瀛海&lt;大兴区</t>
  </si>
  <si>
    <t>1:1008</t>
  </si>
  <si>
    <t>1:1021</t>
  </si>
  <si>
    <t>1:593</t>
  </si>
  <si>
    <t>亦庄北岸&lt;旧宫&lt;大兴区</t>
  </si>
  <si>
    <t>上海沙龙&lt;亦庄&lt;大兴区</t>
  </si>
  <si>
    <t>保利茉莉公馆&lt;清源街道&lt;大兴区</t>
  </si>
  <si>
    <t>1:956</t>
  </si>
  <si>
    <t>葛洲坝紫郡府&lt;旧宫&lt;大兴区</t>
  </si>
  <si>
    <t>1:916</t>
  </si>
  <si>
    <t>1:975</t>
  </si>
  <si>
    <t>1:911</t>
  </si>
  <si>
    <t>首邑溪谷&lt;清源街道&lt;大兴区</t>
  </si>
  <si>
    <t>1:919</t>
  </si>
  <si>
    <t>1:972</t>
  </si>
  <si>
    <t>1:981</t>
  </si>
  <si>
    <t>1:990</t>
  </si>
  <si>
    <t>1:1007</t>
  </si>
  <si>
    <t>1:1055</t>
  </si>
  <si>
    <t>1:958</t>
  </si>
  <si>
    <t>1:996</t>
  </si>
  <si>
    <t>大雄郁金香舍&lt;亦庄&lt;大兴区</t>
  </si>
  <si>
    <t>富力盛悦居&lt;旧宫&lt;大兴区</t>
  </si>
  <si>
    <t>1:745</t>
  </si>
  <si>
    <t>1:720</t>
  </si>
  <si>
    <t>北京城建海梓府&lt;瀛海&lt;大兴区</t>
  </si>
  <si>
    <t>国锐金嵿&lt;亦庄&lt;大兴区</t>
  </si>
  <si>
    <t>金第万科朗润园&lt;旧宫&lt;大兴区</t>
  </si>
  <si>
    <t>1:899</t>
  </si>
  <si>
    <t>中信新城&lt;亦庄&lt;大兴区</t>
  </si>
  <si>
    <t>林肯公园C区住宅&lt;亦庄&lt;大兴区</t>
  </si>
  <si>
    <t>1:621</t>
  </si>
  <si>
    <t>林肯公园公寓&lt;亦庄&lt;大兴区</t>
  </si>
  <si>
    <t>林肯时代住宅&lt;亦庄&lt;大兴区</t>
  </si>
  <si>
    <t>1:430</t>
  </si>
  <si>
    <t>1:416</t>
  </si>
  <si>
    <t>1:400</t>
  </si>
  <si>
    <t>亦庄梅园小区&lt;亦庄&lt;大兴区</t>
  </si>
  <si>
    <t>亦庄金茂悦&lt;瀛海&lt;大兴区</t>
  </si>
  <si>
    <t>1:678</t>
  </si>
  <si>
    <t>亦庄金茂府&lt;瀛海&lt;大兴区</t>
  </si>
  <si>
    <t>1:889</t>
  </si>
  <si>
    <t>1:569</t>
  </si>
  <si>
    <t>1:644</t>
  </si>
  <si>
    <t>大兴绿地中央广场商业&lt;清源街道&lt;大兴区</t>
  </si>
  <si>
    <t>好景国际&lt;亦庄&lt;大兴区</t>
  </si>
  <si>
    <t>1:227</t>
  </si>
  <si>
    <t>1:311</t>
  </si>
  <si>
    <t>林肯公寓&lt;亦庄&lt;大兴区</t>
  </si>
  <si>
    <t>1:519</t>
  </si>
  <si>
    <t>悦廷&lt;亦庄&lt;大兴区</t>
  </si>
  <si>
    <t>1:597</t>
  </si>
  <si>
    <t>——</t>
    <phoneticPr fontId="2" type="noConversion"/>
  </si>
  <si>
    <r>
      <rPr>
        <b/>
        <sz val="11"/>
        <color theme="1"/>
        <rFont val="宋体"/>
        <family val="3"/>
        <charset val="134"/>
      </rPr>
      <t>城研中心提供数据</t>
    </r>
  </si>
  <si>
    <t>朝向</t>
    <phoneticPr fontId="2" type="noConversion"/>
  </si>
  <si>
    <t>精装修</t>
    <phoneticPr fontId="2" type="noConversion"/>
  </si>
  <si>
    <t>南</t>
    <phoneticPr fontId="2" type="noConversion"/>
  </si>
  <si>
    <t>泰河园三里&lt;亦庄&lt;大兴区</t>
  </si>
  <si>
    <t>1:933</t>
  </si>
  <si>
    <t>1:926</t>
  </si>
  <si>
    <t>鹿海园&lt;瀛海&lt;大兴区</t>
  </si>
  <si>
    <t>1:901</t>
  </si>
  <si>
    <t>主力户型为二居室，住宅套型较好</t>
    <phoneticPr fontId="2" type="noConversion"/>
  </si>
  <si>
    <t>玉璟园&lt;瀛海&lt;大兴区</t>
  </si>
  <si>
    <t>1:962</t>
  </si>
  <si>
    <t>1:959</t>
  </si>
  <si>
    <t>1:964</t>
  </si>
  <si>
    <t>1:1011</t>
  </si>
  <si>
    <t>1:988</t>
  </si>
  <si>
    <t>三槐家园&lt;旧宫&lt;大兴区</t>
  </si>
  <si>
    <t>1:954</t>
  </si>
  <si>
    <t>1:931</t>
  </si>
  <si>
    <t>1:902</t>
  </si>
  <si>
    <t>一居室</t>
    <phoneticPr fontId="2" type="noConversion"/>
  </si>
  <si>
    <t>低/15</t>
    <phoneticPr fontId="2" type="noConversion"/>
  </si>
  <si>
    <t>中/15</t>
    <phoneticPr fontId="2" type="noConversion"/>
  </si>
  <si>
    <t>高/15</t>
    <phoneticPr fontId="2" type="noConversion"/>
  </si>
  <si>
    <r>
      <rPr>
        <sz val="11"/>
        <color theme="1"/>
        <rFont val="宋体"/>
        <family val="3"/>
        <charset val="134"/>
      </rPr>
      <t>低</t>
    </r>
    <r>
      <rPr>
        <sz val="11"/>
        <color theme="1"/>
        <rFont val="Arial"/>
        <family val="2"/>
      </rPr>
      <t>/15</t>
    </r>
    <phoneticPr fontId="2" type="noConversion"/>
  </si>
  <si>
    <t>高/15</t>
    <phoneticPr fontId="2" type="noConversion"/>
  </si>
  <si>
    <r>
      <rPr>
        <sz val="11"/>
        <color theme="1"/>
        <rFont val="宋体"/>
        <family val="3"/>
        <charset val="134"/>
      </rPr>
      <t>中</t>
    </r>
    <r>
      <rPr>
        <sz val="11"/>
        <color theme="1"/>
        <rFont val="Arial"/>
        <family val="2"/>
      </rPr>
      <t>/15</t>
    </r>
    <phoneticPr fontId="2" type="noConversion"/>
  </si>
  <si>
    <r>
      <rPr>
        <sz val="11"/>
        <color theme="1"/>
        <rFont val="宋体"/>
        <family val="3"/>
        <charset val="134"/>
      </rPr>
      <t>低</t>
    </r>
    <r>
      <rPr>
        <sz val="11"/>
        <color theme="1"/>
        <rFont val="Arial"/>
        <family val="2"/>
      </rPr>
      <t>/15</t>
    </r>
    <phoneticPr fontId="2" type="noConversion"/>
  </si>
  <si>
    <r>
      <rPr>
        <sz val="11"/>
        <color theme="1"/>
        <rFont val="宋体"/>
        <family val="3"/>
        <charset val="134"/>
      </rPr>
      <t>中</t>
    </r>
    <r>
      <rPr>
        <sz val="11"/>
        <color theme="1"/>
        <rFont val="Arial"/>
        <family val="2"/>
      </rPr>
      <t>/15</t>
    </r>
    <phoneticPr fontId="2" type="noConversion"/>
  </si>
  <si>
    <r>
      <rPr>
        <sz val="11"/>
        <color theme="1"/>
        <rFont val="宋体"/>
        <family val="3"/>
        <charset val="134"/>
      </rPr>
      <t>高</t>
    </r>
    <r>
      <rPr>
        <sz val="11"/>
        <color theme="1"/>
        <rFont val="Arial"/>
        <family val="2"/>
      </rPr>
      <t>/15</t>
    </r>
    <phoneticPr fontId="2" type="noConversion"/>
  </si>
  <si>
    <r>
      <rPr>
        <sz val="11"/>
        <color theme="1"/>
        <rFont val="宋体"/>
        <family val="3"/>
        <charset val="134"/>
      </rPr>
      <t>高</t>
    </r>
    <r>
      <rPr>
        <sz val="11"/>
        <color theme="1"/>
        <rFont val="Arial"/>
        <family val="2"/>
      </rPr>
      <t>/15</t>
    </r>
    <phoneticPr fontId="2" type="noConversion"/>
  </si>
  <si>
    <r>
      <rPr>
        <sz val="11"/>
        <color theme="1"/>
        <rFont val="宋体"/>
        <family val="3"/>
        <charset val="134"/>
      </rPr>
      <t>中</t>
    </r>
    <r>
      <rPr>
        <sz val="11"/>
        <color theme="1"/>
        <rFont val="Arial"/>
        <family val="2"/>
      </rPr>
      <t>/15</t>
    </r>
    <phoneticPr fontId="2" type="noConversion"/>
  </si>
  <si>
    <t>——</t>
    <phoneticPr fontId="2" type="noConversion"/>
  </si>
  <si>
    <r>
      <rPr>
        <sz val="11"/>
        <color theme="1"/>
        <rFont val="宋体"/>
        <family val="3"/>
        <charset val="134"/>
      </rPr>
      <t>中</t>
    </r>
    <r>
      <rPr>
        <sz val="11"/>
        <color theme="1"/>
        <rFont val="Arial"/>
        <family val="2"/>
      </rPr>
      <t>/5</t>
    </r>
    <r>
      <rPr>
        <sz val="11"/>
        <color theme="1"/>
        <rFont val="宋体"/>
        <family val="2"/>
        <charset val="134"/>
        <scheme val="minor"/>
      </rPr>
      <t/>
    </r>
  </si>
  <si>
    <r>
      <rPr>
        <sz val="11"/>
        <color theme="1"/>
        <rFont val="宋体"/>
        <family val="3"/>
        <charset val="134"/>
      </rPr>
      <t>高</t>
    </r>
    <r>
      <rPr>
        <sz val="11"/>
        <color theme="1"/>
        <rFont val="Arial"/>
        <family val="2"/>
      </rPr>
      <t>/9</t>
    </r>
    <phoneticPr fontId="2" type="noConversion"/>
  </si>
  <si>
    <t>高/5</t>
    <phoneticPr fontId="2" type="noConversion"/>
  </si>
  <si>
    <t>二居室</t>
    <phoneticPr fontId="2" type="noConversion"/>
  </si>
  <si>
    <r>
      <rPr>
        <sz val="11"/>
        <color theme="1"/>
        <rFont val="宋体"/>
        <family val="3"/>
        <charset val="134"/>
      </rPr>
      <t>日期</t>
    </r>
    <phoneticPr fontId="2" type="noConversion"/>
  </si>
  <si>
    <r>
      <rPr>
        <sz val="11"/>
        <color theme="1"/>
        <rFont val="宋体"/>
        <family val="3"/>
        <charset val="134"/>
      </rPr>
      <t>面积</t>
    </r>
    <phoneticPr fontId="2" type="noConversion"/>
  </si>
  <si>
    <r>
      <rPr>
        <sz val="11"/>
        <color theme="1"/>
        <rFont val="宋体"/>
        <family val="3"/>
        <charset val="134"/>
      </rPr>
      <t>价格</t>
    </r>
    <phoneticPr fontId="2" type="noConversion"/>
  </si>
  <si>
    <r>
      <rPr>
        <sz val="11"/>
        <color theme="1"/>
        <rFont val="宋体"/>
        <family val="3"/>
        <charset val="134"/>
      </rPr>
      <t>单价</t>
    </r>
    <phoneticPr fontId="2" type="noConversion"/>
  </si>
  <si>
    <r>
      <rPr>
        <sz val="11"/>
        <color theme="1"/>
        <rFont val="宋体"/>
        <family val="3"/>
        <charset val="134"/>
      </rPr>
      <t>朝向</t>
    </r>
    <phoneticPr fontId="2" type="noConversion"/>
  </si>
  <si>
    <r>
      <rPr>
        <sz val="11"/>
        <color theme="1"/>
        <rFont val="宋体"/>
        <family val="3"/>
        <charset val="134"/>
      </rPr>
      <t>二居室</t>
    </r>
    <phoneticPr fontId="2" type="noConversion"/>
  </si>
  <si>
    <r>
      <rPr>
        <sz val="11"/>
        <color theme="1"/>
        <rFont val="宋体"/>
        <family val="3"/>
        <charset val="134"/>
      </rPr>
      <t>精装修</t>
    </r>
    <phoneticPr fontId="2" type="noConversion"/>
  </si>
  <si>
    <r>
      <rPr>
        <sz val="11"/>
        <color theme="1"/>
        <rFont val="宋体"/>
        <family val="3"/>
        <charset val="134"/>
      </rPr>
      <t>南北</t>
    </r>
    <phoneticPr fontId="2" type="noConversion"/>
  </si>
  <si>
    <r>
      <rPr>
        <sz val="11"/>
        <color theme="1"/>
        <rFont val="宋体"/>
        <family val="3"/>
        <charset val="134"/>
      </rPr>
      <t>月均</t>
    </r>
    <phoneticPr fontId="2" type="noConversion"/>
  </si>
  <si>
    <r>
      <rPr>
        <sz val="11"/>
        <color theme="1"/>
        <rFont val="宋体"/>
        <family val="3"/>
        <charset val="134"/>
      </rPr>
      <t>户型</t>
    </r>
    <phoneticPr fontId="2" type="noConversion"/>
  </si>
  <si>
    <r>
      <rPr>
        <sz val="11"/>
        <color theme="1"/>
        <rFont val="宋体"/>
        <family val="3"/>
        <charset val="134"/>
      </rPr>
      <t>装修</t>
    </r>
    <phoneticPr fontId="2" type="noConversion"/>
  </si>
  <si>
    <r>
      <rPr>
        <sz val="11"/>
        <color theme="1"/>
        <rFont val="宋体"/>
        <family val="3"/>
        <charset val="134"/>
      </rPr>
      <t>楼层</t>
    </r>
    <phoneticPr fontId="2" type="noConversion"/>
  </si>
  <si>
    <r>
      <rPr>
        <sz val="11"/>
        <color theme="1"/>
        <rFont val="宋体"/>
        <family val="3"/>
        <charset val="134"/>
      </rPr>
      <t>高</t>
    </r>
    <r>
      <rPr>
        <sz val="11"/>
        <color theme="1"/>
        <rFont val="Arial"/>
        <family val="2"/>
      </rPr>
      <t>/9</t>
    </r>
    <phoneticPr fontId="2" type="noConversion"/>
  </si>
  <si>
    <r>
      <rPr>
        <sz val="11"/>
        <color theme="1"/>
        <rFont val="宋体"/>
        <family val="3"/>
        <charset val="134"/>
      </rPr>
      <t>高</t>
    </r>
    <r>
      <rPr>
        <sz val="11"/>
        <color theme="1"/>
        <rFont val="Arial"/>
        <family val="2"/>
      </rPr>
      <t>/5</t>
    </r>
    <phoneticPr fontId="2" type="noConversion"/>
  </si>
  <si>
    <r>
      <rPr>
        <sz val="11"/>
        <color theme="1"/>
        <rFont val="宋体"/>
        <family val="3"/>
        <charset val="134"/>
      </rPr>
      <t>一居室</t>
    </r>
    <phoneticPr fontId="2" type="noConversion"/>
  </si>
  <si>
    <r>
      <rPr>
        <sz val="11"/>
        <color theme="1"/>
        <rFont val="宋体"/>
        <family val="3"/>
        <charset val="134"/>
      </rPr>
      <t>精装修</t>
    </r>
    <phoneticPr fontId="2" type="noConversion"/>
  </si>
  <si>
    <r>
      <rPr>
        <sz val="11"/>
        <color theme="1"/>
        <rFont val="宋体"/>
        <family val="3"/>
        <charset val="134"/>
      </rPr>
      <t>南</t>
    </r>
    <phoneticPr fontId="2" type="noConversion"/>
  </si>
  <si>
    <r>
      <rPr>
        <sz val="11"/>
        <color theme="1"/>
        <rFont val="宋体"/>
        <family val="3"/>
        <charset val="134"/>
      </rPr>
      <t>高</t>
    </r>
    <r>
      <rPr>
        <sz val="11"/>
        <color theme="1"/>
        <rFont val="Arial"/>
        <family val="2"/>
      </rPr>
      <t>/9</t>
    </r>
    <phoneticPr fontId="2" type="noConversion"/>
  </si>
  <si>
    <r>
      <rPr>
        <sz val="11"/>
        <color theme="1"/>
        <rFont val="宋体"/>
        <family val="3"/>
        <charset val="134"/>
      </rPr>
      <t>二居室</t>
    </r>
    <phoneticPr fontId="2" type="noConversion"/>
  </si>
  <si>
    <r>
      <rPr>
        <sz val="11"/>
        <color theme="1"/>
        <rFont val="宋体"/>
        <family val="3"/>
        <charset val="134"/>
      </rPr>
      <t>南北</t>
    </r>
    <phoneticPr fontId="2" type="noConversion"/>
  </si>
  <si>
    <r>
      <rPr>
        <sz val="11"/>
        <color theme="1"/>
        <rFont val="宋体"/>
        <family val="3"/>
        <charset val="134"/>
      </rPr>
      <t>中</t>
    </r>
    <r>
      <rPr>
        <sz val="11"/>
        <color theme="1"/>
        <rFont val="Arial"/>
        <family val="2"/>
      </rPr>
      <t>/10</t>
    </r>
    <phoneticPr fontId="2" type="noConversion"/>
  </si>
  <si>
    <r>
      <rPr>
        <sz val="11"/>
        <color theme="1"/>
        <rFont val="宋体"/>
        <family val="3"/>
        <charset val="134"/>
      </rPr>
      <t>低</t>
    </r>
    <r>
      <rPr>
        <sz val="11"/>
        <color theme="1"/>
        <rFont val="Arial"/>
        <family val="2"/>
      </rPr>
      <t>/10</t>
    </r>
    <phoneticPr fontId="2" type="noConversion"/>
  </si>
  <si>
    <r>
      <rPr>
        <sz val="11"/>
        <color theme="1"/>
        <rFont val="宋体"/>
        <family val="3"/>
        <charset val="134"/>
      </rPr>
      <t>高</t>
    </r>
    <r>
      <rPr>
        <sz val="11"/>
        <color theme="1"/>
        <rFont val="Arial"/>
        <family val="2"/>
      </rPr>
      <t>/10</t>
    </r>
    <phoneticPr fontId="2" type="noConversion"/>
  </si>
  <si>
    <r>
      <rPr>
        <sz val="11"/>
        <color theme="1"/>
        <rFont val="宋体"/>
        <family val="3"/>
        <charset val="134"/>
      </rPr>
      <t>三居室</t>
    </r>
    <phoneticPr fontId="2" type="noConversion"/>
  </si>
  <si>
    <r>
      <rPr>
        <sz val="11"/>
        <color theme="1"/>
        <rFont val="宋体"/>
        <family val="3"/>
        <charset val="134"/>
      </rPr>
      <t>高</t>
    </r>
    <r>
      <rPr>
        <sz val="11"/>
        <color theme="1"/>
        <rFont val="Arial"/>
        <family val="2"/>
      </rPr>
      <t>/9</t>
    </r>
    <phoneticPr fontId="2" type="noConversion"/>
  </si>
  <si>
    <r>
      <rPr>
        <sz val="11"/>
        <color theme="1"/>
        <rFont val="宋体"/>
        <family val="3"/>
        <charset val="134"/>
      </rPr>
      <t>高</t>
    </r>
    <r>
      <rPr>
        <sz val="11"/>
        <color theme="1"/>
        <rFont val="Arial"/>
        <family val="2"/>
      </rPr>
      <t>/5</t>
    </r>
    <phoneticPr fontId="2" type="noConversion"/>
  </si>
  <si>
    <r>
      <rPr>
        <sz val="11"/>
        <color theme="1"/>
        <rFont val="宋体"/>
        <family val="3"/>
        <charset val="134"/>
      </rPr>
      <t>中</t>
    </r>
    <r>
      <rPr>
        <sz val="11"/>
        <color theme="1"/>
        <rFont val="Arial"/>
        <family val="2"/>
      </rPr>
      <t>/5</t>
    </r>
    <phoneticPr fontId="2" type="noConversion"/>
  </si>
  <si>
    <r>
      <rPr>
        <sz val="11"/>
        <color theme="1"/>
        <rFont val="宋体"/>
        <family val="3"/>
        <charset val="134"/>
      </rPr>
      <t>中</t>
    </r>
    <r>
      <rPr>
        <sz val="11"/>
        <color theme="1"/>
        <rFont val="Arial"/>
        <family val="2"/>
      </rPr>
      <t>/10</t>
    </r>
    <phoneticPr fontId="2" type="noConversion"/>
  </si>
  <si>
    <t>——</t>
    <phoneticPr fontId="2" type="noConversion"/>
  </si>
  <si>
    <r>
      <rPr>
        <sz val="11"/>
        <color theme="1"/>
        <rFont val="宋体"/>
        <family val="3"/>
        <charset val="134"/>
      </rPr>
      <t>中</t>
    </r>
    <r>
      <rPr>
        <sz val="11"/>
        <color theme="1"/>
        <rFont val="Arial"/>
        <family val="2"/>
      </rPr>
      <t>/5</t>
    </r>
    <phoneticPr fontId="2" type="noConversion"/>
  </si>
  <si>
    <r>
      <rPr>
        <sz val="11"/>
        <color theme="1"/>
        <rFont val="宋体"/>
        <family val="3"/>
        <charset val="134"/>
      </rPr>
      <t>低</t>
    </r>
    <r>
      <rPr>
        <sz val="11"/>
        <color theme="1"/>
        <rFont val="Arial"/>
        <family val="2"/>
      </rPr>
      <t>/9</t>
    </r>
    <phoneticPr fontId="2" type="noConversion"/>
  </si>
  <si>
    <t>中/6</t>
  </si>
  <si>
    <t>中/6</t>
    <phoneticPr fontId="2" type="noConversion"/>
  </si>
  <si>
    <t>低/6</t>
    <phoneticPr fontId="2" type="noConversion"/>
  </si>
  <si>
    <t>中/5</t>
    <phoneticPr fontId="2" type="noConversion"/>
  </si>
  <si>
    <t>中/9</t>
    <phoneticPr fontId="2" type="noConversion"/>
  </si>
  <si>
    <t>中/5</t>
    <phoneticPr fontId="2" type="noConversion"/>
  </si>
  <si>
    <t>三居室</t>
    <phoneticPr fontId="2" type="noConversion"/>
  </si>
  <si>
    <t>高/9</t>
    <phoneticPr fontId="2" type="noConversion"/>
  </si>
  <si>
    <t>低/9</t>
    <phoneticPr fontId="2" type="noConversion"/>
  </si>
  <si>
    <r>
      <rPr>
        <sz val="11"/>
        <color theme="1"/>
        <rFont val="宋体"/>
        <family val="3"/>
        <charset val="134"/>
      </rPr>
      <t>高</t>
    </r>
    <r>
      <rPr>
        <sz val="11"/>
        <color theme="1"/>
        <rFont val="Arial"/>
        <family val="2"/>
      </rPr>
      <t>/5</t>
    </r>
    <phoneticPr fontId="2" type="noConversion"/>
  </si>
  <si>
    <t>中/6</t>
    <phoneticPr fontId="2" type="noConversion"/>
  </si>
  <si>
    <t>高/6</t>
    <phoneticPr fontId="2" type="noConversion"/>
  </si>
  <si>
    <t>中/9</t>
    <phoneticPr fontId="2" type="noConversion"/>
  </si>
  <si>
    <t>南北</t>
    <phoneticPr fontId="2" type="noConversion"/>
  </si>
  <si>
    <t>瀛海家园</t>
    <phoneticPr fontId="2" type="noConversion"/>
  </si>
  <si>
    <t>三槐家园</t>
    <phoneticPr fontId="2" type="noConversion"/>
  </si>
  <si>
    <t>玉璟园</t>
    <phoneticPr fontId="2" type="noConversion"/>
  </si>
  <si>
    <t>国瑞瑞福园</t>
    <phoneticPr fontId="2" type="noConversion"/>
  </si>
  <si>
    <t>周边有瀛海府、首开龙湖天琅、兴海苑、紫宸苑等居住小区，居住小区规模较大，入住率较高，综合评价居住区成熟度较好</t>
    <phoneticPr fontId="2" type="noConversion"/>
  </si>
  <si>
    <t>周边有瀛海府、首开龙湖天琅、兴海苑、紫宸苑等居住小区，居住小区规模较大，入住率较高，综合评价居住区成熟度较好</t>
    <phoneticPr fontId="2" type="noConversion"/>
  </si>
  <si>
    <t>周边有瀛海府、首开龙湖天琅、万和斐丽、兴海苑、紫宸苑等居住小区，居住小区规模较大，入住率较高，综合评价居住区成熟度较好</t>
    <phoneticPr fontId="2" type="noConversion"/>
  </si>
  <si>
    <t>周边有京鲜生超市、世纪华联超市、首航超市、物美超市等，商业设施较齐备</t>
    <phoneticPr fontId="2" type="noConversion"/>
  </si>
  <si>
    <t>区域自然环境：南海子公园；人文环境无。综合环境状况较好。</t>
    <phoneticPr fontId="2" type="noConversion"/>
  </si>
  <si>
    <t>周边暂无学校等等教育设施；有红星医院、北京市大兴区中西医结合医院等医疗设施；北京农商银行、中国邮政储蓄银行等配套设施，公共配套设施状况较好</t>
    <phoneticPr fontId="2" type="noConversion"/>
  </si>
  <si>
    <t>估价对象所属项目东临瀛泰路，南临三槐南路，西临京岚线，北临瀛吉街，距京台高速公路约1.7公里，路网密集度较好；周边有453、573、兴31、兴38路等，距离地铁8号线南段瀛海站约300米；整体交通便捷度较好。</t>
    <phoneticPr fontId="2" type="noConversion"/>
  </si>
  <si>
    <t>估价对象所属项目东临空地、景汇家园，南临瀛吉街，西临瀛泰路，北临黄亦路，距京台高速公路约2公里，路网密集度较好；周边有453、573、兴31、兴38路等，距离地铁8号线南段瀛海站约600米；整体交通便捷度较好。</t>
    <phoneticPr fontId="2" type="noConversion"/>
  </si>
  <si>
    <t>主力户型为二居室，住宅套型一般</t>
    <phoneticPr fontId="2" type="noConversion"/>
  </si>
  <si>
    <t>周边有瀛海家园、万和斐丽、瀛海府、首开龙湖天琅等居住小区，居住小区规模较大，入住率较高，综合评价居住区成熟度较好</t>
    <phoneticPr fontId="2" type="noConversion"/>
  </si>
  <si>
    <t>估价对象所属项目东临京岚线，南临瀛安街，西临经二路，北临瀛吉街，距京台高速公路约1.2公里，路网密集度较好；周边有341、555、573、926、兴29、兴31、兴75路等，距离地铁8号线南段瀛海站约300米；整体交通便捷度较好。</t>
    <phoneticPr fontId="2" type="noConversion"/>
  </si>
  <si>
    <t>有普通物业公司，物业服务保障一般</t>
    <phoneticPr fontId="2" type="noConversion"/>
  </si>
  <si>
    <t>绿化率约为35%，较好</t>
    <phoneticPr fontId="2" type="noConversion"/>
  </si>
  <si>
    <r>
      <rPr>
        <sz val="10"/>
        <rFont val="仿宋_GB2312"/>
        <family val="3"/>
        <charset val="134"/>
      </rPr>
      <t>绿化率约为30</t>
    </r>
    <r>
      <rPr>
        <sz val="10"/>
        <rFont val="Arial"/>
        <family val="2"/>
      </rPr>
      <t>%</t>
    </r>
    <r>
      <rPr>
        <sz val="10"/>
        <rFont val="仿宋_GB2312"/>
        <family val="3"/>
        <charset val="134"/>
      </rPr>
      <t>，较好</t>
    </r>
    <phoneticPr fontId="2" type="noConversion"/>
  </si>
  <si>
    <t>绿化率约为36%，好</t>
    <phoneticPr fontId="2" type="noConversion"/>
  </si>
  <si>
    <t>配备管理人员，数量一般，居住管理一般</t>
    <phoneticPr fontId="2" type="noConversion"/>
  </si>
  <si>
    <t>配备管理人员，数量一般，居住管理一般</t>
    <phoneticPr fontId="2" type="noConversion"/>
  </si>
  <si>
    <t>建筑面积</t>
    <phoneticPr fontId="2" type="noConversion"/>
  </si>
  <si>
    <t>配备活动站、医疗站</t>
    <phoneticPr fontId="2" type="noConversion"/>
  </si>
  <si>
    <t>80-89</t>
    <phoneticPr fontId="2" type="noConversion"/>
  </si>
  <si>
    <t>主力户型为二居室，住宅套型一般</t>
    <phoneticPr fontId="2" type="noConversion"/>
  </si>
  <si>
    <t>78-86</t>
    <phoneticPr fontId="2" type="noConversion"/>
  </si>
  <si>
    <t>89-101</t>
    <phoneticPr fontId="2" type="noConversion"/>
  </si>
  <si>
    <t>朝向好，能保证较长时间的采光，通风较好，综合分析朝向、采光、通风状况较好</t>
    <phoneticPr fontId="1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</si>
</sst>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6">
    <numFmt numFmtId="176" formatCode="0.00_ "/>
    <numFmt numFmtId="177" formatCode="yyyy&quot;年&quot;m&quot;月&quot;d&quot;日&quot;;@"/>
    <numFmt numFmtId="178" formatCode="0.0%"/>
    <numFmt numFmtId="179" formatCode="yyyy&quot;年&quot;m&quot;月&quot;;@"/>
    <numFmt numFmtId="180" formatCode="0_ "/>
    <numFmt numFmtId="181" formatCode="[$-F400]h:mm:ss\ AM/PM"/>
  </numFmts>
  <fonts count="28" x14ac:knownFonts="1">
    <font>
      <sz val="11"/>
      <color theme="1"/>
      <name val="宋体"/>
      <family val="2"/>
      <scheme val="minor"/>
    </font>
    <font>
      <sz val="11"/>
      <color theme="1"/>
      <name val="宋体"/>
      <family val="2"/>
      <charset val="134"/>
      <scheme val="minor"/>
    </font>
    <font>
      <sz val="9"/>
      <name val="宋体"/>
      <family val="3"/>
      <charset val="134"/>
      <scheme val="minor"/>
    </font>
    <font>
      <sz val="11"/>
      <color theme="1"/>
      <name val="宋体"/>
      <family val="3"/>
      <charset val="134"/>
      <scheme val="minor"/>
    </font>
    <font>
      <sz val="11"/>
      <color rgb="FF666666"/>
      <name val="微软雅黑"/>
      <family val="2"/>
      <charset val="134"/>
    </font>
    <font>
      <sz val="10.5"/>
      <color theme="1"/>
      <name val="Arial"/>
      <family val="2"/>
    </font>
    <font>
      <sz val="12"/>
      <name val="宋体"/>
      <family val="3"/>
      <charset val="134"/>
    </font>
    <font>
      <b/>
      <sz val="10.5"/>
      <name val="宋体"/>
      <family val="3"/>
      <charset val="134"/>
    </font>
    <font>
      <sz val="10"/>
      <name val="Arial"/>
      <family val="2"/>
    </font>
    <font>
      <sz val="10"/>
      <name val="仿宋_GB2312"/>
      <family val="3"/>
      <charset val="134"/>
    </font>
    <font>
      <sz val="10"/>
      <name val="宋体"/>
      <family val="3"/>
      <charset val="134"/>
    </font>
    <font>
      <sz val="11"/>
      <color theme="1"/>
      <name val="Arial"/>
      <family val="2"/>
    </font>
    <font>
      <sz val="11"/>
      <color theme="1"/>
      <name val="仿宋_GB2312"/>
      <family val="3"/>
      <charset val="134"/>
    </font>
    <font>
      <sz val="10"/>
      <name val="仿宋_GB2312"/>
      <family val="3"/>
      <charset val="134"/>
    </font>
    <font>
      <sz val="9"/>
      <name val="宋体"/>
      <family val="2"/>
      <charset val="134"/>
      <scheme val="minor"/>
    </font>
    <font>
      <sz val="10"/>
      <color rgb="FF000000"/>
      <name val="宋体"/>
      <family val="3"/>
      <charset val="134"/>
    </font>
    <font>
      <sz val="10"/>
      <color rgb="FF000000"/>
      <name val="Arial"/>
      <family val="2"/>
    </font>
    <font>
      <sz val="11"/>
      <color theme="1"/>
      <name val="宋体"/>
      <family val="3"/>
      <charset val="134"/>
    </font>
    <font>
      <sz val="11"/>
      <name val="Arial"/>
      <family val="2"/>
    </font>
    <font>
      <sz val="11"/>
      <name val="宋体"/>
      <family val="3"/>
      <charset val="134"/>
    </font>
    <font>
      <sz val="11"/>
      <color indexed="8"/>
      <name val="宋体"/>
      <family val="3"/>
      <charset val="134"/>
    </font>
    <font>
      <sz val="10"/>
      <color rgb="FFFF0000"/>
      <name val="Arial"/>
      <family val="2"/>
    </font>
    <font>
      <sz val="10"/>
      <color rgb="FFFF0000"/>
      <name val="宋体"/>
      <family val="3"/>
      <charset val="134"/>
    </font>
    <font>
      <b/>
      <sz val="11"/>
      <color theme="1"/>
      <name val="宋体"/>
      <family val="3"/>
      <charset val="134"/>
    </font>
    <font>
      <b/>
      <sz val="11"/>
      <color theme="1"/>
      <name val="Arial"/>
      <family val="2"/>
    </font>
    <font>
      <sz val="12"/>
      <color theme="1"/>
      <name val="宋体"/>
      <family val="2"/>
      <scheme val="minor"/>
    </font>
    <font>
      <sz val="8"/>
      <color theme="1"/>
      <name val="宋体"/>
      <family val="2"/>
      <scheme val="minor"/>
    </font>
    <font>
      <sz val="8"/>
      <color theme="1"/>
      <name val="宋体"/>
      <family val="3"/>
      <charset val="134"/>
      <scheme val="minor"/>
    </font>
  </fonts>
  <fills count="10">
    <fill>
      <patternFill patternType="none"/>
    </fill>
    <fill>
      <patternFill patternType="gray125"/>
    </fill>
    <fill>
      <patternFill patternType="solid">
        <fgColor theme="0" tint="-0.249977111117893"/>
        <bgColor indexed="64"/>
      </patternFill>
    </fill>
    <fill>
      <patternFill patternType="solid">
        <fgColor rgb="FFFFFFFF"/>
        <bgColor indexed="64"/>
      </patternFill>
    </fill>
    <fill>
      <patternFill patternType="solid">
        <fgColor rgb="FFFFFF00"/>
        <bgColor indexed="64"/>
      </patternFill>
    </fill>
    <fill>
      <patternFill patternType="solid">
        <fgColor theme="0"/>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6" tint="0.39997558519241921"/>
        <bgColor indexed="64"/>
      </patternFill>
    </fill>
  </fills>
  <borders count="16">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right style="thin">
        <color auto="1"/>
      </right>
      <top style="thin">
        <color auto="1"/>
      </top>
      <bottom/>
      <diagonal/>
    </border>
    <border>
      <left/>
      <right style="thin">
        <color auto="1"/>
      </right>
      <top/>
      <bottom/>
      <diagonal/>
    </border>
    <border>
      <left/>
      <right/>
      <top style="thin">
        <color auto="1"/>
      </top>
      <bottom style="thin">
        <color auto="1"/>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top style="thin">
        <color auto="1"/>
      </top>
      <bottom style="thin">
        <color auto="1"/>
      </bottom>
      <diagonal/>
    </border>
    <border>
      <left style="thin">
        <color indexed="64"/>
      </left>
      <right style="thin">
        <color indexed="64"/>
      </right>
      <top style="thin">
        <color indexed="64"/>
      </top>
      <bottom/>
      <diagonal/>
    </border>
    <border>
      <left style="thin">
        <color auto="1"/>
      </left>
      <right style="thin">
        <color auto="1"/>
      </right>
      <top/>
      <bottom style="thin">
        <color indexed="64"/>
      </bottom>
      <diagonal/>
    </border>
  </borders>
  <cellStyleXfs count="94">
    <xf numFmtId="0" fontId="0" fillId="0" borderId="0"/>
    <xf numFmtId="0" fontId="3" fillId="0" borderId="0"/>
    <xf numFmtId="0" fontId="3" fillId="0" borderId="0">
      <alignment vertical="center"/>
    </xf>
    <xf numFmtId="0" fontId="6" fillId="0" borderId="0"/>
    <xf numFmtId="0" fontId="3" fillId="0" borderId="0">
      <alignment vertical="center"/>
    </xf>
    <xf numFmtId="0" fontId="8" fillId="0" borderId="0"/>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6" fillId="0" borderId="0">
      <alignment vertical="center"/>
    </xf>
    <xf numFmtId="0" fontId="20" fillId="0" borderId="0">
      <alignment vertical="center"/>
    </xf>
    <xf numFmtId="0" fontId="8"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6" fillId="0" borderId="0">
      <alignment vertical="center"/>
    </xf>
    <xf numFmtId="0" fontId="20" fillId="0" borderId="0">
      <alignment vertical="center"/>
    </xf>
    <xf numFmtId="0" fontId="6" fillId="0" borderId="0">
      <alignment vertical="center"/>
    </xf>
    <xf numFmtId="0" fontId="6" fillId="0" borderId="0">
      <alignment vertical="center"/>
    </xf>
    <xf numFmtId="0" fontId="8" fillId="0" borderId="0">
      <alignment vertical="center"/>
    </xf>
    <xf numFmtId="0" fontId="6" fillId="0" borderId="0">
      <alignment vertical="center"/>
    </xf>
    <xf numFmtId="0" fontId="20"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6" fillId="0" borderId="0">
      <alignment vertical="center"/>
    </xf>
    <xf numFmtId="0" fontId="6" fillId="0" borderId="0">
      <alignment vertical="center"/>
    </xf>
    <xf numFmtId="0" fontId="6" fillId="0" borderId="0">
      <alignment vertical="center"/>
    </xf>
    <xf numFmtId="0" fontId="20" fillId="0" borderId="0">
      <alignment vertical="center"/>
    </xf>
    <xf numFmtId="0" fontId="6" fillId="0" borderId="0">
      <alignment vertical="center"/>
    </xf>
    <xf numFmtId="0" fontId="6"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8"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pplyNumberFormat="0" applyFont="0" applyFill="0" applyBorder="0" applyAlignment="0" applyProtection="0">
      <alignment vertical="center"/>
    </xf>
    <xf numFmtId="181" fontId="3" fillId="0" borderId="0">
      <alignment vertical="center"/>
    </xf>
    <xf numFmtId="181" fontId="6" fillId="0" borderId="0"/>
    <xf numFmtId="0" fontId="25" fillId="0" borderId="0"/>
  </cellStyleXfs>
  <cellXfs count="164">
    <xf numFmtId="0" fontId="0" fillId="0" borderId="0" xfId="0"/>
    <xf numFmtId="0" fontId="4" fillId="2" borderId="1" xfId="1" applyFont="1" applyFill="1" applyBorder="1" applyAlignment="1">
      <alignment horizontal="center" vertical="center" wrapText="1"/>
    </xf>
    <xf numFmtId="0" fontId="5" fillId="0" borderId="0" xfId="2" applyFont="1">
      <alignment vertical="center"/>
    </xf>
    <xf numFmtId="0" fontId="4" fillId="0" borderId="0" xfId="1" applyFont="1" applyBorder="1" applyAlignment="1">
      <alignment horizontal="left" vertical="center" wrapText="1"/>
    </xf>
    <xf numFmtId="0" fontId="3" fillId="0" borderId="0" xfId="1" applyBorder="1"/>
    <xf numFmtId="0" fontId="3" fillId="0" borderId="0" xfId="2">
      <alignment vertical="center"/>
    </xf>
    <xf numFmtId="14" fontId="4" fillId="2" borderId="1" xfId="1" applyNumberFormat="1" applyFont="1" applyFill="1" applyBorder="1" applyAlignment="1">
      <alignment horizontal="center" vertical="center" wrapText="1"/>
    </xf>
    <xf numFmtId="0" fontId="4" fillId="3" borderId="1" xfId="1" applyFont="1" applyFill="1" applyBorder="1" applyAlignment="1" applyProtection="1">
      <alignment horizontal="center" vertical="center" wrapText="1"/>
      <protection locked="0"/>
    </xf>
    <xf numFmtId="0" fontId="3" fillId="2" borderId="1" xfId="1" applyFill="1" applyBorder="1" applyAlignment="1">
      <alignment vertical="center"/>
    </xf>
    <xf numFmtId="0" fontId="4" fillId="2" borderId="2" xfId="1" applyFont="1" applyFill="1" applyBorder="1" applyAlignment="1">
      <alignment horizontal="center" vertical="center" wrapText="1"/>
    </xf>
    <xf numFmtId="0" fontId="0" fillId="4" borderId="1" xfId="1" applyFont="1" applyFill="1" applyBorder="1" applyProtection="1">
      <protection locked="0"/>
    </xf>
    <xf numFmtId="0" fontId="0" fillId="2" borderId="1" xfId="1" applyFont="1" applyFill="1" applyBorder="1"/>
    <xf numFmtId="0" fontId="3" fillId="0" borderId="1" xfId="1" applyBorder="1" applyProtection="1">
      <protection locked="0"/>
    </xf>
    <xf numFmtId="0" fontId="4" fillId="0" borderId="1" xfId="1" applyFont="1" applyBorder="1" applyAlignment="1" applyProtection="1">
      <alignment horizontal="left" vertical="center" wrapText="1"/>
      <protection locked="0"/>
    </xf>
    <xf numFmtId="0" fontId="0" fillId="0" borderId="0" xfId="0" applyAlignment="1">
      <alignment vertical="center"/>
    </xf>
    <xf numFmtId="0" fontId="7" fillId="0" borderId="0" xfId="0" applyFont="1" applyFill="1" applyBorder="1" applyAlignment="1">
      <alignment horizontal="center"/>
    </xf>
    <xf numFmtId="177" fontId="8" fillId="0" borderId="1" xfId="3" applyNumberFormat="1" applyFont="1" applyFill="1" applyBorder="1" applyAlignment="1">
      <alignment horizontal="center" vertical="center" wrapText="1"/>
    </xf>
    <xf numFmtId="0" fontId="8" fillId="0" borderId="1" xfId="3" applyFont="1" applyFill="1" applyBorder="1" applyAlignment="1">
      <alignment horizontal="center" vertical="center"/>
    </xf>
    <xf numFmtId="0" fontId="8" fillId="0" borderId="1" xfId="3" applyFont="1" applyFill="1" applyBorder="1" applyAlignment="1">
      <alignment horizontal="center" vertical="center" wrapText="1"/>
    </xf>
    <xf numFmtId="0" fontId="9" fillId="0" borderId="1" xfId="3" applyFont="1" applyFill="1" applyBorder="1" applyAlignment="1">
      <alignment horizontal="center" vertical="center" wrapText="1"/>
    </xf>
    <xf numFmtId="0" fontId="13" fillId="0" borderId="1" xfId="3" applyFont="1" applyFill="1" applyBorder="1" applyAlignment="1">
      <alignment horizontal="center" vertical="center" wrapText="1"/>
    </xf>
    <xf numFmtId="178" fontId="8" fillId="0" borderId="1" xfId="3" applyNumberFormat="1" applyFont="1" applyFill="1" applyBorder="1" applyAlignment="1">
      <alignment horizontal="center" vertical="center" wrapText="1"/>
    </xf>
    <xf numFmtId="0" fontId="11" fillId="0" borderId="8" xfId="0" applyFont="1" applyBorder="1" applyAlignment="1">
      <alignment vertical="center"/>
    </xf>
    <xf numFmtId="0" fontId="11" fillId="0" borderId="0" xfId="0" applyFont="1" applyAlignment="1">
      <alignment vertical="center"/>
    </xf>
    <xf numFmtId="0" fontId="3" fillId="0" borderId="0" xfId="0" applyFont="1" applyAlignment="1">
      <alignment vertical="center"/>
    </xf>
    <xf numFmtId="0" fontId="8" fillId="5" borderId="1" xfId="3" applyFont="1" applyFill="1" applyBorder="1" applyAlignment="1">
      <alignment horizontal="center" vertical="center" wrapText="1"/>
    </xf>
    <xf numFmtId="0" fontId="11" fillId="0" borderId="0" xfId="2" applyFont="1" applyAlignment="1">
      <alignment horizontal="center" vertical="center"/>
    </xf>
    <xf numFmtId="0" fontId="11" fillId="0" borderId="0" xfId="2" applyFont="1">
      <alignment vertical="center"/>
    </xf>
    <xf numFmtId="0" fontId="11" fillId="0" borderId="1" xfId="2" applyFont="1" applyBorder="1" applyAlignment="1">
      <alignment horizontal="center" vertical="center"/>
    </xf>
    <xf numFmtId="0" fontId="18" fillId="0" borderId="1" xfId="2" applyFont="1" applyBorder="1" applyAlignment="1">
      <alignment horizontal="center" vertical="center"/>
    </xf>
    <xf numFmtId="0" fontId="8" fillId="0" borderId="1" xfId="2" applyFont="1" applyFill="1" applyBorder="1" applyAlignment="1">
      <alignment horizontal="center" vertical="center"/>
    </xf>
    <xf numFmtId="0" fontId="17" fillId="0" borderId="1" xfId="2" applyFont="1" applyBorder="1" applyAlignment="1">
      <alignment horizontal="center" vertical="center"/>
    </xf>
    <xf numFmtId="0" fontId="8" fillId="0" borderId="1" xfId="3" applyFont="1" applyFill="1" applyBorder="1" applyAlignment="1">
      <alignment horizontal="center" vertical="center" wrapText="1"/>
    </xf>
    <xf numFmtId="0" fontId="8" fillId="0" borderId="1" xfId="3" applyFont="1" applyFill="1" applyBorder="1" applyAlignment="1">
      <alignment horizontal="center" vertical="center" wrapText="1"/>
    </xf>
    <xf numFmtId="0" fontId="3" fillId="0" borderId="0" xfId="2" applyAlignment="1">
      <alignment horizontal="center" vertical="center"/>
    </xf>
    <xf numFmtId="0" fontId="3" fillId="4" borderId="0" xfId="2" applyFill="1" applyAlignment="1">
      <alignment horizontal="center" vertical="center"/>
    </xf>
    <xf numFmtId="0" fontId="3" fillId="0" borderId="1" xfId="2" applyBorder="1">
      <alignment vertical="center"/>
    </xf>
    <xf numFmtId="14" fontId="11" fillId="0" borderId="1" xfId="2" applyNumberFormat="1" applyFont="1" applyBorder="1" applyAlignment="1">
      <alignment horizontal="center" vertical="center"/>
    </xf>
    <xf numFmtId="0" fontId="3" fillId="6" borderId="1" xfId="2" applyFill="1" applyBorder="1">
      <alignment vertical="center"/>
    </xf>
    <xf numFmtId="0" fontId="15" fillId="0" borderId="1" xfId="0" applyFont="1" applyBorder="1" applyAlignment="1">
      <alignment horizontal="center" vertical="center" wrapText="1"/>
    </xf>
    <xf numFmtId="0" fontId="16" fillId="0" borderId="1" xfId="0" applyFont="1" applyBorder="1" applyAlignment="1">
      <alignment horizontal="center" vertical="center" wrapText="1"/>
    </xf>
    <xf numFmtId="0" fontId="15" fillId="0" borderId="1" xfId="0" applyFont="1" applyBorder="1" applyAlignment="1">
      <alignment vertical="center" wrapText="1"/>
    </xf>
    <xf numFmtId="0" fontId="16" fillId="0" borderId="1" xfId="0" applyFont="1" applyBorder="1" applyAlignment="1">
      <alignment vertical="center" wrapText="1"/>
    </xf>
    <xf numFmtId="0" fontId="17" fillId="0" borderId="0" xfId="2" applyFont="1">
      <alignment vertical="center"/>
    </xf>
    <xf numFmtId="0" fontId="11" fillId="0" borderId="0" xfId="2" applyFont="1" applyAlignment="1">
      <alignment horizontal="left" vertical="center"/>
    </xf>
    <xf numFmtId="0" fontId="11" fillId="0" borderId="1" xfId="2" applyFont="1" applyBorder="1" applyAlignment="1">
      <alignment horizontal="center" vertical="center"/>
    </xf>
    <xf numFmtId="0" fontId="18" fillId="0" borderId="10" xfId="2" applyFont="1" applyBorder="1" applyAlignment="1">
      <alignment horizontal="center" vertical="center"/>
    </xf>
    <xf numFmtId="0" fontId="8" fillId="0" borderId="10" xfId="2" applyFont="1" applyFill="1" applyBorder="1" applyAlignment="1">
      <alignment horizontal="center" vertical="center"/>
    </xf>
    <xf numFmtId="14" fontId="11" fillId="0" borderId="10" xfId="2" applyNumberFormat="1" applyFont="1" applyBorder="1" applyAlignment="1">
      <alignment horizontal="center" vertical="center"/>
    </xf>
    <xf numFmtId="0" fontId="8" fillId="0" borderId="2" xfId="2" applyFont="1" applyFill="1" applyBorder="1" applyAlignment="1">
      <alignment horizontal="center" vertical="center"/>
    </xf>
    <xf numFmtId="0" fontId="8" fillId="0" borderId="6" xfId="2" applyFont="1" applyFill="1" applyBorder="1" applyAlignment="1">
      <alignment horizontal="center" vertical="center"/>
    </xf>
    <xf numFmtId="176" fontId="11" fillId="0" borderId="1" xfId="2" applyNumberFormat="1" applyFont="1" applyBorder="1" applyAlignment="1">
      <alignment horizontal="center" vertical="center"/>
    </xf>
    <xf numFmtId="0" fontId="0" fillId="7" borderId="10" xfId="0" applyFill="1" applyBorder="1" applyAlignment="1">
      <alignment vertical="center"/>
    </xf>
    <xf numFmtId="0" fontId="0" fillId="6" borderId="10" xfId="0" applyFill="1" applyBorder="1" applyAlignment="1">
      <alignment vertical="center"/>
    </xf>
    <xf numFmtId="0" fontId="3" fillId="0" borderId="3" xfId="2" applyBorder="1">
      <alignment vertical="center"/>
    </xf>
    <xf numFmtId="0" fontId="0" fillId="8" borderId="10" xfId="0" applyFill="1" applyBorder="1" applyAlignment="1">
      <alignment vertical="center"/>
    </xf>
    <xf numFmtId="179" fontId="11" fillId="0" borderId="10" xfId="2" applyNumberFormat="1" applyFont="1" applyBorder="1" applyAlignment="1">
      <alignment horizontal="center" vertical="center"/>
    </xf>
    <xf numFmtId="0" fontId="11" fillId="0" borderId="6" xfId="2" applyFont="1" applyBorder="1" applyAlignment="1">
      <alignment vertical="center"/>
    </xf>
    <xf numFmtId="0" fontId="11" fillId="0" borderId="10" xfId="2" applyFont="1" applyBorder="1" applyAlignment="1">
      <alignment vertical="center"/>
    </xf>
    <xf numFmtId="180" fontId="3" fillId="0" borderId="0" xfId="2" applyNumberFormat="1">
      <alignment vertical="center"/>
    </xf>
    <xf numFmtId="180" fontId="16" fillId="0" borderId="1" xfId="0" applyNumberFormat="1" applyFont="1" applyBorder="1" applyAlignment="1">
      <alignment horizontal="center" vertical="center" wrapText="1"/>
    </xf>
    <xf numFmtId="0" fontId="3" fillId="7" borderId="0" xfId="2" applyFill="1">
      <alignment vertical="center"/>
    </xf>
    <xf numFmtId="0" fontId="8" fillId="0" borderId="1" xfId="3" applyFont="1" applyFill="1" applyBorder="1" applyAlignment="1">
      <alignment horizontal="center" vertical="center" wrapText="1"/>
    </xf>
    <xf numFmtId="0" fontId="0" fillId="0" borderId="0" xfId="0"/>
    <xf numFmtId="0" fontId="21" fillId="0" borderId="1" xfId="3" applyFont="1" applyFill="1" applyBorder="1" applyAlignment="1">
      <alignment horizontal="center" vertical="center" wrapText="1"/>
    </xf>
    <xf numFmtId="176" fontId="11" fillId="0" borderId="6" xfId="2" applyNumberFormat="1" applyFont="1" applyBorder="1" applyAlignment="1">
      <alignment horizontal="center" vertical="center"/>
    </xf>
    <xf numFmtId="176" fontId="11" fillId="0" borderId="10" xfId="2" applyNumberFormat="1" applyFont="1" applyBorder="1" applyAlignment="1">
      <alignment horizontal="center" vertical="center"/>
    </xf>
    <xf numFmtId="178" fontId="8" fillId="0" borderId="10" xfId="3" applyNumberFormat="1" applyFont="1" applyFill="1" applyBorder="1" applyAlignment="1">
      <alignment horizontal="center" vertical="center" wrapText="1"/>
    </xf>
    <xf numFmtId="0" fontId="8" fillId="0" borderId="10" xfId="3" applyFont="1" applyFill="1" applyBorder="1" applyAlignment="1">
      <alignment horizontal="center" vertical="center" wrapText="1"/>
    </xf>
    <xf numFmtId="0" fontId="9" fillId="0" borderId="10" xfId="3" applyFont="1" applyFill="1" applyBorder="1" applyAlignment="1">
      <alignment horizontal="center" vertical="center" wrapText="1"/>
    </xf>
    <xf numFmtId="178" fontId="9" fillId="0" borderId="1" xfId="3" applyNumberFormat="1" applyFont="1" applyFill="1" applyBorder="1" applyAlignment="1">
      <alignment horizontal="center" vertical="center" wrapText="1"/>
    </xf>
    <xf numFmtId="0" fontId="3" fillId="0" borderId="0" xfId="2" applyBorder="1">
      <alignment vertical="center"/>
    </xf>
    <xf numFmtId="0" fontId="15" fillId="0" borderId="0" xfId="0" applyFont="1" applyBorder="1" applyAlignment="1">
      <alignment vertical="center" wrapText="1"/>
    </xf>
    <xf numFmtId="176" fontId="11" fillId="0" borderId="0" xfId="2" applyNumberFormat="1" applyFont="1" applyBorder="1" applyAlignment="1">
      <alignment horizontal="center" vertical="center"/>
    </xf>
    <xf numFmtId="0" fontId="17" fillId="0" borderId="0" xfId="2" applyFont="1" applyBorder="1" applyAlignment="1">
      <alignment horizontal="center" vertical="center"/>
    </xf>
    <xf numFmtId="0" fontId="16" fillId="4" borderId="1" xfId="0" applyFont="1" applyFill="1" applyBorder="1" applyAlignment="1">
      <alignment horizontal="center" vertical="center" wrapText="1"/>
    </xf>
    <xf numFmtId="180" fontId="16" fillId="4" borderId="1" xfId="0" applyNumberFormat="1" applyFont="1" applyFill="1" applyBorder="1" applyAlignment="1">
      <alignment horizontal="center" vertical="center" wrapText="1"/>
    </xf>
    <xf numFmtId="0" fontId="8" fillId="0" borderId="1" xfId="3" applyFont="1" applyFill="1" applyBorder="1" applyAlignment="1">
      <alignment horizontal="center" vertical="center" wrapText="1"/>
    </xf>
    <xf numFmtId="0" fontId="8" fillId="0" borderId="10" xfId="2" applyFont="1" applyFill="1" applyBorder="1" applyAlignment="1">
      <alignment horizontal="center" vertical="center"/>
    </xf>
    <xf numFmtId="176" fontId="11" fillId="0" borderId="10" xfId="2" applyNumberFormat="1" applyFont="1" applyBorder="1" applyAlignment="1">
      <alignment horizontal="center" vertical="center"/>
    </xf>
    <xf numFmtId="0" fontId="11" fillId="0" borderId="1" xfId="2" applyFont="1" applyBorder="1" applyAlignment="1">
      <alignment horizontal="center" vertical="center"/>
    </xf>
    <xf numFmtId="0" fontId="11" fillId="0" borderId="10" xfId="2" applyFont="1" applyBorder="1" applyAlignment="1">
      <alignment horizontal="center" vertical="center"/>
    </xf>
    <xf numFmtId="0" fontId="8" fillId="0" borderId="2" xfId="2" applyFont="1" applyFill="1" applyBorder="1" applyAlignment="1">
      <alignment horizontal="center" vertical="center"/>
    </xf>
    <xf numFmtId="176" fontId="11" fillId="0" borderId="6" xfId="2" applyNumberFormat="1" applyFont="1" applyBorder="1" applyAlignment="1">
      <alignment horizontal="center" vertical="center"/>
    </xf>
    <xf numFmtId="0" fontId="8" fillId="0" borderId="6" xfId="2" applyFont="1" applyFill="1" applyBorder="1" applyAlignment="1">
      <alignment horizontal="center" vertical="center"/>
    </xf>
    <xf numFmtId="0" fontId="11" fillId="0" borderId="10" xfId="2" applyFont="1" applyBorder="1" applyAlignment="1">
      <alignment horizontal="center" vertical="center"/>
    </xf>
    <xf numFmtId="176" fontId="11" fillId="0" borderId="10" xfId="2" applyNumberFormat="1" applyFont="1" applyBorder="1" applyAlignment="1">
      <alignment horizontal="center" vertical="center"/>
    </xf>
    <xf numFmtId="0" fontId="17" fillId="0" borderId="10" xfId="2" applyFont="1" applyBorder="1" applyAlignment="1">
      <alignment horizontal="center" vertical="center"/>
    </xf>
    <xf numFmtId="14" fontId="17" fillId="0" borderId="10" xfId="2" applyNumberFormat="1" applyFont="1" applyFill="1" applyBorder="1" applyAlignment="1">
      <alignment horizontal="center" vertical="center"/>
    </xf>
    <xf numFmtId="0" fontId="17" fillId="0" borderId="10" xfId="2" applyFont="1" applyFill="1" applyBorder="1" applyAlignment="1">
      <alignment horizontal="center" vertical="center"/>
    </xf>
    <xf numFmtId="0" fontId="11" fillId="0" borderId="1" xfId="2" applyFont="1" applyFill="1" applyBorder="1" applyAlignment="1">
      <alignment horizontal="center" vertical="center"/>
    </xf>
    <xf numFmtId="0" fontId="11" fillId="0" borderId="0" xfId="2" applyFont="1" applyFill="1">
      <alignment vertical="center"/>
    </xf>
    <xf numFmtId="0" fontId="11" fillId="0" borderId="0" xfId="2" applyFont="1" applyFill="1" applyAlignment="1">
      <alignment horizontal="left" vertical="center"/>
    </xf>
    <xf numFmtId="0" fontId="27" fillId="0" borderId="10" xfId="93" applyNumberFormat="1" applyFont="1" applyBorder="1" applyAlignment="1">
      <alignment horizontal="center"/>
    </xf>
    <xf numFmtId="0" fontId="11" fillId="0" borderId="15" xfId="2" applyFont="1" applyBorder="1" applyAlignment="1">
      <alignment horizontal="center" vertical="center"/>
    </xf>
    <xf numFmtId="0" fontId="17" fillId="0" borderId="10" xfId="2" applyFont="1" applyFill="1" applyBorder="1" applyAlignment="1">
      <alignment horizontal="center" vertical="center"/>
    </xf>
    <xf numFmtId="0" fontId="24" fillId="4" borderId="0" xfId="2" applyFont="1" applyFill="1" applyBorder="1" applyAlignment="1">
      <alignment vertical="center"/>
    </xf>
    <xf numFmtId="0" fontId="24" fillId="0" borderId="0" xfId="2" applyFont="1" applyFill="1" applyBorder="1" applyAlignment="1">
      <alignment vertical="center"/>
    </xf>
    <xf numFmtId="0" fontId="17" fillId="0" borderId="15" xfId="2" applyFont="1" applyBorder="1" applyAlignment="1">
      <alignment horizontal="center" vertical="center"/>
    </xf>
    <xf numFmtId="0" fontId="18" fillId="0" borderId="15" xfId="2" applyFont="1" applyBorder="1" applyAlignment="1">
      <alignment horizontal="center" vertical="center"/>
    </xf>
    <xf numFmtId="14" fontId="17" fillId="0" borderId="10" xfId="2" applyNumberFormat="1" applyFont="1" applyBorder="1" applyAlignment="1">
      <alignment horizontal="center" vertical="center"/>
    </xf>
    <xf numFmtId="0" fontId="17" fillId="0" borderId="10" xfId="2" applyFont="1" applyBorder="1" applyAlignment="1">
      <alignment horizontal="center" vertical="center" wrapText="1"/>
    </xf>
    <xf numFmtId="0" fontId="17" fillId="0" borderId="10" xfId="2" applyFont="1" applyBorder="1" applyAlignment="1">
      <alignment horizontal="center" vertical="center"/>
    </xf>
    <xf numFmtId="176" fontId="11" fillId="9" borderId="1" xfId="2" applyNumberFormat="1" applyFont="1" applyFill="1" applyBorder="1" applyAlignment="1">
      <alignment horizontal="center" vertical="center"/>
    </xf>
    <xf numFmtId="176" fontId="11" fillId="9" borderId="10" xfId="2" applyNumberFormat="1" applyFont="1" applyFill="1" applyBorder="1" applyAlignment="1">
      <alignment horizontal="center" vertical="center"/>
    </xf>
    <xf numFmtId="0" fontId="11" fillId="9" borderId="10" xfId="2" applyFont="1" applyFill="1" applyBorder="1" applyAlignment="1">
      <alignment horizontal="center" vertical="center"/>
    </xf>
    <xf numFmtId="0" fontId="27" fillId="0" borderId="0" xfId="0" applyFont="1"/>
    <xf numFmtId="0" fontId="11" fillId="0" borderId="10" xfId="2" applyFont="1" applyBorder="1" applyAlignment="1">
      <alignment horizontal="center" vertical="center" wrapText="1"/>
    </xf>
    <xf numFmtId="0" fontId="27" fillId="9" borderId="10" xfId="93" applyNumberFormat="1" applyFont="1" applyFill="1" applyBorder="1" applyAlignment="1">
      <alignment horizontal="center"/>
    </xf>
    <xf numFmtId="0" fontId="27" fillId="9" borderId="0" xfId="0" applyFont="1" applyFill="1"/>
    <xf numFmtId="0" fontId="27" fillId="0" borderId="0" xfId="0" applyFont="1" applyAlignment="1">
      <alignment horizontal="center"/>
    </xf>
    <xf numFmtId="0" fontId="8" fillId="0" borderId="1" xfId="3" applyFont="1" applyFill="1" applyBorder="1" applyAlignment="1">
      <alignment horizontal="center" vertical="center" wrapText="1"/>
    </xf>
    <xf numFmtId="0" fontId="9" fillId="5" borderId="10" xfId="3" applyFont="1" applyFill="1" applyBorder="1" applyAlignment="1">
      <alignment horizontal="center" vertical="center" wrapText="1"/>
    </xf>
    <xf numFmtId="0" fontId="8" fillId="5" borderId="10" xfId="3" applyFont="1" applyFill="1" applyBorder="1" applyAlignment="1">
      <alignment horizontal="center" vertical="center" wrapText="1"/>
    </xf>
    <xf numFmtId="0" fontId="8" fillId="0" borderId="1" xfId="3" applyFont="1" applyFill="1" applyBorder="1" applyAlignment="1">
      <alignment horizontal="center" vertical="center" wrapText="1"/>
    </xf>
    <xf numFmtId="0" fontId="11" fillId="0" borderId="2" xfId="0" applyFont="1" applyBorder="1" applyAlignment="1">
      <alignment horizontal="center" vertical="center"/>
    </xf>
    <xf numFmtId="0" fontId="11" fillId="0" borderId="5" xfId="0" applyFont="1" applyBorder="1" applyAlignment="1">
      <alignment horizontal="center" vertical="center"/>
    </xf>
    <xf numFmtId="0" fontId="11" fillId="0" borderId="6" xfId="0" applyFont="1" applyBorder="1" applyAlignment="1">
      <alignment horizontal="center" vertical="center"/>
    </xf>
    <xf numFmtId="0" fontId="11" fillId="0" borderId="7" xfId="0" applyFont="1" applyBorder="1" applyAlignment="1">
      <alignment horizontal="center" vertical="center"/>
    </xf>
    <xf numFmtId="0" fontId="11" fillId="0" borderId="8" xfId="0" applyFont="1" applyBorder="1" applyAlignment="1">
      <alignment horizontal="center" vertical="center"/>
    </xf>
    <xf numFmtId="0" fontId="8" fillId="0" borderId="1" xfId="3" applyFont="1" applyFill="1" applyBorder="1" applyAlignment="1">
      <alignment vertical="center" wrapText="1"/>
    </xf>
    <xf numFmtId="0" fontId="8" fillId="0" borderId="0" xfId="3" applyFont="1" applyFill="1" applyBorder="1" applyAlignment="1">
      <alignment horizontal="left"/>
    </xf>
    <xf numFmtId="176" fontId="8" fillId="0" borderId="1" xfId="3" applyNumberFormat="1" applyFont="1" applyFill="1" applyBorder="1" applyAlignment="1">
      <alignment horizontal="center" vertical="center" wrapText="1"/>
    </xf>
    <xf numFmtId="176" fontId="8" fillId="0" borderId="3" xfId="3" applyNumberFormat="1" applyFont="1" applyFill="1" applyBorder="1" applyAlignment="1">
      <alignment horizontal="center" vertical="center" wrapText="1"/>
    </xf>
    <xf numFmtId="176" fontId="8" fillId="0" borderId="4" xfId="3" applyNumberFormat="1" applyFont="1" applyFill="1" applyBorder="1" applyAlignment="1">
      <alignment horizontal="center" vertical="center" wrapText="1"/>
    </xf>
    <xf numFmtId="4" fontId="8" fillId="0" borderId="1" xfId="3" applyNumberFormat="1" applyFont="1" applyFill="1" applyBorder="1" applyAlignment="1">
      <alignment horizontal="center" vertical="center" wrapText="1"/>
    </xf>
    <xf numFmtId="4" fontId="8" fillId="0" borderId="3" xfId="3" applyNumberFormat="1" applyFont="1" applyFill="1" applyBorder="1" applyAlignment="1">
      <alignment horizontal="center" vertical="center" wrapText="1"/>
    </xf>
    <xf numFmtId="4" fontId="8" fillId="0" borderId="4" xfId="3" applyNumberFormat="1" applyFont="1" applyFill="1" applyBorder="1" applyAlignment="1">
      <alignment horizontal="center" vertical="center" wrapText="1"/>
    </xf>
    <xf numFmtId="0" fontId="8" fillId="0" borderId="3" xfId="3" applyFont="1" applyFill="1" applyBorder="1" applyAlignment="1">
      <alignment horizontal="center" vertical="center" wrapText="1"/>
    </xf>
    <xf numFmtId="0" fontId="8" fillId="0" borderId="4" xfId="3" applyFont="1" applyFill="1" applyBorder="1" applyAlignment="1">
      <alignment horizontal="center" vertical="center" wrapText="1"/>
    </xf>
    <xf numFmtId="0" fontId="7" fillId="0" borderId="0" xfId="0" applyFont="1" applyFill="1" applyBorder="1" applyAlignment="1">
      <alignment horizontal="center"/>
    </xf>
    <xf numFmtId="0" fontId="9" fillId="0" borderId="3" xfId="3" applyFont="1" applyFill="1" applyBorder="1" applyAlignment="1">
      <alignment horizontal="center" vertical="center" wrapText="1"/>
    </xf>
    <xf numFmtId="0" fontId="10" fillId="0" borderId="3" xfId="3" applyFont="1" applyFill="1" applyBorder="1" applyAlignment="1">
      <alignment horizontal="center" vertical="center" wrapText="1"/>
    </xf>
    <xf numFmtId="0" fontId="24" fillId="4" borderId="10" xfId="2" applyFont="1" applyFill="1" applyBorder="1" applyAlignment="1">
      <alignment horizontal="center" vertical="center"/>
    </xf>
    <xf numFmtId="0" fontId="11" fillId="0" borderId="10" xfId="2" applyFont="1" applyBorder="1" applyAlignment="1">
      <alignment horizontal="center" vertical="center"/>
    </xf>
    <xf numFmtId="0" fontId="8" fillId="0" borderId="10" xfId="2" applyFont="1" applyFill="1" applyBorder="1" applyAlignment="1">
      <alignment horizontal="center" vertical="center"/>
    </xf>
    <xf numFmtId="176" fontId="11" fillId="0" borderId="10" xfId="2" applyNumberFormat="1" applyFont="1" applyBorder="1" applyAlignment="1">
      <alignment horizontal="center" vertical="center"/>
    </xf>
    <xf numFmtId="0" fontId="11" fillId="9" borderId="10" xfId="2" applyFont="1" applyFill="1" applyBorder="1" applyAlignment="1">
      <alignment horizontal="center" vertical="center"/>
    </xf>
    <xf numFmtId="0" fontId="17" fillId="0" borderId="10" xfId="2" applyFont="1" applyFill="1" applyBorder="1" applyAlignment="1">
      <alignment horizontal="center" vertical="center"/>
    </xf>
    <xf numFmtId="0" fontId="11" fillId="9" borderId="3" xfId="2" applyFont="1" applyFill="1" applyBorder="1" applyAlignment="1">
      <alignment horizontal="center" vertical="center"/>
    </xf>
    <xf numFmtId="0" fontId="11" fillId="9" borderId="9" xfId="2" applyFont="1" applyFill="1" applyBorder="1" applyAlignment="1">
      <alignment horizontal="center" vertical="center"/>
    </xf>
    <xf numFmtId="0" fontId="11" fillId="9" borderId="4" xfId="2" applyFont="1" applyFill="1" applyBorder="1" applyAlignment="1">
      <alignment horizontal="center" vertical="center"/>
    </xf>
    <xf numFmtId="0" fontId="11" fillId="0" borderId="2" xfId="2" applyFont="1" applyBorder="1" applyAlignment="1">
      <alignment horizontal="center" vertical="center"/>
    </xf>
    <xf numFmtId="0" fontId="11" fillId="0" borderId="5" xfId="2" applyFont="1" applyBorder="1" applyAlignment="1">
      <alignment horizontal="center" vertical="center"/>
    </xf>
    <xf numFmtId="0" fontId="8" fillId="0" borderId="2" xfId="2" applyFont="1" applyFill="1" applyBorder="1" applyAlignment="1">
      <alignment horizontal="center" vertical="center"/>
    </xf>
    <xf numFmtId="0" fontId="8" fillId="0" borderId="5" xfId="2" applyFont="1" applyFill="1" applyBorder="1" applyAlignment="1">
      <alignment horizontal="center" vertical="center"/>
    </xf>
    <xf numFmtId="176" fontId="11" fillId="9" borderId="10" xfId="2" applyNumberFormat="1" applyFont="1" applyFill="1" applyBorder="1" applyAlignment="1">
      <alignment horizontal="center" vertical="center"/>
    </xf>
    <xf numFmtId="0" fontId="18" fillId="9" borderId="3" xfId="2" applyFont="1" applyFill="1" applyBorder="1" applyAlignment="1">
      <alignment horizontal="center" vertical="center"/>
    </xf>
    <xf numFmtId="0" fontId="18" fillId="9" borderId="9" xfId="2" applyFont="1" applyFill="1" applyBorder="1" applyAlignment="1">
      <alignment horizontal="center" vertical="center"/>
    </xf>
    <xf numFmtId="0" fontId="18" fillId="9" borderId="4" xfId="2" applyFont="1" applyFill="1" applyBorder="1" applyAlignment="1">
      <alignment horizontal="center" vertical="center"/>
    </xf>
    <xf numFmtId="0" fontId="8" fillId="0" borderId="6" xfId="2" applyFont="1" applyFill="1" applyBorder="1" applyAlignment="1">
      <alignment horizontal="center" vertical="center"/>
    </xf>
    <xf numFmtId="0" fontId="24" fillId="4" borderId="13" xfId="2" applyFont="1" applyFill="1" applyBorder="1" applyAlignment="1">
      <alignment horizontal="center" vertical="center"/>
    </xf>
    <xf numFmtId="0" fontId="24" fillId="4" borderId="11" xfId="2" applyFont="1" applyFill="1" applyBorder="1" applyAlignment="1">
      <alignment horizontal="center" vertical="center"/>
    </xf>
    <xf numFmtId="0" fontId="24" fillId="4" borderId="12" xfId="2" applyFont="1" applyFill="1" applyBorder="1" applyAlignment="1">
      <alignment horizontal="center" vertical="center"/>
    </xf>
    <xf numFmtId="0" fontId="8" fillId="0" borderId="14" xfId="2" applyFont="1" applyFill="1" applyBorder="1" applyAlignment="1">
      <alignment horizontal="center" vertical="center"/>
    </xf>
    <xf numFmtId="0" fontId="8" fillId="0" borderId="15" xfId="2" applyFont="1" applyFill="1" applyBorder="1" applyAlignment="1">
      <alignment horizontal="center" vertical="center"/>
    </xf>
    <xf numFmtId="0" fontId="11" fillId="0" borderId="14" xfId="2" applyFont="1" applyBorder="1" applyAlignment="1">
      <alignment horizontal="center" vertical="center"/>
    </xf>
    <xf numFmtId="0" fontId="11" fillId="0" borderId="15" xfId="2" applyFont="1" applyBorder="1" applyAlignment="1">
      <alignment horizontal="center" vertical="center"/>
    </xf>
    <xf numFmtId="0" fontId="17" fillId="0" borderId="10" xfId="2" applyFont="1" applyBorder="1" applyAlignment="1">
      <alignment horizontal="center" vertical="center"/>
    </xf>
    <xf numFmtId="14" fontId="27" fillId="0" borderId="10" xfId="93" applyNumberFormat="1" applyFont="1" applyBorder="1" applyAlignment="1">
      <alignment horizontal="center"/>
    </xf>
    <xf numFmtId="0" fontId="27" fillId="0" borderId="10" xfId="93" applyNumberFormat="1" applyFont="1" applyBorder="1" applyAlignment="1">
      <alignment horizontal="center"/>
    </xf>
    <xf numFmtId="0" fontId="27" fillId="0" borderId="14" xfId="93" applyNumberFormat="1" applyFont="1" applyBorder="1" applyAlignment="1">
      <alignment horizontal="center" vertical="center"/>
    </xf>
    <xf numFmtId="0" fontId="27" fillId="0" borderId="15" xfId="93" applyNumberFormat="1" applyFont="1" applyBorder="1" applyAlignment="1">
      <alignment horizontal="center" vertical="center"/>
    </xf>
    <xf numFmtId="0" fontId="26" fillId="0" borderId="10" xfId="93" applyNumberFormat="1" applyFont="1" applyBorder="1" applyAlignment="1">
      <alignment horizontal="center"/>
    </xf>
  </cellXfs>
  <cellStyles count="94">
    <cellStyle name="常规" xfId="0" builtinId="0"/>
    <cellStyle name="常规 10" xfId="7"/>
    <cellStyle name="常规 10 2" xfId="8"/>
    <cellStyle name="常规 11" xfId="9"/>
    <cellStyle name="常规 11 2" xfId="10"/>
    <cellStyle name="常规 12" xfId="11"/>
    <cellStyle name="常规 12 2" xfId="12"/>
    <cellStyle name="常规 12 3" xfId="92"/>
    <cellStyle name="常规 13" xfId="13"/>
    <cellStyle name="常规 13 2" xfId="14"/>
    <cellStyle name="常规 14" xfId="15"/>
    <cellStyle name="常规 14 2" xfId="16"/>
    <cellStyle name="常规 15" xfId="17"/>
    <cellStyle name="常规 15 2" xfId="18"/>
    <cellStyle name="常规 16" xfId="19"/>
    <cellStyle name="常规 16 2" xfId="20"/>
    <cellStyle name="常规 17" xfId="21"/>
    <cellStyle name="常规 17 2" xfId="22"/>
    <cellStyle name="常规 18" xfId="23"/>
    <cellStyle name="常规 18 2" xfId="24"/>
    <cellStyle name="常规 19" xfId="25"/>
    <cellStyle name="常规 19 2" xfId="26"/>
    <cellStyle name="常规 2" xfId="2"/>
    <cellStyle name="常规 2 10 2" xfId="27"/>
    <cellStyle name="常规 2 10 2 2" xfId="28"/>
    <cellStyle name="常规 2 2" xfId="29"/>
    <cellStyle name="常规 2 3" xfId="30"/>
    <cellStyle name="常规 2 34" xfId="90"/>
    <cellStyle name="常规 2 4" xfId="31"/>
    <cellStyle name="常规 20" xfId="32"/>
    <cellStyle name="常规 20 2" xfId="33"/>
    <cellStyle name="常规 21" xfId="34"/>
    <cellStyle name="常规 21 2" xfId="35"/>
    <cellStyle name="常规 22" xfId="36"/>
    <cellStyle name="常规 22 2" xfId="37"/>
    <cellStyle name="常规 23" xfId="38"/>
    <cellStyle name="常规 23 2" xfId="39"/>
    <cellStyle name="常规 24" xfId="40"/>
    <cellStyle name="常规 24 2" xfId="41"/>
    <cellStyle name="常规 25" xfId="42"/>
    <cellStyle name="常规 25 2" xfId="43"/>
    <cellStyle name="常规 26" xfId="44"/>
    <cellStyle name="常规 27" xfId="45"/>
    <cellStyle name="常规 28" xfId="46"/>
    <cellStyle name="常规 29" xfId="47"/>
    <cellStyle name="常规 3" xfId="3"/>
    <cellStyle name="常规 3 2" xfId="48"/>
    <cellStyle name="常规 3 3" xfId="49"/>
    <cellStyle name="常规 3 4" xfId="50"/>
    <cellStyle name="常规 30" xfId="51"/>
    <cellStyle name="常规 31" xfId="52"/>
    <cellStyle name="常规 32" xfId="53"/>
    <cellStyle name="常规 33" xfId="54"/>
    <cellStyle name="常规 34" xfId="55"/>
    <cellStyle name="常规 35" xfId="56"/>
    <cellStyle name="常规 36" xfId="4"/>
    <cellStyle name="常规 37" xfId="57"/>
    <cellStyle name="常规 38" xfId="58"/>
    <cellStyle name="常规 39" xfId="59"/>
    <cellStyle name="常规 4" xfId="5"/>
    <cellStyle name="常规 4 2" xfId="60"/>
    <cellStyle name="常规 4 3" xfId="61"/>
    <cellStyle name="常规 40" xfId="62"/>
    <cellStyle name="常规 40 2" xfId="63"/>
    <cellStyle name="常规 41" xfId="64"/>
    <cellStyle name="常规 42" xfId="65"/>
    <cellStyle name="常规 43" xfId="66"/>
    <cellStyle name="常规 44" xfId="67"/>
    <cellStyle name="常规 45" xfId="68"/>
    <cellStyle name="常规 46" xfId="69"/>
    <cellStyle name="常规 47" xfId="70"/>
    <cellStyle name="常规 48" xfId="71"/>
    <cellStyle name="常规 49" xfId="91"/>
    <cellStyle name="常规 5" xfId="6"/>
    <cellStyle name="常规 5 2" xfId="72"/>
    <cellStyle name="常规 50" xfId="93"/>
    <cellStyle name="常规 51" xfId="73"/>
    <cellStyle name="常规 51 2" xfId="74"/>
    <cellStyle name="常规 51 3" xfId="75"/>
    <cellStyle name="常规 52" xfId="76"/>
    <cellStyle name="常规 52 2" xfId="77"/>
    <cellStyle name="常规 55" xfId="78"/>
    <cellStyle name="常规 59" xfId="79"/>
    <cellStyle name="常规 6" xfId="80"/>
    <cellStyle name="常规 6 2" xfId="81"/>
    <cellStyle name="常规 7" xfId="82"/>
    <cellStyle name="常规 70" xfId="83"/>
    <cellStyle name="常规 70 2" xfId="84"/>
    <cellStyle name="常规 8" xfId="85"/>
    <cellStyle name="常规 8 2" xfId="86"/>
    <cellStyle name="常规 88" xfId="87"/>
    <cellStyle name="常规 89" xfId="88"/>
    <cellStyle name="常规 9" xfId="1"/>
    <cellStyle name="常规 9 2" xfId="89"/>
  </cellStyles>
  <dxfs count="0"/>
  <tableStyles count="0" defaultTableStyle="TableStyleMedium2" defaultPivotStyle="PivotStyleMedium9"/>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3.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externalLink" Target="externalLinks/externalLink2.xml"/><Relationship Id="rId4" Type="http://schemas.openxmlformats.org/officeDocument/2006/relationships/worksheet" Target="worksheets/sheet4.xml"/><Relationship Id="rId9" Type="http://schemas.openxmlformats.org/officeDocument/2006/relationships/externalLink" Target="externalLinks/externalLink1.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15</xdr:row>
      <xdr:rowOff>161925</xdr:rowOff>
    </xdr:from>
    <xdr:to>
      <xdr:col>3</xdr:col>
      <xdr:colOff>2142494</xdr:colOff>
      <xdr:row>32</xdr:row>
      <xdr:rowOff>47275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7029450"/>
          <a:ext cx="5047619" cy="2800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111605</xdr:colOff>
      <xdr:row>12</xdr:row>
      <xdr:rowOff>84667</xdr:rowOff>
    </xdr:from>
    <xdr:to>
      <xdr:col>14</xdr:col>
      <xdr:colOff>554106</xdr:colOff>
      <xdr:row>41</xdr:row>
      <xdr:rowOff>111524</xdr:rowOff>
    </xdr:to>
    <xdr:pic>
      <xdr:nvPicPr>
        <xdr:cNvPr id="4" name="图片 3"/>
        <xdr:cNvPicPr>
          <a:picLocks noChangeAspect="1"/>
        </xdr:cNvPicPr>
      </xdr:nvPicPr>
      <xdr:blipFill>
        <a:blip xmlns:r="http://schemas.openxmlformats.org/officeDocument/2006/relationships" r:embed="rId1"/>
        <a:stretch>
          <a:fillRect/>
        </a:stretch>
      </xdr:blipFill>
      <xdr:spPr>
        <a:xfrm>
          <a:off x="8909241" y="2180167"/>
          <a:ext cx="7542956" cy="510108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6</xdr:col>
      <xdr:colOff>272144</xdr:colOff>
      <xdr:row>7</xdr:row>
      <xdr:rowOff>40822</xdr:rowOff>
    </xdr:from>
    <xdr:to>
      <xdr:col>13</xdr:col>
      <xdr:colOff>221025</xdr:colOff>
      <xdr:row>39</xdr:row>
      <xdr:rowOff>124465</xdr:rowOff>
    </xdr:to>
    <xdr:pic>
      <xdr:nvPicPr>
        <xdr:cNvPr id="6" name="图片 5"/>
        <xdr:cNvPicPr>
          <a:picLocks noChangeAspect="1"/>
        </xdr:cNvPicPr>
      </xdr:nvPicPr>
      <xdr:blipFill>
        <a:blip xmlns:r="http://schemas.openxmlformats.org/officeDocument/2006/relationships" r:embed="rId1"/>
        <a:stretch>
          <a:fillRect/>
        </a:stretch>
      </xdr:blipFill>
      <xdr:spPr>
        <a:xfrm>
          <a:off x="9266465" y="1292679"/>
          <a:ext cx="6180953" cy="577142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6</xdr:col>
      <xdr:colOff>717176</xdr:colOff>
      <xdr:row>7</xdr:row>
      <xdr:rowOff>33617</xdr:rowOff>
    </xdr:from>
    <xdr:to>
      <xdr:col>14</xdr:col>
      <xdr:colOff>244086</xdr:colOff>
      <xdr:row>38</xdr:row>
      <xdr:rowOff>176898</xdr:rowOff>
    </xdr:to>
    <xdr:pic>
      <xdr:nvPicPr>
        <xdr:cNvPr id="2" name="图片 1"/>
        <xdr:cNvPicPr>
          <a:picLocks noChangeAspect="1"/>
        </xdr:cNvPicPr>
      </xdr:nvPicPr>
      <xdr:blipFill>
        <a:blip xmlns:r="http://schemas.openxmlformats.org/officeDocument/2006/relationships" r:embed="rId1"/>
        <a:stretch>
          <a:fillRect/>
        </a:stretch>
      </xdr:blipFill>
      <xdr:spPr>
        <a:xfrm>
          <a:off x="9715500" y="1299882"/>
          <a:ext cx="6104762" cy="572381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10</xdr:col>
      <xdr:colOff>0</xdr:colOff>
      <xdr:row>43</xdr:row>
      <xdr:rowOff>0</xdr:rowOff>
    </xdr:from>
    <xdr:to>
      <xdr:col>21</xdr:col>
      <xdr:colOff>408581</xdr:colOff>
      <xdr:row>82</xdr:row>
      <xdr:rowOff>170593</xdr:rowOff>
    </xdr:to>
    <xdr:pic>
      <xdr:nvPicPr>
        <xdr:cNvPr id="4" name="图片 3"/>
        <xdr:cNvPicPr>
          <a:picLocks noChangeAspect="1"/>
        </xdr:cNvPicPr>
      </xdr:nvPicPr>
      <xdr:blipFill>
        <a:blip xmlns:r="http://schemas.openxmlformats.org/officeDocument/2006/relationships" r:embed="rId1"/>
        <a:stretch>
          <a:fillRect/>
        </a:stretch>
      </xdr:blipFill>
      <xdr:spPr>
        <a:xfrm>
          <a:off x="7324725" y="7372350"/>
          <a:ext cx="7952381" cy="6857143"/>
        </a:xfrm>
        <a:prstGeom prst="rect">
          <a:avLst/>
        </a:prstGeom>
      </xdr:spPr>
    </xdr:pic>
    <xdr:clientData/>
  </xdr:twoCellAnchor>
  <xdr:twoCellAnchor editAs="oneCell">
    <xdr:from>
      <xdr:col>10</xdr:col>
      <xdr:colOff>295275</xdr:colOff>
      <xdr:row>0</xdr:row>
      <xdr:rowOff>0</xdr:rowOff>
    </xdr:from>
    <xdr:to>
      <xdr:col>20</xdr:col>
      <xdr:colOff>561085</xdr:colOff>
      <xdr:row>46</xdr:row>
      <xdr:rowOff>122824</xdr:rowOff>
    </xdr:to>
    <xdr:pic>
      <xdr:nvPicPr>
        <xdr:cNvPr id="5" name="图片 4"/>
        <xdr:cNvPicPr>
          <a:picLocks noChangeAspect="1"/>
        </xdr:cNvPicPr>
      </xdr:nvPicPr>
      <xdr:blipFill>
        <a:blip xmlns:r="http://schemas.openxmlformats.org/officeDocument/2006/relationships" r:embed="rId2"/>
        <a:stretch>
          <a:fillRect/>
        </a:stretch>
      </xdr:blipFill>
      <xdr:spPr>
        <a:xfrm>
          <a:off x="7620000" y="0"/>
          <a:ext cx="7123810" cy="800952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Documents%20and%20Settings/All%20Users/Documents/&#30005;&#23376;&#29256;&#27979;&#31639;&#34920;/&#24050;&#23457;/&#26032;&#21271;&#20140;&#24066;&#38376;&#22836;&#27807;&#21306;&#27704;&#23450;&#38215;&#26361;&#21508;&#24196;&#26725;&#20849;&#26377;&#20135;&#26435;.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7979;&#31639;-&#24120;&#30021;20200805-093803-&#24120;&#30021;20200806-101009(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kg/AppData/Roaming/Microsoft/Excel/&#27979;&#31639;-&#24120;&#30021;20200805-093803-&#24120;&#30021;20200806-101009(1)%20(version%201).xlsb"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楼层测算"/>
      <sheetName val="项目基本情况"/>
      <sheetName val="案例整理"/>
      <sheetName val="比较法 (住宅) 估价对象"/>
      <sheetName val="可比案例1比较法"/>
      <sheetName val="可比案例2比较法"/>
      <sheetName val="可比案例3比较法"/>
      <sheetName val="可比案例4"/>
    </sheetNames>
    <sheetDataSet>
      <sheetData sheetId="0"/>
      <sheetData sheetId="1"/>
      <sheetData sheetId="2" refreshError="1"/>
      <sheetData sheetId="3" refreshError="1"/>
      <sheetData sheetId="4"/>
      <sheetData sheetId="5"/>
      <sheetData sheetId="6"/>
      <sheetData sheetId="7"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系统读取表"/>
      <sheetName val="比较法"/>
      <sheetName val="因素比较修正系数表"/>
      <sheetName val="富润家园数据"/>
      <sheetName val="文成杰座数据"/>
      <sheetName val="清枫华景园数据"/>
      <sheetName val="逸成东苑数据"/>
      <sheetName val="清林苑数据"/>
      <sheetName val="地图"/>
      <sheetName val="成本法"/>
      <sheetName val="粘粘1"/>
      <sheetName val="粘粘2"/>
      <sheetName val="粘粘3"/>
      <sheetName val="Sheet1"/>
    </sheetNames>
    <sheetDataSet>
      <sheetData sheetId="0"/>
      <sheetData sheetId="1"/>
      <sheetData sheetId="2"/>
      <sheetData sheetId="3"/>
      <sheetData sheetId="4"/>
      <sheetData sheetId="5">
        <row r="2">
          <cell r="C2" t="str">
            <v>清枫华景园</v>
          </cell>
        </row>
        <row r="6">
          <cell r="I6">
            <v>97.111735724259049</v>
          </cell>
        </row>
      </sheetData>
      <sheetData sheetId="6"/>
      <sheetData sheetId="7"/>
      <sheetData sheetId="8"/>
      <sheetData sheetId="9"/>
      <sheetData sheetId="10"/>
      <sheetData sheetId="11"/>
      <sheetData sheetId="12"/>
      <sheetData sheetId="1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系统读取表"/>
      <sheetName val="比较法"/>
      <sheetName val="因素比较修正系数表"/>
      <sheetName val="富润家园数据"/>
      <sheetName val="文成杰座数据"/>
      <sheetName val="清枫华景园数据"/>
      <sheetName val="逸成东苑数据"/>
      <sheetName val="清林苑数据"/>
      <sheetName val="地图"/>
      <sheetName val="成本法"/>
      <sheetName val="粘粘1"/>
      <sheetName val="粘粘2"/>
      <sheetName val="粘粘3"/>
      <sheetName val="Sheet1"/>
    </sheetNames>
    <sheetDataSet>
      <sheetData sheetId="0" refreshError="1"/>
      <sheetData sheetId="1" refreshError="1"/>
      <sheetData sheetId="2" refreshError="1"/>
      <sheetData sheetId="3">
        <row r="4">
          <cell r="A4" t="str">
            <v>时间</v>
          </cell>
          <cell r="D4" t="str">
            <v>估价机构样本小区数据</v>
          </cell>
          <cell r="E4" t="str">
            <v>样本数量</v>
          </cell>
        </row>
      </sheetData>
      <sheetData sheetId="4">
        <row r="3">
          <cell r="C3" t="str">
            <v>样本数量</v>
          </cell>
        </row>
      </sheetData>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39"/>
  <sheetViews>
    <sheetView topLeftCell="A13" zoomScale="90" zoomScaleNormal="90" workbookViewId="0">
      <selection activeCell="K19" sqref="K19"/>
    </sheetView>
  </sheetViews>
  <sheetFormatPr defaultRowHeight="13.5" x14ac:dyDescent="0.15"/>
  <cols>
    <col min="3" max="3" width="17.625" customWidth="1"/>
    <col min="4" max="4" width="5" customWidth="1"/>
    <col min="5" max="5" width="17.625" customWidth="1"/>
    <col min="6" max="6" width="9" customWidth="1"/>
    <col min="7" max="7" width="17.625" customWidth="1"/>
    <col min="8" max="8" width="9" customWidth="1"/>
    <col min="9" max="10" width="9" hidden="1" customWidth="1"/>
    <col min="11" max="11" width="17.625" customWidth="1"/>
  </cols>
  <sheetData>
    <row r="1" spans="1:12" x14ac:dyDescent="0.15">
      <c r="A1" s="130" t="s">
        <v>29</v>
      </c>
      <c r="B1" s="130"/>
      <c r="C1" s="130"/>
      <c r="D1" s="130"/>
      <c r="E1" s="130"/>
      <c r="F1" s="130"/>
      <c r="G1" s="130"/>
      <c r="H1" s="130"/>
      <c r="I1" s="130"/>
      <c r="J1" s="130"/>
      <c r="K1" s="130"/>
      <c r="L1" s="130"/>
    </row>
    <row r="2" spans="1:12" x14ac:dyDescent="0.15">
      <c r="A2" s="15"/>
      <c r="B2" s="15"/>
      <c r="C2" s="15"/>
      <c r="D2" s="15"/>
      <c r="E2" s="15"/>
      <c r="F2" s="15"/>
      <c r="G2" s="15"/>
      <c r="H2" s="15"/>
      <c r="I2" s="15"/>
      <c r="J2" s="15"/>
      <c r="K2" s="15"/>
      <c r="L2" s="15"/>
    </row>
    <row r="3" spans="1:12" x14ac:dyDescent="0.15">
      <c r="A3" s="128" t="s">
        <v>30</v>
      </c>
      <c r="B3" s="129"/>
      <c r="C3" s="114" t="s">
        <v>31</v>
      </c>
      <c r="D3" s="114"/>
      <c r="E3" s="114" t="s">
        <v>32</v>
      </c>
      <c r="F3" s="114"/>
      <c r="G3" s="114" t="s">
        <v>33</v>
      </c>
      <c r="H3" s="114"/>
      <c r="I3" s="128" t="s">
        <v>34</v>
      </c>
      <c r="J3" s="129"/>
      <c r="K3" s="128" t="s">
        <v>35</v>
      </c>
      <c r="L3" s="129"/>
    </row>
    <row r="4" spans="1:12" x14ac:dyDescent="0.15">
      <c r="A4" s="114" t="s">
        <v>36</v>
      </c>
      <c r="B4" s="114"/>
      <c r="C4" s="131" t="s">
        <v>706</v>
      </c>
      <c r="D4" s="129"/>
      <c r="E4" s="132" t="s">
        <v>703</v>
      </c>
      <c r="F4" s="129"/>
      <c r="G4" s="132" t="s">
        <v>704</v>
      </c>
      <c r="H4" s="129"/>
      <c r="I4" s="128" t="str">
        <f>[2]清枫华景园数据!C2</f>
        <v>清枫华景园</v>
      </c>
      <c r="J4" s="129"/>
      <c r="K4" s="132" t="s">
        <v>705</v>
      </c>
      <c r="L4" s="129"/>
    </row>
    <row r="5" spans="1:12" x14ac:dyDescent="0.15">
      <c r="A5" s="114" t="s">
        <v>37</v>
      </c>
      <c r="B5" s="114"/>
      <c r="C5" s="128" t="s">
        <v>38</v>
      </c>
      <c r="D5" s="129"/>
      <c r="E5" s="123">
        <f>瀛海家园!J4</f>
        <v>41.206666666666671</v>
      </c>
      <c r="F5" s="124"/>
      <c r="G5" s="123">
        <f>三槐家园!J4</f>
        <v>40.776666666666671</v>
      </c>
      <c r="H5" s="124"/>
      <c r="I5" s="123">
        <f>[2]清枫华景园数据!I6</f>
        <v>97.111735724259049</v>
      </c>
      <c r="J5" s="124"/>
      <c r="K5" s="123">
        <f>玉璟园!J4</f>
        <v>40.19</v>
      </c>
      <c r="L5" s="124"/>
    </row>
    <row r="6" spans="1:12" ht="24" customHeight="1" x14ac:dyDescent="0.15">
      <c r="A6" s="114" t="s">
        <v>39</v>
      </c>
      <c r="B6" s="114"/>
      <c r="C6" s="16" t="s">
        <v>40</v>
      </c>
      <c r="D6" s="17">
        <v>100</v>
      </c>
      <c r="E6" s="16" t="s">
        <v>40</v>
      </c>
      <c r="F6" s="17">
        <v>100</v>
      </c>
      <c r="G6" s="16" t="s">
        <v>40</v>
      </c>
      <c r="H6" s="17">
        <v>100</v>
      </c>
      <c r="I6" s="16" t="s">
        <v>40</v>
      </c>
      <c r="J6" s="17">
        <v>100</v>
      </c>
      <c r="K6" s="16" t="s">
        <v>40</v>
      </c>
      <c r="L6" s="17">
        <v>100</v>
      </c>
    </row>
    <row r="7" spans="1:12" x14ac:dyDescent="0.15">
      <c r="A7" s="114" t="s">
        <v>41</v>
      </c>
      <c r="B7" s="114"/>
      <c r="C7" s="18" t="s">
        <v>42</v>
      </c>
      <c r="D7" s="18">
        <v>100</v>
      </c>
      <c r="E7" s="18" t="s">
        <v>42</v>
      </c>
      <c r="F7" s="18">
        <v>100</v>
      </c>
      <c r="G7" s="18" t="s">
        <v>42</v>
      </c>
      <c r="H7" s="18">
        <f>IF(G7=C7,100,"请调整")</f>
        <v>100</v>
      </c>
      <c r="I7" s="32" t="s">
        <v>42</v>
      </c>
      <c r="J7" s="32">
        <f>IF(I7=C7,100,"请调整")</f>
        <v>100</v>
      </c>
      <c r="K7" s="18" t="s">
        <v>42</v>
      </c>
      <c r="L7" s="18">
        <f>IF(K7=G7,100,"请调整")</f>
        <v>100</v>
      </c>
    </row>
    <row r="8" spans="1:12" ht="78.75" customHeight="1" x14ac:dyDescent="0.15">
      <c r="A8" s="115" t="s">
        <v>43</v>
      </c>
      <c r="B8" s="19" t="s">
        <v>44</v>
      </c>
      <c r="C8" s="19" t="s">
        <v>716</v>
      </c>
      <c r="D8" s="18">
        <v>100</v>
      </c>
      <c r="E8" s="19" t="s">
        <v>709</v>
      </c>
      <c r="F8" s="18">
        <v>100</v>
      </c>
      <c r="G8" s="19" t="s">
        <v>708</v>
      </c>
      <c r="H8" s="18">
        <v>100</v>
      </c>
      <c r="I8" s="32" t="s">
        <v>45</v>
      </c>
      <c r="J8" s="32">
        <v>100</v>
      </c>
      <c r="K8" s="19" t="s">
        <v>707</v>
      </c>
      <c r="L8" s="18">
        <v>100</v>
      </c>
    </row>
    <row r="9" spans="1:12" ht="132" customHeight="1" x14ac:dyDescent="0.15">
      <c r="A9" s="116"/>
      <c r="B9" s="19" t="s">
        <v>46</v>
      </c>
      <c r="C9" s="19" t="s">
        <v>717</v>
      </c>
      <c r="D9" s="18">
        <v>100</v>
      </c>
      <c r="E9" s="19" t="str">
        <f>C9</f>
        <v>估价对象所属项目东临京岚线，南临瀛安街，西临经二路，北临瀛吉街，距京台高速公路约1.2公里，路网密集度较好；周边有341、555、573、926、兴29、兴31、兴75路等，距离地铁8号线南段瀛海站约300米；整体交通便捷度较好。</v>
      </c>
      <c r="F9" s="18">
        <v>100</v>
      </c>
      <c r="G9" s="19" t="s">
        <v>713</v>
      </c>
      <c r="H9" s="77">
        <v>100</v>
      </c>
      <c r="I9" s="32" t="s">
        <v>45</v>
      </c>
      <c r="J9" s="32">
        <v>100</v>
      </c>
      <c r="K9" s="19" t="s">
        <v>714</v>
      </c>
      <c r="L9" s="18">
        <v>100</v>
      </c>
    </row>
    <row r="10" spans="1:12" ht="48" x14ac:dyDescent="0.15">
      <c r="A10" s="116"/>
      <c r="B10" s="19" t="s">
        <v>47</v>
      </c>
      <c r="C10" s="19" t="s">
        <v>710</v>
      </c>
      <c r="D10" s="18">
        <v>100</v>
      </c>
      <c r="E10" s="19" t="str">
        <f>C10</f>
        <v>周边有京鲜生超市、世纪华联超市、首航超市、物美超市等，商业设施较齐备</v>
      </c>
      <c r="F10" s="18">
        <v>100</v>
      </c>
      <c r="G10" s="19" t="str">
        <f>E10</f>
        <v>周边有京鲜生超市、世纪华联超市、首航超市、物美超市等，商业设施较齐备</v>
      </c>
      <c r="H10" s="18">
        <v>100</v>
      </c>
      <c r="I10" s="32" t="s">
        <v>48</v>
      </c>
      <c r="J10" s="32">
        <v>100</v>
      </c>
      <c r="K10" s="19" t="str">
        <f>G10</f>
        <v>周边有京鲜生超市、世纪华联超市、首航超市、物美超市等，商业设施较齐备</v>
      </c>
      <c r="L10" s="18">
        <v>100</v>
      </c>
    </row>
    <row r="11" spans="1:12" ht="48" x14ac:dyDescent="0.15">
      <c r="A11" s="116"/>
      <c r="B11" s="19" t="s">
        <v>49</v>
      </c>
      <c r="C11" s="19" t="s">
        <v>711</v>
      </c>
      <c r="D11" s="18">
        <v>100</v>
      </c>
      <c r="E11" s="19" t="s">
        <v>317</v>
      </c>
      <c r="F11" s="18">
        <v>100</v>
      </c>
      <c r="G11" s="19" t="s">
        <v>316</v>
      </c>
      <c r="H11" s="18">
        <v>100</v>
      </c>
      <c r="I11" s="32" t="s">
        <v>48</v>
      </c>
      <c r="J11" s="32">
        <v>100</v>
      </c>
      <c r="K11" s="19" t="s">
        <v>317</v>
      </c>
      <c r="L11" s="18">
        <v>100</v>
      </c>
    </row>
    <row r="12" spans="1:12" ht="93.75" customHeight="1" x14ac:dyDescent="0.15">
      <c r="A12" s="117"/>
      <c r="B12" s="19" t="s">
        <v>50</v>
      </c>
      <c r="C12" s="19" t="s">
        <v>712</v>
      </c>
      <c r="D12" s="18">
        <v>100</v>
      </c>
      <c r="E12" s="19" t="str">
        <f>C12</f>
        <v>周边暂无学校等等教育设施；有红星医院、北京市大兴区中西医结合医院等医疗设施；北京农商银行、中国邮政储蓄银行等配套设施，公共配套设施状况较好</v>
      </c>
      <c r="F12" s="18">
        <v>100</v>
      </c>
      <c r="G12" s="19" t="str">
        <f>E12</f>
        <v>周边暂无学校等等教育设施；有红星医院、北京市大兴区中西医结合医院等医疗设施；北京农商银行、中国邮政储蓄银行等配套设施，公共配套设施状况较好</v>
      </c>
      <c r="H12" s="18">
        <v>100</v>
      </c>
      <c r="I12" s="32" t="s">
        <v>51</v>
      </c>
      <c r="J12" s="32">
        <v>100</v>
      </c>
      <c r="K12" s="19" t="str">
        <f>G12</f>
        <v>周边暂无学校等等教育设施；有红星医院、北京市大兴区中西医结合医院等医疗设施；北京农商银行、中国邮政储蓄银行等配套设施，公共配套设施状况较好</v>
      </c>
      <c r="L12" s="18">
        <v>100</v>
      </c>
    </row>
    <row r="13" spans="1:12" ht="48" x14ac:dyDescent="0.15">
      <c r="A13" s="118" t="s">
        <v>52</v>
      </c>
      <c r="B13" s="19" t="s">
        <v>53</v>
      </c>
      <c r="C13" s="19" t="s">
        <v>326</v>
      </c>
      <c r="D13" s="18">
        <v>100</v>
      </c>
      <c r="E13" s="19" t="s">
        <v>718</v>
      </c>
      <c r="F13" s="64">
        <v>95</v>
      </c>
      <c r="G13" s="19" t="s">
        <v>718</v>
      </c>
      <c r="H13" s="64">
        <v>95</v>
      </c>
      <c r="I13" s="32" t="s">
        <v>55</v>
      </c>
      <c r="J13" s="32">
        <v>100</v>
      </c>
      <c r="K13" s="19" t="s">
        <v>718</v>
      </c>
      <c r="L13" s="64">
        <v>95</v>
      </c>
    </row>
    <row r="14" spans="1:12" ht="27.75" customHeight="1" x14ac:dyDescent="0.15">
      <c r="A14" s="119"/>
      <c r="B14" s="19" t="s">
        <v>56</v>
      </c>
      <c r="C14" s="62" t="s">
        <v>327</v>
      </c>
      <c r="D14" s="18">
        <v>100</v>
      </c>
      <c r="E14" s="19" t="s">
        <v>719</v>
      </c>
      <c r="F14" s="18">
        <v>100</v>
      </c>
      <c r="G14" s="62" t="s">
        <v>720</v>
      </c>
      <c r="H14" s="111">
        <v>100</v>
      </c>
      <c r="I14" s="32" t="s">
        <v>57</v>
      </c>
      <c r="J14" s="32">
        <v>98</v>
      </c>
      <c r="K14" s="19" t="s">
        <v>721</v>
      </c>
      <c r="L14" s="77">
        <v>100</v>
      </c>
    </row>
    <row r="15" spans="1:12" ht="27.75" customHeight="1" x14ac:dyDescent="0.15">
      <c r="A15" s="119"/>
      <c r="B15" s="18" t="s">
        <v>58</v>
      </c>
      <c r="C15" s="19" t="s">
        <v>725</v>
      </c>
      <c r="D15" s="18">
        <v>100</v>
      </c>
      <c r="E15" s="18" t="s">
        <v>59</v>
      </c>
      <c r="F15" s="111">
        <v>100</v>
      </c>
      <c r="G15" s="111" t="s">
        <v>59</v>
      </c>
      <c r="H15" s="111">
        <v>100</v>
      </c>
      <c r="I15" s="111" t="s">
        <v>60</v>
      </c>
      <c r="J15" s="111">
        <v>100</v>
      </c>
      <c r="K15" s="111" t="s">
        <v>59</v>
      </c>
      <c r="L15" s="111">
        <v>100</v>
      </c>
    </row>
    <row r="16" spans="1:12" ht="24" x14ac:dyDescent="0.15">
      <c r="A16" s="119"/>
      <c r="B16" s="20" t="s">
        <v>61</v>
      </c>
      <c r="C16" s="70" t="s">
        <v>328</v>
      </c>
      <c r="D16" s="18">
        <v>100</v>
      </c>
      <c r="E16" s="70" t="s">
        <v>722</v>
      </c>
      <c r="F16" s="64">
        <v>97</v>
      </c>
      <c r="G16" s="70" t="s">
        <v>723</v>
      </c>
      <c r="H16" s="64">
        <v>97</v>
      </c>
      <c r="I16" s="21" t="s">
        <v>62</v>
      </c>
      <c r="J16" s="32">
        <v>100</v>
      </c>
      <c r="K16" s="70" t="s">
        <v>723</v>
      </c>
      <c r="L16" s="64">
        <v>97</v>
      </c>
    </row>
    <row r="17" spans="1:14" s="63" customFormat="1" ht="24" x14ac:dyDescent="0.15">
      <c r="A17" s="119"/>
      <c r="B17" s="69" t="s">
        <v>324</v>
      </c>
      <c r="C17" s="19" t="s">
        <v>630</v>
      </c>
      <c r="D17" s="68">
        <v>100</v>
      </c>
      <c r="E17" s="19" t="s">
        <v>727</v>
      </c>
      <c r="F17" s="68">
        <v>100</v>
      </c>
      <c r="G17" s="19" t="s">
        <v>715</v>
      </c>
      <c r="H17" s="68">
        <v>100</v>
      </c>
      <c r="I17" s="67"/>
      <c r="J17" s="68"/>
      <c r="K17" s="19" t="s">
        <v>715</v>
      </c>
      <c r="L17" s="68">
        <v>100</v>
      </c>
    </row>
    <row r="18" spans="1:14" s="63" customFormat="1" x14ac:dyDescent="0.15">
      <c r="A18" s="119"/>
      <c r="B18" s="69" t="s">
        <v>724</v>
      </c>
      <c r="C18" s="112">
        <v>89</v>
      </c>
      <c r="D18" s="113">
        <v>100</v>
      </c>
      <c r="E18" s="112" t="s">
        <v>726</v>
      </c>
      <c r="F18" s="68">
        <v>100</v>
      </c>
      <c r="G18" s="69" t="s">
        <v>728</v>
      </c>
      <c r="H18" s="68">
        <v>100</v>
      </c>
      <c r="I18" s="67"/>
      <c r="J18" s="68"/>
      <c r="K18" s="69" t="s">
        <v>729</v>
      </c>
      <c r="L18" s="68">
        <v>100</v>
      </c>
    </row>
    <row r="19" spans="1:14" ht="45.75" customHeight="1" x14ac:dyDescent="0.15">
      <c r="A19" s="119"/>
      <c r="B19" s="19" t="s">
        <v>325</v>
      </c>
      <c r="C19" s="19" t="s">
        <v>730</v>
      </c>
      <c r="D19" s="18">
        <v>100</v>
      </c>
      <c r="E19" s="19" t="s">
        <v>330</v>
      </c>
      <c r="F19" s="64">
        <v>100</v>
      </c>
      <c r="G19" s="19" t="s">
        <v>330</v>
      </c>
      <c r="H19" s="64">
        <v>100</v>
      </c>
      <c r="I19" s="20" t="s">
        <v>63</v>
      </c>
      <c r="J19" s="32">
        <v>100</v>
      </c>
      <c r="K19" s="19" t="s">
        <v>330</v>
      </c>
      <c r="L19" s="64">
        <v>100</v>
      </c>
    </row>
    <row r="20" spans="1:14" ht="51.75" customHeight="1" x14ac:dyDescent="0.15">
      <c r="A20" s="119"/>
      <c r="B20" s="19" t="s">
        <v>64</v>
      </c>
      <c r="C20" s="19" t="s">
        <v>331</v>
      </c>
      <c r="D20" s="111">
        <v>100</v>
      </c>
      <c r="E20" s="19" t="s">
        <v>331</v>
      </c>
      <c r="F20" s="111">
        <v>100</v>
      </c>
      <c r="G20" s="19" t="s">
        <v>331</v>
      </c>
      <c r="H20" s="111">
        <v>100</v>
      </c>
      <c r="I20" s="111" t="s">
        <v>65</v>
      </c>
      <c r="J20" s="111">
        <v>100</v>
      </c>
      <c r="K20" s="19" t="s">
        <v>331</v>
      </c>
      <c r="L20" s="111">
        <v>100</v>
      </c>
    </row>
    <row r="21" spans="1:14" ht="48" x14ac:dyDescent="0.15">
      <c r="A21" s="119"/>
      <c r="B21" s="19" t="s">
        <v>66</v>
      </c>
      <c r="C21" s="19" t="s">
        <v>329</v>
      </c>
      <c r="D21" s="18">
        <v>100</v>
      </c>
      <c r="E21" s="19" t="s">
        <v>67</v>
      </c>
      <c r="F21" s="64">
        <v>102</v>
      </c>
      <c r="G21" s="19" t="str">
        <f>E21</f>
        <v>配备家具、家电；程度较新；功能正常，质量有保证，较好</v>
      </c>
      <c r="H21" s="64">
        <f>F21</f>
        <v>102</v>
      </c>
      <c r="I21" s="32" t="s">
        <v>54</v>
      </c>
      <c r="J21" s="32">
        <v>100</v>
      </c>
      <c r="K21" s="19" t="str">
        <f>E21</f>
        <v>配备家具、家电；程度较新；功能正常，质量有保证，较好</v>
      </c>
      <c r="L21" s="64">
        <f>F21</f>
        <v>102</v>
      </c>
    </row>
    <row r="22" spans="1:14" ht="24" hidden="1" x14ac:dyDescent="0.15">
      <c r="A22" s="22"/>
      <c r="B22" s="33" t="s">
        <v>68</v>
      </c>
      <c r="C22" s="18" t="s">
        <v>69</v>
      </c>
      <c r="D22" s="18">
        <v>100</v>
      </c>
      <c r="E22" s="19" t="s">
        <v>153</v>
      </c>
      <c r="F22" s="18">
        <f>D22</f>
        <v>100</v>
      </c>
      <c r="G22" s="19" t="s">
        <v>153</v>
      </c>
      <c r="H22" s="18">
        <f>D22</f>
        <v>100</v>
      </c>
      <c r="I22" s="32" t="s">
        <v>69</v>
      </c>
      <c r="J22" s="32">
        <v>100</v>
      </c>
      <c r="K22" s="19" t="s">
        <v>153</v>
      </c>
      <c r="L22" s="18">
        <f>D22</f>
        <v>100</v>
      </c>
    </row>
    <row r="23" spans="1:14" ht="60" hidden="1" x14ac:dyDescent="0.15">
      <c r="A23" s="22"/>
      <c r="B23" s="33" t="s">
        <v>70</v>
      </c>
      <c r="C23" s="18" t="s">
        <v>71</v>
      </c>
      <c r="D23" s="18">
        <v>100</v>
      </c>
      <c r="E23" s="18" t="s">
        <v>72</v>
      </c>
      <c r="F23" s="25">
        <f>D23</f>
        <v>100</v>
      </c>
      <c r="G23" s="25" t="s">
        <v>72</v>
      </c>
      <c r="H23" s="25">
        <f>F23</f>
        <v>100</v>
      </c>
      <c r="I23" s="25" t="s">
        <v>72</v>
      </c>
      <c r="J23" s="25">
        <v>99</v>
      </c>
      <c r="K23" s="25" t="s">
        <v>72</v>
      </c>
      <c r="L23" s="25">
        <f>F23</f>
        <v>100</v>
      </c>
    </row>
    <row r="24" spans="1:14" ht="48" hidden="1" x14ac:dyDescent="0.15">
      <c r="A24" s="22"/>
      <c r="B24" s="33" t="s">
        <v>73</v>
      </c>
      <c r="C24" s="18" t="s">
        <v>74</v>
      </c>
      <c r="D24" s="18">
        <v>100</v>
      </c>
      <c r="E24" s="18" t="s">
        <v>74</v>
      </c>
      <c r="F24" s="25">
        <v>100</v>
      </c>
      <c r="G24" s="25" t="s">
        <v>74</v>
      </c>
      <c r="H24" s="25">
        <v>100</v>
      </c>
      <c r="I24" s="25" t="s">
        <v>74</v>
      </c>
      <c r="J24" s="25">
        <v>100</v>
      </c>
      <c r="K24" s="25" t="s">
        <v>74</v>
      </c>
      <c r="L24" s="25">
        <v>100</v>
      </c>
    </row>
    <row r="25" spans="1:14" x14ac:dyDescent="0.15">
      <c r="A25" s="120" t="s">
        <v>75</v>
      </c>
      <c r="B25" s="120"/>
      <c r="C25" s="114" t="s">
        <v>76</v>
      </c>
      <c r="D25" s="114"/>
      <c r="E25" s="122">
        <f>E5</f>
        <v>41.206666666666671</v>
      </c>
      <c r="F25" s="122"/>
      <c r="G25" s="122">
        <f>G5</f>
        <v>40.776666666666671</v>
      </c>
      <c r="H25" s="122"/>
      <c r="I25" s="123">
        <f>I5</f>
        <v>97.111735724259049</v>
      </c>
      <c r="J25" s="124"/>
      <c r="K25" s="123">
        <f>K5</f>
        <v>40.19</v>
      </c>
      <c r="L25" s="124"/>
    </row>
    <row r="26" spans="1:14" x14ac:dyDescent="0.15">
      <c r="A26" s="120" t="s">
        <v>77</v>
      </c>
      <c r="B26" s="120"/>
      <c r="C26" s="114" t="s">
        <v>76</v>
      </c>
      <c r="D26" s="114"/>
      <c r="E26" s="125">
        <f>ROUND(E25*POWER(100,COUNT(F6:F24))/PRODUCT(F6:F24),2)</f>
        <v>43.84</v>
      </c>
      <c r="F26" s="125"/>
      <c r="G26" s="125">
        <f>ROUND(G25*POWER(100,COUNT(H6:H24))/PRODUCT(H6:H24),2)</f>
        <v>43.38</v>
      </c>
      <c r="H26" s="125"/>
      <c r="I26" s="126">
        <f>ROUND(I25*POWER(100,COUNT(J6:J24))/PRODUCT(J6:J24),2)</f>
        <v>100.09</v>
      </c>
      <c r="J26" s="127"/>
      <c r="K26" s="126">
        <f>ROUND(K25*POWER(100,COUNT(L6:L24))/PRODUCT(L6:L24),2)</f>
        <v>42.76</v>
      </c>
      <c r="L26" s="127"/>
      <c r="N26">
        <f>G25/K25</f>
        <v>1.0145973293522437</v>
      </c>
    </row>
    <row r="27" spans="1:14" ht="14.25" x14ac:dyDescent="0.2">
      <c r="A27" s="121" t="str">
        <f>CONCATENATE("估价对象比较价值=(",TEXT(E26,"G/通用格式"),"+",TEXT(G26,"G/通用格式"),"+",TEXT(K26,"G/通用格式"),")","/",3,"=",ROUND((E26+G26+K26)/3,0))</f>
        <v>估价对象比较价值=(43.84+43.38+42.76)/3=43</v>
      </c>
      <c r="B27" s="121"/>
      <c r="C27" s="121"/>
      <c r="D27" s="121"/>
      <c r="E27" s="121"/>
      <c r="F27" s="121"/>
      <c r="G27" s="121"/>
      <c r="H27" s="121"/>
      <c r="I27" s="121"/>
      <c r="J27" s="121"/>
      <c r="K27" s="23"/>
      <c r="L27" s="23"/>
    </row>
    <row r="28" spans="1:14" x14ac:dyDescent="0.15">
      <c r="A28" s="14"/>
      <c r="B28" s="14"/>
      <c r="C28" s="14"/>
      <c r="D28" s="14"/>
      <c r="E28" s="14"/>
      <c r="F28" s="14"/>
      <c r="G28" s="14"/>
      <c r="H28" s="14"/>
      <c r="I28" s="14"/>
      <c r="J28" s="14"/>
      <c r="K28" s="14"/>
      <c r="L28" s="14"/>
    </row>
    <row r="29" spans="1:14" x14ac:dyDescent="0.15">
      <c r="A29" s="14"/>
      <c r="B29" s="14"/>
      <c r="C29" s="14">
        <f>ROUND((E26+G26+K26)/3,0)</f>
        <v>43</v>
      </c>
      <c r="D29" s="14"/>
      <c r="E29" s="14">
        <f>ROUND(E26/E25,4)</f>
        <v>1.0639000000000001</v>
      </c>
      <c r="F29" s="14"/>
      <c r="G29" s="14">
        <f>ROUND(G26/G25,4)</f>
        <v>1.0638000000000001</v>
      </c>
      <c r="H29" s="14"/>
      <c r="I29" s="14"/>
      <c r="J29" s="14"/>
      <c r="K29" s="14">
        <f>ROUND(K26/K25,4)</f>
        <v>1.0639000000000001</v>
      </c>
      <c r="L29" s="14"/>
    </row>
    <row r="30" spans="1:14" x14ac:dyDescent="0.15">
      <c r="A30" s="14"/>
      <c r="B30" s="14"/>
      <c r="C30" s="14"/>
      <c r="D30" s="14"/>
      <c r="E30" s="14"/>
      <c r="F30" s="14"/>
      <c r="G30" s="14"/>
      <c r="H30" s="14"/>
      <c r="I30" s="14"/>
      <c r="J30" s="14"/>
      <c r="K30" s="14"/>
      <c r="L30" s="14"/>
    </row>
    <row r="31" spans="1:14" x14ac:dyDescent="0.15">
      <c r="A31" s="14"/>
      <c r="B31" s="14"/>
      <c r="C31" s="14"/>
      <c r="D31" s="14"/>
      <c r="E31" s="14">
        <f>E25*E29</f>
        <v>43.839772666666676</v>
      </c>
      <c r="F31" s="14"/>
      <c r="G31" s="14">
        <f>G25*G29</f>
        <v>43.378218000000011</v>
      </c>
      <c r="H31" s="14"/>
      <c r="I31" s="14"/>
      <c r="J31" s="14"/>
      <c r="K31" s="24">
        <f>K25*K29</f>
        <v>42.758141000000002</v>
      </c>
      <c r="L31" s="14"/>
    </row>
    <row r="39" spans="7:11" x14ac:dyDescent="0.15">
      <c r="G39">
        <f>1-0.05</f>
        <v>0.95</v>
      </c>
      <c r="K39">
        <f>G31/K31</f>
        <v>1.014501963497431</v>
      </c>
    </row>
  </sheetData>
  <mergeCells count="36">
    <mergeCell ref="K26:L26"/>
    <mergeCell ref="K25:L25"/>
    <mergeCell ref="A3:B3"/>
    <mergeCell ref="C3:D3"/>
    <mergeCell ref="E3:F3"/>
    <mergeCell ref="G3:H3"/>
    <mergeCell ref="I3:J3"/>
    <mergeCell ref="K5:L5"/>
    <mergeCell ref="K3:L3"/>
    <mergeCell ref="A4:B4"/>
    <mergeCell ref="C4:D4"/>
    <mergeCell ref="E4:F4"/>
    <mergeCell ref="G4:H4"/>
    <mergeCell ref="I4:J4"/>
    <mergeCell ref="K4:L4"/>
    <mergeCell ref="A5:B5"/>
    <mergeCell ref="C5:D5"/>
    <mergeCell ref="E5:F5"/>
    <mergeCell ref="G5:H5"/>
    <mergeCell ref="I5:J5"/>
    <mergeCell ref="A1:L1"/>
    <mergeCell ref="A27:J27"/>
    <mergeCell ref="E25:F25"/>
    <mergeCell ref="G25:H25"/>
    <mergeCell ref="I25:J25"/>
    <mergeCell ref="A26:B26"/>
    <mergeCell ref="C26:D26"/>
    <mergeCell ref="E26:F26"/>
    <mergeCell ref="G26:H26"/>
    <mergeCell ref="I26:J26"/>
    <mergeCell ref="C25:D25"/>
    <mergeCell ref="A6:B6"/>
    <mergeCell ref="A7:B7"/>
    <mergeCell ref="A8:A12"/>
    <mergeCell ref="A13:A21"/>
    <mergeCell ref="A25:B25"/>
  </mergeCells>
  <phoneticPr fontId="2"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7"/>
  <sheetViews>
    <sheetView zoomScaleNormal="100" workbookViewId="0">
      <selection activeCell="D9" sqref="D9"/>
    </sheetView>
  </sheetViews>
  <sheetFormatPr defaultColWidth="22.875" defaultRowHeight="13.5" x14ac:dyDescent="0.15"/>
  <cols>
    <col min="1" max="1" width="8" style="5" customWidth="1"/>
    <col min="2" max="2" width="14.625" style="5" customWidth="1"/>
    <col min="3" max="3" width="15.5" style="5" customWidth="1"/>
    <col min="4" max="4" width="38.375" style="5" customWidth="1"/>
    <col min="5" max="7" width="10.25" style="5" customWidth="1"/>
    <col min="8" max="16384" width="22.875" style="5"/>
  </cols>
  <sheetData>
    <row r="1" spans="1:7" x14ac:dyDescent="0.15">
      <c r="A1" s="39" t="s">
        <v>78</v>
      </c>
      <c r="B1" s="39" t="s">
        <v>79</v>
      </c>
      <c r="C1" s="39" t="s">
        <v>80</v>
      </c>
      <c r="D1" s="39" t="s">
        <v>81</v>
      </c>
    </row>
    <row r="2" spans="1:7" ht="75.75" x14ac:dyDescent="0.15">
      <c r="A2" s="40">
        <v>1</v>
      </c>
      <c r="B2" s="39" t="s">
        <v>82</v>
      </c>
      <c r="C2" s="60">
        <f>F2</f>
        <v>5704243.6303333333</v>
      </c>
      <c r="D2" s="41" t="s">
        <v>333</v>
      </c>
      <c r="E2" s="5">
        <v>342254617.81999999</v>
      </c>
      <c r="F2" s="59">
        <f>E2/60</f>
        <v>5704243.6303333333</v>
      </c>
    </row>
    <row r="3" spans="1:7" x14ac:dyDescent="0.15">
      <c r="A3" s="40">
        <v>2</v>
      </c>
      <c r="B3" s="39" t="s">
        <v>83</v>
      </c>
      <c r="C3" s="60">
        <f>C4+C5+C6</f>
        <v>491269</v>
      </c>
      <c r="D3" s="42" t="s">
        <v>84</v>
      </c>
    </row>
    <row r="4" spans="1:7" ht="51" x14ac:dyDescent="0.15">
      <c r="A4" s="40">
        <v>2.1</v>
      </c>
      <c r="B4" s="39" t="s">
        <v>85</v>
      </c>
      <c r="C4" s="76">
        <f>ROUND(F4,0)</f>
        <v>180000</v>
      </c>
      <c r="D4" s="42" t="s">
        <v>336</v>
      </c>
      <c r="E4" s="61">
        <f>系统读取表!B1</f>
        <v>10000</v>
      </c>
      <c r="F4" s="5">
        <f>E4*1.5*12</f>
        <v>180000</v>
      </c>
    </row>
    <row r="5" spans="1:7" ht="49.5" x14ac:dyDescent="0.15">
      <c r="A5" s="40">
        <v>2.2000000000000002</v>
      </c>
      <c r="B5" s="39" t="s">
        <v>86</v>
      </c>
      <c r="C5" s="40">
        <f>ROUND(E5,0)</f>
        <v>25669</v>
      </c>
      <c r="D5" s="42" t="s">
        <v>337</v>
      </c>
      <c r="E5" s="5">
        <v>25669.1</v>
      </c>
    </row>
    <row r="6" spans="1:7" ht="37.5" x14ac:dyDescent="0.15">
      <c r="A6" s="40">
        <v>2.2999999999999998</v>
      </c>
      <c r="B6" s="39" t="s">
        <v>87</v>
      </c>
      <c r="C6" s="40">
        <f>ROUND(E6,0)</f>
        <v>285600</v>
      </c>
      <c r="D6" s="42" t="s">
        <v>338</v>
      </c>
      <c r="E6" s="5">
        <f>2.38*E4*12</f>
        <v>285600</v>
      </c>
      <c r="F6" s="5">
        <v>2.38</v>
      </c>
    </row>
    <row r="7" spans="1:7" x14ac:dyDescent="0.15">
      <c r="A7" s="40">
        <v>3</v>
      </c>
      <c r="B7" s="39" t="s">
        <v>88</v>
      </c>
      <c r="C7" s="40">
        <f>C8+C9+C10</f>
        <v>467981</v>
      </c>
      <c r="D7" s="42" t="s">
        <v>89</v>
      </c>
    </row>
    <row r="8" spans="1:7" ht="37.5" x14ac:dyDescent="0.15">
      <c r="A8" s="40">
        <v>3.1</v>
      </c>
      <c r="B8" s="39" t="s">
        <v>90</v>
      </c>
      <c r="C8" s="40">
        <f>F8</f>
        <v>103200</v>
      </c>
      <c r="D8" s="41" t="s">
        <v>332</v>
      </c>
      <c r="E8" s="5">
        <f>ROUND(比较法!C29*E4*12,0)</f>
        <v>5160000</v>
      </c>
      <c r="F8" s="5">
        <f>ROUND(E8*0.02,0)</f>
        <v>103200</v>
      </c>
    </row>
    <row r="9" spans="1:7" ht="96" x14ac:dyDescent="0.15">
      <c r="A9" s="40">
        <v>3.2</v>
      </c>
      <c r="B9" s="39" t="s">
        <v>91</v>
      </c>
      <c r="C9" s="75">
        <f>ROUND(G9,0)</f>
        <v>170699</v>
      </c>
      <c r="D9" s="41" t="s">
        <v>334</v>
      </c>
      <c r="E9" s="5">
        <f>C2*0.7</f>
        <v>3992970.5412333328</v>
      </c>
      <c r="F9" s="5">
        <f>4.75%*0.9</f>
        <v>4.2750000000000003E-2</v>
      </c>
      <c r="G9" s="5">
        <f>E9*F9</f>
        <v>170699.49063772499</v>
      </c>
    </row>
    <row r="10" spans="1:7" ht="73.5" x14ac:dyDescent="0.15">
      <c r="A10" s="40">
        <v>3.3</v>
      </c>
      <c r="B10" s="39" t="s">
        <v>92</v>
      </c>
      <c r="C10" s="75">
        <f>ROUND((C2+C3+C8+C9)*3%,0)</f>
        <v>194082</v>
      </c>
      <c r="D10" s="41" t="s">
        <v>335</v>
      </c>
    </row>
    <row r="11" spans="1:7" x14ac:dyDescent="0.15">
      <c r="A11" s="40">
        <v>4</v>
      </c>
      <c r="B11" s="39" t="s">
        <v>93</v>
      </c>
      <c r="C11" s="60">
        <f>C2+C3+C7</f>
        <v>6663493.6303333333</v>
      </c>
      <c r="D11" s="42" t="s">
        <v>94</v>
      </c>
    </row>
    <row r="12" spans="1:7" ht="25.5" x14ac:dyDescent="0.15">
      <c r="A12" s="40">
        <v>5</v>
      </c>
      <c r="B12" s="39" t="s">
        <v>95</v>
      </c>
      <c r="C12" s="40">
        <f>ROUND(C11/E4/12,0)</f>
        <v>56</v>
      </c>
      <c r="D12" s="42" t="s">
        <v>152</v>
      </c>
    </row>
    <row r="14" spans="1:7" x14ac:dyDescent="0.15">
      <c r="E14" s="71"/>
    </row>
    <row r="15" spans="1:7" x14ac:dyDescent="0.15">
      <c r="E15" s="72"/>
    </row>
    <row r="16" spans="1:7" x14ac:dyDescent="0.15">
      <c r="E16" s="72"/>
    </row>
    <row r="17" spans="5:5" x14ac:dyDescent="0.15">
      <c r="E17" s="71"/>
    </row>
  </sheetData>
  <phoneticPr fontId="2" type="noConversion"/>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F9" sqref="F9"/>
    </sheetView>
  </sheetViews>
  <sheetFormatPr defaultColWidth="14.625" defaultRowHeight="13.5" x14ac:dyDescent="0.15"/>
  <cols>
    <col min="1" max="1" width="24.375" style="5" customWidth="1"/>
    <col min="2" max="16384" width="14.625" style="5"/>
  </cols>
  <sheetData>
    <row r="1" spans="1:9" ht="16.5" x14ac:dyDescent="0.15">
      <c r="A1" s="1" t="s">
        <v>0</v>
      </c>
      <c r="B1" s="2">
        <v>10000</v>
      </c>
      <c r="C1" s="3"/>
      <c r="D1" s="3"/>
      <c r="E1" s="3"/>
      <c r="F1" s="3"/>
      <c r="G1" s="4"/>
    </row>
    <row r="2" spans="1:9" ht="16.5" x14ac:dyDescent="0.15">
      <c r="A2" s="1" t="s">
        <v>1</v>
      </c>
      <c r="B2" s="1">
        <f>SUM(C14:C23)</f>
        <v>0</v>
      </c>
      <c r="C2" s="3"/>
      <c r="D2" s="3"/>
      <c r="E2" s="3"/>
      <c r="F2" s="3"/>
      <c r="G2" s="4"/>
    </row>
    <row r="3" spans="1:9" ht="16.5" x14ac:dyDescent="0.15">
      <c r="A3" s="1" t="s">
        <v>2</v>
      </c>
      <c r="B3" s="6">
        <v>44317</v>
      </c>
      <c r="C3" s="3"/>
      <c r="D3" s="3"/>
      <c r="E3" s="3"/>
      <c r="F3" s="3"/>
      <c r="G3" s="4"/>
    </row>
    <row r="4" spans="1:9" ht="33" x14ac:dyDescent="0.15">
      <c r="A4" s="1" t="s">
        <v>3</v>
      </c>
      <c r="B4" s="1" t="s">
        <v>4</v>
      </c>
      <c r="C4" s="1" t="s">
        <v>5</v>
      </c>
      <c r="D4" s="1" t="s">
        <v>6</v>
      </c>
      <c r="E4" s="3"/>
      <c r="F4" s="4"/>
      <c r="G4" s="4"/>
    </row>
    <row r="5" spans="1:9" ht="16.5" x14ac:dyDescent="0.15">
      <c r="A5" s="1" t="s">
        <v>7</v>
      </c>
      <c r="B5" s="1">
        <f>SUM(D14:D23)</f>
        <v>43</v>
      </c>
      <c r="C5" s="1">
        <f>ROUND(B5*10000/$B$1,0)</f>
        <v>43</v>
      </c>
      <c r="D5" s="1" t="e">
        <f>ROUND(B5*10000/$B$2,0)</f>
        <v>#DIV/0!</v>
      </c>
      <c r="E5" s="3"/>
      <c r="F5" s="4"/>
      <c r="G5" s="4"/>
    </row>
    <row r="6" spans="1:9" ht="16.5" x14ac:dyDescent="0.15">
      <c r="A6" s="1" t="s">
        <v>8</v>
      </c>
      <c r="B6" s="1">
        <f>SUM(D14:D23)</f>
        <v>43</v>
      </c>
      <c r="C6" s="1">
        <f>ROUND(B6*10000/$B$1,0)</f>
        <v>43</v>
      </c>
      <c r="D6" s="1" t="e">
        <f>ROUND(B6*10000/$B$2,0)</f>
        <v>#DIV/0!</v>
      </c>
      <c r="E6" s="3"/>
      <c r="F6" s="4"/>
      <c r="G6" s="4"/>
    </row>
    <row r="7" spans="1:9" ht="16.5" x14ac:dyDescent="0.15">
      <c r="A7" s="1" t="s">
        <v>9</v>
      </c>
      <c r="B7" s="1">
        <f>B5</f>
        <v>43</v>
      </c>
      <c r="C7" s="1">
        <f>ROUND(B7*10000/$B$1,0)</f>
        <v>43</v>
      </c>
      <c r="D7" s="1" t="e">
        <f>ROUND(B7*10000/$B$2,0)</f>
        <v>#DIV/0!</v>
      </c>
      <c r="E7" s="3"/>
      <c r="F7" s="4"/>
      <c r="G7" s="4"/>
    </row>
    <row r="8" spans="1:9" ht="16.5" x14ac:dyDescent="0.15">
      <c r="A8" s="1" t="s">
        <v>10</v>
      </c>
      <c r="B8" s="1">
        <f>B5</f>
        <v>43</v>
      </c>
      <c r="C8" s="1">
        <f>ROUND(B8*10000/$B$1,0)</f>
        <v>43</v>
      </c>
      <c r="D8" s="1" t="e">
        <f>ROUND(B8*10000/$B$2,0)</f>
        <v>#DIV/0!</v>
      </c>
      <c r="E8" s="3"/>
      <c r="F8" s="4"/>
      <c r="G8" s="4"/>
    </row>
    <row r="9" spans="1:9" ht="16.5" x14ac:dyDescent="0.15">
      <c r="A9" s="1" t="s">
        <v>11</v>
      </c>
      <c r="B9" s="7">
        <f>B5</f>
        <v>43</v>
      </c>
      <c r="C9" s="3"/>
      <c r="D9" s="3"/>
      <c r="E9" s="3"/>
      <c r="F9" s="4"/>
      <c r="G9" s="4"/>
    </row>
    <row r="10" spans="1:9" ht="16.5" x14ac:dyDescent="0.15">
      <c r="A10" s="1" t="s">
        <v>12</v>
      </c>
      <c r="B10" s="7">
        <f>B5</f>
        <v>43</v>
      </c>
      <c r="C10" s="3"/>
      <c r="D10" s="3"/>
      <c r="E10" s="3"/>
      <c r="F10" s="4"/>
      <c r="G10" s="4"/>
    </row>
    <row r="11" spans="1:9" ht="16.5" x14ac:dyDescent="0.15">
      <c r="A11" s="1" t="s">
        <v>13</v>
      </c>
      <c r="B11" s="7">
        <f>B5</f>
        <v>43</v>
      </c>
      <c r="C11" s="3"/>
      <c r="D11" s="3"/>
      <c r="E11" s="3"/>
      <c r="F11" s="4"/>
      <c r="G11" s="4"/>
    </row>
    <row r="12" spans="1:9" ht="16.5" x14ac:dyDescent="0.15">
      <c r="A12" s="3"/>
      <c r="B12" s="3"/>
      <c r="C12" s="3"/>
      <c r="D12" s="3"/>
      <c r="E12" s="3"/>
      <c r="F12" s="4"/>
      <c r="G12" s="4"/>
    </row>
    <row r="13" spans="1:9" ht="33" x14ac:dyDescent="0.15">
      <c r="A13" s="8" t="s">
        <v>14</v>
      </c>
      <c r="B13" s="9" t="s">
        <v>0</v>
      </c>
      <c r="C13" s="9" t="s">
        <v>1</v>
      </c>
      <c r="D13" s="9" t="s">
        <v>15</v>
      </c>
      <c r="E13" s="1" t="s">
        <v>5</v>
      </c>
      <c r="F13" s="1" t="s">
        <v>6</v>
      </c>
      <c r="G13" s="9" t="s">
        <v>16</v>
      </c>
      <c r="H13" s="9" t="s">
        <v>17</v>
      </c>
      <c r="I13" s="9" t="s">
        <v>18</v>
      </c>
    </row>
    <row r="14" spans="1:9" ht="16.5" x14ac:dyDescent="0.15">
      <c r="A14" s="10" t="s">
        <v>19</v>
      </c>
      <c r="B14" s="9">
        <f>B1</f>
        <v>10000</v>
      </c>
      <c r="C14" s="9">
        <v>0</v>
      </c>
      <c r="D14" s="9">
        <f>B14*E14/10000</f>
        <v>43</v>
      </c>
      <c r="E14" s="9">
        <f>比较法!C29</f>
        <v>43</v>
      </c>
      <c r="F14" s="9" t="e">
        <f>ROUND(D14*10000/C14,0)</f>
        <v>#DIV/0!</v>
      </c>
      <c r="G14" s="9">
        <v>0</v>
      </c>
      <c r="H14" s="9">
        <v>0</v>
      </c>
      <c r="I14" s="9">
        <v>0</v>
      </c>
    </row>
    <row r="15" spans="1:9" ht="16.5" x14ac:dyDescent="0.15">
      <c r="A15" s="11" t="s">
        <v>20</v>
      </c>
      <c r="B15" s="12"/>
      <c r="C15" s="12"/>
      <c r="D15" s="12"/>
      <c r="E15" s="9" t="e">
        <f t="shared" ref="E15:E23" si="0">ROUND(D15*10000/B15,0)</f>
        <v>#DIV/0!</v>
      </c>
      <c r="F15" s="9" t="e">
        <f t="shared" ref="F15:F23" si="1">ROUND(D15*10000/C15,0)</f>
        <v>#DIV/0!</v>
      </c>
      <c r="G15" s="13"/>
      <c r="H15" s="13"/>
      <c r="I15" s="12"/>
    </row>
    <row r="16" spans="1:9" ht="16.5" x14ac:dyDescent="0.15">
      <c r="A16" s="11" t="s">
        <v>21</v>
      </c>
      <c r="B16" s="12"/>
      <c r="C16" s="12"/>
      <c r="D16" s="12"/>
      <c r="E16" s="9" t="e">
        <f t="shared" si="0"/>
        <v>#DIV/0!</v>
      </c>
      <c r="F16" s="9" t="e">
        <f t="shared" si="1"/>
        <v>#DIV/0!</v>
      </c>
      <c r="G16" s="13"/>
      <c r="H16" s="13"/>
      <c r="I16" s="12"/>
    </row>
    <row r="17" spans="1:9" ht="16.5" x14ac:dyDescent="0.15">
      <c r="A17" s="11" t="s">
        <v>22</v>
      </c>
      <c r="B17" s="12"/>
      <c r="C17" s="12"/>
      <c r="D17" s="12"/>
      <c r="E17" s="9" t="e">
        <f t="shared" si="0"/>
        <v>#DIV/0!</v>
      </c>
      <c r="F17" s="9" t="e">
        <f t="shared" si="1"/>
        <v>#DIV/0!</v>
      </c>
      <c r="G17" s="13"/>
      <c r="H17" s="13"/>
      <c r="I17" s="12"/>
    </row>
    <row r="18" spans="1:9" ht="16.5" x14ac:dyDescent="0.15">
      <c r="A18" s="11" t="s">
        <v>23</v>
      </c>
      <c r="B18" s="12"/>
      <c r="C18" s="12"/>
      <c r="D18" s="12"/>
      <c r="E18" s="9" t="e">
        <f t="shared" si="0"/>
        <v>#DIV/0!</v>
      </c>
      <c r="F18" s="9" t="e">
        <f t="shared" si="1"/>
        <v>#DIV/0!</v>
      </c>
      <c r="G18" s="12"/>
      <c r="H18" s="12"/>
      <c r="I18" s="12"/>
    </row>
    <row r="19" spans="1:9" ht="16.5" x14ac:dyDescent="0.15">
      <c r="A19" s="11" t="s">
        <v>24</v>
      </c>
      <c r="B19" s="12"/>
      <c r="C19" s="12"/>
      <c r="D19" s="12"/>
      <c r="E19" s="9" t="e">
        <f t="shared" si="0"/>
        <v>#DIV/0!</v>
      </c>
      <c r="F19" s="9" t="e">
        <f t="shared" si="1"/>
        <v>#DIV/0!</v>
      </c>
      <c r="G19" s="12"/>
      <c r="H19" s="12"/>
      <c r="I19" s="12"/>
    </row>
    <row r="20" spans="1:9" ht="16.5" x14ac:dyDescent="0.15">
      <c r="A20" s="11" t="s">
        <v>25</v>
      </c>
      <c r="B20" s="12"/>
      <c r="C20" s="12"/>
      <c r="D20" s="12"/>
      <c r="E20" s="9" t="e">
        <f t="shared" si="0"/>
        <v>#DIV/0!</v>
      </c>
      <c r="F20" s="9" t="e">
        <f t="shared" si="1"/>
        <v>#DIV/0!</v>
      </c>
      <c r="G20" s="12"/>
      <c r="H20" s="12"/>
      <c r="I20" s="12"/>
    </row>
    <row r="21" spans="1:9" ht="16.5" x14ac:dyDescent="0.15">
      <c r="A21" s="11" t="s">
        <v>26</v>
      </c>
      <c r="B21" s="12"/>
      <c r="C21" s="12"/>
      <c r="D21" s="12"/>
      <c r="E21" s="9" t="e">
        <f t="shared" si="0"/>
        <v>#DIV/0!</v>
      </c>
      <c r="F21" s="9" t="e">
        <f t="shared" si="1"/>
        <v>#DIV/0!</v>
      </c>
      <c r="G21" s="12"/>
      <c r="H21" s="12"/>
      <c r="I21" s="12"/>
    </row>
    <row r="22" spans="1:9" ht="16.5" x14ac:dyDescent="0.15">
      <c r="A22" s="11" t="s">
        <v>27</v>
      </c>
      <c r="B22" s="12"/>
      <c r="C22" s="12"/>
      <c r="D22" s="12"/>
      <c r="E22" s="9" t="e">
        <f t="shared" si="0"/>
        <v>#DIV/0!</v>
      </c>
      <c r="F22" s="9" t="e">
        <f t="shared" si="1"/>
        <v>#DIV/0!</v>
      </c>
      <c r="G22" s="12"/>
      <c r="H22" s="12"/>
      <c r="I22" s="12"/>
    </row>
    <row r="23" spans="1:9" ht="16.5" x14ac:dyDescent="0.15">
      <c r="A23" s="11" t="s">
        <v>28</v>
      </c>
      <c r="B23" s="12"/>
      <c r="C23" s="12"/>
      <c r="D23" s="12"/>
      <c r="E23" s="1" t="e">
        <f t="shared" si="0"/>
        <v>#DIV/0!</v>
      </c>
      <c r="F23" s="1" t="e">
        <f t="shared" si="1"/>
        <v>#DIV/0!</v>
      </c>
      <c r="G23" s="12"/>
      <c r="H23" s="12"/>
      <c r="I23" s="12"/>
    </row>
  </sheetData>
  <phoneticPr fontId="2"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80"/>
  <sheetViews>
    <sheetView topLeftCell="A52" zoomScale="85" zoomScaleNormal="85" workbookViewId="0">
      <selection activeCell="H80" sqref="H80"/>
    </sheetView>
  </sheetViews>
  <sheetFormatPr defaultColWidth="9" defaultRowHeight="14.25" x14ac:dyDescent="0.15"/>
  <cols>
    <col min="1" max="1" width="22.125" style="26" customWidth="1"/>
    <col min="2" max="2" width="13.625" style="26" customWidth="1"/>
    <col min="3" max="3" width="12.375" style="26" customWidth="1"/>
    <col min="4" max="4" width="31.5" style="26" customWidth="1"/>
    <col min="5" max="5" width="14" style="26" customWidth="1"/>
    <col min="6" max="7" width="21.75" style="26" customWidth="1"/>
    <col min="8" max="9" width="11.375" style="27" customWidth="1"/>
    <col min="10" max="10" width="12.375" style="27" customWidth="1"/>
    <col min="11" max="12" width="9" style="27"/>
    <col min="13" max="13" width="9" style="44"/>
    <col min="14" max="16384" width="9" style="27"/>
  </cols>
  <sheetData>
    <row r="1" spans="1:13" ht="15" x14ac:dyDescent="0.15">
      <c r="A1" s="133" t="s">
        <v>368</v>
      </c>
      <c r="B1" s="133"/>
      <c r="C1" s="133"/>
      <c r="D1" s="133"/>
      <c r="E1" s="133"/>
      <c r="F1" s="133"/>
      <c r="G1" s="97"/>
    </row>
    <row r="2" spans="1:13" x14ac:dyDescent="0.15">
      <c r="A2" s="98" t="s">
        <v>367</v>
      </c>
      <c r="B2" s="99" t="s">
        <v>96</v>
      </c>
      <c r="C2" s="99" t="s">
        <v>97</v>
      </c>
      <c r="D2" s="98" t="s">
        <v>365</v>
      </c>
      <c r="E2" s="99" t="str">
        <f>[3]富润家园数据!E4</f>
        <v>样本数量</v>
      </c>
      <c r="F2" s="87" t="s">
        <v>362</v>
      </c>
      <c r="G2" s="27"/>
      <c r="L2" s="44"/>
      <c r="M2" s="27"/>
    </row>
    <row r="3" spans="1:13" x14ac:dyDescent="0.15">
      <c r="A3" s="134" t="s">
        <v>363</v>
      </c>
      <c r="B3" s="56">
        <v>44013</v>
      </c>
      <c r="C3" s="29">
        <v>1</v>
      </c>
      <c r="D3" s="30">
        <f>中指成交数据!AX103</f>
        <v>43.69</v>
      </c>
      <c r="E3" s="135">
        <f>SUM(C3:C5)</f>
        <v>3</v>
      </c>
      <c r="F3" s="134">
        <f>ROUND(AVERAGE(D3:D5),2)</f>
        <v>43.83</v>
      </c>
      <c r="G3" s="105"/>
      <c r="H3" s="105" t="s">
        <v>98</v>
      </c>
      <c r="I3" s="105" t="s">
        <v>99</v>
      </c>
      <c r="J3" s="105" t="s">
        <v>100</v>
      </c>
      <c r="L3" s="44"/>
      <c r="M3" s="27"/>
    </row>
    <row r="4" spans="1:13" x14ac:dyDescent="0.15">
      <c r="A4" s="134"/>
      <c r="B4" s="56">
        <v>44044</v>
      </c>
      <c r="C4" s="29">
        <v>1</v>
      </c>
      <c r="D4" s="30">
        <f>中指成交数据!AT103</f>
        <v>43.7</v>
      </c>
      <c r="E4" s="135"/>
      <c r="F4" s="134"/>
      <c r="G4" s="105" t="s">
        <v>101</v>
      </c>
      <c r="H4" s="104">
        <f>F16</f>
        <v>43.74</v>
      </c>
      <c r="I4" s="105"/>
      <c r="J4" s="146">
        <f>SUM(H4:H6)/3</f>
        <v>41.206666666666671</v>
      </c>
      <c r="K4" s="43"/>
      <c r="L4" s="44"/>
      <c r="M4" s="27"/>
    </row>
    <row r="5" spans="1:13" x14ac:dyDescent="0.15">
      <c r="A5" s="134"/>
      <c r="B5" s="56">
        <v>44075</v>
      </c>
      <c r="C5" s="29">
        <v>1</v>
      </c>
      <c r="D5" s="30">
        <f>中指成交数据!AP103</f>
        <v>44.09</v>
      </c>
      <c r="E5" s="135"/>
      <c r="F5" s="134"/>
      <c r="G5" s="105" t="s">
        <v>102</v>
      </c>
      <c r="H5" s="104">
        <v>40</v>
      </c>
      <c r="I5" s="105"/>
      <c r="J5" s="146"/>
      <c r="L5" s="44"/>
      <c r="M5" s="27"/>
    </row>
    <row r="6" spans="1:13" x14ac:dyDescent="0.15">
      <c r="A6" s="134" t="s">
        <v>364</v>
      </c>
      <c r="B6" s="56">
        <v>44105</v>
      </c>
      <c r="C6" s="29">
        <v>2</v>
      </c>
      <c r="D6" s="30">
        <f>中指成交数据!AL103</f>
        <v>43.1</v>
      </c>
      <c r="E6" s="135">
        <f>SUM(C6:C8)</f>
        <v>7</v>
      </c>
      <c r="F6" s="134">
        <f>ROUND(AVERAGE(D6:D8),2)</f>
        <v>43.38</v>
      </c>
      <c r="G6" s="105" t="s">
        <v>103</v>
      </c>
      <c r="H6" s="104">
        <f>F50</f>
        <v>39.880000000000003</v>
      </c>
      <c r="I6" s="105"/>
      <c r="J6" s="146"/>
      <c r="L6" s="44"/>
      <c r="M6" s="27"/>
    </row>
    <row r="7" spans="1:13" x14ac:dyDescent="0.15">
      <c r="A7" s="134"/>
      <c r="B7" s="56">
        <v>44136</v>
      </c>
      <c r="C7" s="29">
        <v>3</v>
      </c>
      <c r="D7" s="30">
        <f>中指成交数据!AH103</f>
        <v>43.5</v>
      </c>
      <c r="E7" s="135"/>
      <c r="F7" s="134"/>
      <c r="G7" s="27"/>
      <c r="L7" s="44"/>
      <c r="M7" s="27"/>
    </row>
    <row r="8" spans="1:13" x14ac:dyDescent="0.15">
      <c r="A8" s="134"/>
      <c r="B8" s="56">
        <v>44166</v>
      </c>
      <c r="C8" s="29">
        <v>2</v>
      </c>
      <c r="D8" s="30">
        <f>中指成交数据!AD103</f>
        <v>43.55</v>
      </c>
      <c r="E8" s="135"/>
      <c r="F8" s="134"/>
      <c r="G8" s="27"/>
      <c r="L8" s="44"/>
      <c r="M8" s="27"/>
    </row>
    <row r="9" spans="1:13" x14ac:dyDescent="0.15">
      <c r="A9" s="134" t="s">
        <v>154</v>
      </c>
      <c r="B9" s="56">
        <v>44197</v>
      </c>
      <c r="C9" s="29">
        <v>2</v>
      </c>
      <c r="D9" s="30">
        <f>中指成交数据!Z103</f>
        <v>42.93</v>
      </c>
      <c r="E9" s="135">
        <f>SUM(C9:C11)</f>
        <v>7</v>
      </c>
      <c r="F9" s="134">
        <f>ROUND(AVERAGE(D9:D11),2)</f>
        <v>43.01</v>
      </c>
      <c r="G9" s="27"/>
      <c r="L9" s="44"/>
      <c r="M9" s="27"/>
    </row>
    <row r="10" spans="1:13" x14ac:dyDescent="0.15">
      <c r="A10" s="134"/>
      <c r="B10" s="56">
        <v>44228</v>
      </c>
      <c r="C10" s="29">
        <v>3</v>
      </c>
      <c r="D10" s="30">
        <f>中指成交数据!V103</f>
        <v>42.8</v>
      </c>
      <c r="E10" s="135"/>
      <c r="F10" s="134"/>
      <c r="G10" s="27"/>
      <c r="L10" s="44"/>
      <c r="M10" s="27"/>
    </row>
    <row r="11" spans="1:13" x14ac:dyDescent="0.15">
      <c r="A11" s="134"/>
      <c r="B11" s="56">
        <v>44256</v>
      </c>
      <c r="C11" s="46">
        <v>2</v>
      </c>
      <c r="D11" s="47">
        <f>中指成交数据!R103</f>
        <v>43.29</v>
      </c>
      <c r="E11" s="135"/>
      <c r="F11" s="134"/>
      <c r="G11" s="27"/>
      <c r="L11" s="44"/>
      <c r="M11" s="27"/>
    </row>
    <row r="12" spans="1:13" x14ac:dyDescent="0.15">
      <c r="A12" s="134" t="s">
        <v>357</v>
      </c>
      <c r="B12" s="56">
        <v>44287</v>
      </c>
      <c r="C12" s="46">
        <v>2</v>
      </c>
      <c r="D12" s="81">
        <f>中指成交数据!N103</f>
        <v>43.9</v>
      </c>
      <c r="E12" s="135">
        <f>SUM(C12:C14)</f>
        <v>8</v>
      </c>
      <c r="F12" s="134">
        <f>ROUND(AVERAGE(D12:D14),2)</f>
        <v>43.62</v>
      </c>
      <c r="G12" s="27"/>
      <c r="L12" s="44"/>
      <c r="M12" s="27"/>
    </row>
    <row r="13" spans="1:13" x14ac:dyDescent="0.15">
      <c r="A13" s="134"/>
      <c r="B13" s="56">
        <v>44317</v>
      </c>
      <c r="C13" s="46">
        <v>3</v>
      </c>
      <c r="D13" s="81">
        <f>中指成交数据!J103</f>
        <v>42.97</v>
      </c>
      <c r="E13" s="135"/>
      <c r="F13" s="134"/>
      <c r="G13" s="27"/>
      <c r="L13" s="44"/>
      <c r="M13" s="27"/>
    </row>
    <row r="14" spans="1:13" x14ac:dyDescent="0.15">
      <c r="A14" s="134"/>
      <c r="B14" s="56">
        <v>44348</v>
      </c>
      <c r="C14" s="46">
        <v>3</v>
      </c>
      <c r="D14" s="81">
        <f>中指成交数据!F103</f>
        <v>43.98</v>
      </c>
      <c r="E14" s="135"/>
      <c r="F14" s="134"/>
      <c r="G14" s="27"/>
      <c r="L14" s="44"/>
      <c r="M14" s="27"/>
    </row>
    <row r="15" spans="1:13" x14ac:dyDescent="0.15">
      <c r="A15" s="58" t="s">
        <v>356</v>
      </c>
      <c r="B15" s="56">
        <v>44378</v>
      </c>
      <c r="C15" s="46">
        <v>0</v>
      </c>
      <c r="D15" s="81">
        <f>中指成交数据!B103</f>
        <v>44.86</v>
      </c>
      <c r="E15" s="78">
        <v>1</v>
      </c>
      <c r="F15" s="79">
        <f>ROUND(AVERAGE(D15),2)</f>
        <v>44.86</v>
      </c>
      <c r="G15" s="27"/>
      <c r="L15" s="44"/>
      <c r="M15" s="27"/>
    </row>
    <row r="16" spans="1:13" x14ac:dyDescent="0.15">
      <c r="A16" s="147" t="s">
        <v>104</v>
      </c>
      <c r="B16" s="148"/>
      <c r="C16" s="148"/>
      <c r="D16" s="148"/>
      <c r="E16" s="149"/>
      <c r="F16" s="103">
        <f>ROUND(AVERAGE(F3:F15),2)</f>
        <v>43.74</v>
      </c>
      <c r="G16" s="27"/>
      <c r="L16" s="44"/>
      <c r="M16" s="27"/>
    </row>
    <row r="17" spans="1:13" x14ac:dyDescent="0.15">
      <c r="G17" s="27"/>
    </row>
    <row r="18" spans="1:13" ht="15" x14ac:dyDescent="0.15">
      <c r="A18" s="133" t="s">
        <v>621</v>
      </c>
      <c r="B18" s="133"/>
      <c r="C18" s="133"/>
      <c r="D18" s="133"/>
      <c r="E18" s="133"/>
      <c r="F18" s="133"/>
    </row>
    <row r="19" spans="1:13" ht="15" x14ac:dyDescent="0.15">
      <c r="A19" s="81" t="str">
        <f>A2</f>
        <v>时间</v>
      </c>
      <c r="B19" s="81" t="s">
        <v>105</v>
      </c>
      <c r="C19" s="81" t="s">
        <v>106</v>
      </c>
      <c r="D19" s="81" t="s">
        <v>107</v>
      </c>
      <c r="E19" s="81" t="str">
        <f>E2</f>
        <v>样本数量</v>
      </c>
      <c r="F19" s="87" t="s">
        <v>339</v>
      </c>
      <c r="G19" s="96"/>
      <c r="L19" s="44"/>
      <c r="M19" s="27"/>
    </row>
    <row r="20" spans="1:13" x14ac:dyDescent="0.15">
      <c r="A20" s="142" t="s">
        <v>318</v>
      </c>
      <c r="B20" s="56">
        <v>43922</v>
      </c>
      <c r="C20" s="28"/>
      <c r="D20" s="30" t="s">
        <v>323</v>
      </c>
      <c r="E20" s="144">
        <f>SUM(C20:C21)</f>
        <v>0</v>
      </c>
      <c r="F20" s="134">
        <f>ROUND(AVERAGE(D20:D22),2)</f>
        <v>52.65</v>
      </c>
      <c r="G20" s="27"/>
      <c r="L20" s="44"/>
      <c r="M20" s="27"/>
    </row>
    <row r="21" spans="1:13" x14ac:dyDescent="0.15">
      <c r="A21" s="143"/>
      <c r="B21" s="56">
        <v>43952</v>
      </c>
      <c r="C21" s="28"/>
      <c r="D21" s="30" t="s">
        <v>323</v>
      </c>
      <c r="E21" s="145"/>
      <c r="F21" s="134"/>
      <c r="G21" s="27"/>
      <c r="L21" s="44"/>
      <c r="M21" s="27"/>
    </row>
    <row r="22" spans="1:13" x14ac:dyDescent="0.15">
      <c r="A22" s="143"/>
      <c r="B22" s="56">
        <v>43983</v>
      </c>
      <c r="C22" s="28"/>
      <c r="D22" s="30">
        <f>城研数据!E23</f>
        <v>52.645766931481198</v>
      </c>
      <c r="E22" s="145"/>
      <c r="F22" s="134"/>
      <c r="G22" s="27"/>
      <c r="L22" s="44"/>
      <c r="M22" s="27"/>
    </row>
    <row r="23" spans="1:13" x14ac:dyDescent="0.15">
      <c r="A23" s="142" t="s">
        <v>319</v>
      </c>
      <c r="B23" s="56">
        <v>44013</v>
      </c>
      <c r="C23" s="28"/>
      <c r="D23" s="30">
        <f>城研数据!E24</f>
        <v>43.653825166430202</v>
      </c>
      <c r="E23" s="145">
        <f>SUM(C25:C27)</f>
        <v>0</v>
      </c>
      <c r="F23" s="134">
        <f t="shared" ref="F23" si="0">ROUND(AVERAGE(D23:D25),2)</f>
        <v>52.75</v>
      </c>
      <c r="G23" s="27"/>
      <c r="L23" s="44"/>
      <c r="M23" s="27"/>
    </row>
    <row r="24" spans="1:13" x14ac:dyDescent="0.15">
      <c r="A24" s="143"/>
      <c r="B24" s="56">
        <v>44044</v>
      </c>
      <c r="C24" s="28"/>
      <c r="D24" s="30">
        <f>城研数据!E25</f>
        <v>58.257282160270002</v>
      </c>
      <c r="E24" s="145"/>
      <c r="F24" s="134"/>
      <c r="G24" s="27"/>
      <c r="L24" s="44"/>
      <c r="M24" s="27"/>
    </row>
    <row r="25" spans="1:13" x14ac:dyDescent="0.15">
      <c r="A25" s="143"/>
      <c r="B25" s="56">
        <v>44075</v>
      </c>
      <c r="C25" s="28"/>
      <c r="D25" s="30">
        <f>城研数据!E26</f>
        <v>56.353322224926501</v>
      </c>
      <c r="E25" s="145"/>
      <c r="F25" s="134"/>
      <c r="G25" s="27"/>
      <c r="L25" s="44"/>
      <c r="M25" s="27"/>
    </row>
    <row r="26" spans="1:13" x14ac:dyDescent="0.15">
      <c r="A26" s="134" t="s">
        <v>320</v>
      </c>
      <c r="B26" s="56">
        <v>44105</v>
      </c>
      <c r="C26" s="28"/>
      <c r="D26" s="30">
        <f>城研数据!E27</f>
        <v>45.197244284523201</v>
      </c>
      <c r="E26" s="145">
        <f>SUM(C28:C30)</f>
        <v>0</v>
      </c>
      <c r="F26" s="134">
        <f t="shared" ref="F26" si="1">ROUND(AVERAGE(D26:D28),2)</f>
        <v>51.54</v>
      </c>
      <c r="G26" s="27"/>
      <c r="L26" s="44"/>
      <c r="M26" s="27"/>
    </row>
    <row r="27" spans="1:13" x14ac:dyDescent="0.15">
      <c r="A27" s="134"/>
      <c r="B27" s="56">
        <v>44136</v>
      </c>
      <c r="C27" s="28"/>
      <c r="D27" s="30">
        <f>城研数据!E28</f>
        <v>57.8823182421471</v>
      </c>
      <c r="E27" s="145"/>
      <c r="F27" s="134"/>
      <c r="G27" s="27"/>
      <c r="L27" s="44"/>
      <c r="M27" s="27"/>
    </row>
    <row r="28" spans="1:13" x14ac:dyDescent="0.15">
      <c r="A28" s="134"/>
      <c r="B28" s="56">
        <v>44166</v>
      </c>
      <c r="C28" s="28"/>
      <c r="D28" s="30" t="s">
        <v>323</v>
      </c>
      <c r="E28" s="145"/>
      <c r="F28" s="134"/>
      <c r="G28" s="27"/>
      <c r="L28" s="44"/>
      <c r="M28" s="27"/>
    </row>
    <row r="29" spans="1:13" x14ac:dyDescent="0.15">
      <c r="A29" s="134" t="s">
        <v>154</v>
      </c>
      <c r="B29" s="56">
        <v>44197</v>
      </c>
      <c r="C29" s="28"/>
      <c r="D29" s="30">
        <f>城研数据!E29</f>
        <v>45.723900797424797</v>
      </c>
      <c r="E29" s="145"/>
      <c r="F29" s="134">
        <f t="shared" ref="F29" si="2">ROUND(AVERAGE(D29:D31),2)</f>
        <v>54.11</v>
      </c>
      <c r="G29" s="27"/>
      <c r="L29" s="44"/>
      <c r="M29" s="27"/>
    </row>
    <row r="30" spans="1:13" x14ac:dyDescent="0.15">
      <c r="A30" s="134"/>
      <c r="B30" s="56">
        <v>44228</v>
      </c>
      <c r="C30" s="28"/>
      <c r="D30" s="30">
        <f>城研数据!E30</f>
        <v>57.300275482093603</v>
      </c>
      <c r="E30" s="145"/>
      <c r="F30" s="134"/>
      <c r="G30" s="27"/>
      <c r="L30" s="44"/>
      <c r="M30" s="27"/>
    </row>
    <row r="31" spans="1:13" x14ac:dyDescent="0.15">
      <c r="A31" s="134"/>
      <c r="B31" s="56">
        <v>44256</v>
      </c>
      <c r="C31" s="45"/>
      <c r="D31" s="30">
        <f>城研数据!E31</f>
        <v>59.294396679513703</v>
      </c>
      <c r="E31" s="150"/>
      <c r="F31" s="134"/>
      <c r="G31" s="27"/>
      <c r="L31" s="44"/>
      <c r="M31" s="27"/>
    </row>
    <row r="32" spans="1:13" x14ac:dyDescent="0.15">
      <c r="A32" s="57" t="s">
        <v>321</v>
      </c>
      <c r="B32" s="56">
        <v>44287</v>
      </c>
      <c r="C32" s="28"/>
      <c r="D32" s="30">
        <f>城研数据!E32</f>
        <v>47.574060493152899</v>
      </c>
      <c r="E32" s="49">
        <f>SUM(C32:C32)</f>
        <v>0</v>
      </c>
      <c r="F32" s="66" t="e">
        <f>#REF!-L4</f>
        <v>#REF!</v>
      </c>
      <c r="G32" s="27"/>
      <c r="L32" s="44"/>
      <c r="M32" s="27"/>
    </row>
    <row r="33" spans="1:13" x14ac:dyDescent="0.15">
      <c r="A33" s="139" t="s">
        <v>98</v>
      </c>
      <c r="B33" s="140"/>
      <c r="C33" s="140"/>
      <c r="D33" s="140"/>
      <c r="E33" s="141"/>
      <c r="F33" s="103" t="e">
        <f>ROUND(AVERAGE(F20:F32),2)</f>
        <v>#REF!</v>
      </c>
      <c r="G33" s="27"/>
      <c r="L33" s="44"/>
      <c r="M33" s="27"/>
    </row>
    <row r="34" spans="1:13" x14ac:dyDescent="0.15">
      <c r="G34" s="27"/>
    </row>
    <row r="35" spans="1:13" ht="15" x14ac:dyDescent="0.15">
      <c r="A35" s="133" t="s">
        <v>369</v>
      </c>
      <c r="B35" s="133"/>
      <c r="C35" s="133"/>
      <c r="D35" s="133"/>
      <c r="E35" s="133"/>
      <c r="F35" s="133"/>
    </row>
    <row r="36" spans="1:13" x14ac:dyDescent="0.15">
      <c r="A36" s="81" t="str">
        <f>A2</f>
        <v>时间</v>
      </c>
      <c r="B36" s="81" t="s">
        <v>105</v>
      </c>
      <c r="C36" s="81" t="s">
        <v>106</v>
      </c>
      <c r="D36" s="87" t="s">
        <v>365</v>
      </c>
      <c r="E36" s="81" t="str">
        <f>E2</f>
        <v>样本数量</v>
      </c>
      <c r="F36" s="87" t="s">
        <v>366</v>
      </c>
      <c r="L36" s="44"/>
      <c r="M36" s="27"/>
    </row>
    <row r="37" spans="1:13" x14ac:dyDescent="0.15">
      <c r="A37" s="134" t="s">
        <v>363</v>
      </c>
      <c r="B37" s="56">
        <v>44013</v>
      </c>
      <c r="C37" s="81">
        <v>2</v>
      </c>
      <c r="D37" s="79">
        <f>E76-H44-H46</f>
        <v>41.82</v>
      </c>
      <c r="E37" s="135">
        <f>SUM(C37:C39)</f>
        <v>4</v>
      </c>
      <c r="F37" s="136">
        <f>ROUND(AVERAGE(D37:D39),2)</f>
        <v>38.340000000000003</v>
      </c>
      <c r="G37" s="27"/>
      <c r="L37" s="44"/>
      <c r="M37" s="27"/>
    </row>
    <row r="38" spans="1:13" x14ac:dyDescent="0.15">
      <c r="A38" s="134"/>
      <c r="B38" s="56">
        <v>44044</v>
      </c>
      <c r="C38" s="81">
        <v>1</v>
      </c>
      <c r="D38" s="79">
        <f>E75-H44-H46</f>
        <v>38.790000000000006</v>
      </c>
      <c r="E38" s="135"/>
      <c r="F38" s="136"/>
      <c r="G38" s="27"/>
      <c r="L38" s="44"/>
      <c r="M38" s="27"/>
    </row>
    <row r="39" spans="1:13" x14ac:dyDescent="0.15">
      <c r="A39" s="134"/>
      <c r="B39" s="56">
        <v>44075</v>
      </c>
      <c r="C39" s="81">
        <v>1</v>
      </c>
      <c r="D39" s="79">
        <f>E74-H44-H46</f>
        <v>34.410000000000004</v>
      </c>
      <c r="E39" s="135"/>
      <c r="F39" s="136"/>
      <c r="G39" s="27"/>
      <c r="L39" s="44"/>
      <c r="M39" s="27"/>
    </row>
    <row r="40" spans="1:13" x14ac:dyDescent="0.15">
      <c r="A40" s="134" t="s">
        <v>364</v>
      </c>
      <c r="B40" s="56">
        <v>44105</v>
      </c>
      <c r="C40" s="81">
        <v>2</v>
      </c>
      <c r="D40" s="79">
        <f>E72-H44-H46</f>
        <v>41.96</v>
      </c>
      <c r="E40" s="135">
        <f>SUM(C40:C42)</f>
        <v>8</v>
      </c>
      <c r="F40" s="136">
        <f>ROUND(AVERAGE(D40:D42),2)</f>
        <v>43.46</v>
      </c>
      <c r="G40" s="27"/>
    </row>
    <row r="41" spans="1:13" x14ac:dyDescent="0.15">
      <c r="A41" s="134"/>
      <c r="B41" s="56">
        <v>44136</v>
      </c>
      <c r="C41" s="81">
        <v>4</v>
      </c>
      <c r="D41" s="86">
        <f>E68-H44-H46</f>
        <v>44.470000000000006</v>
      </c>
      <c r="E41" s="135"/>
      <c r="F41" s="136"/>
      <c r="G41" s="73"/>
      <c r="L41" s="44"/>
      <c r="M41" s="27"/>
    </row>
    <row r="42" spans="1:13" x14ac:dyDescent="0.15">
      <c r="A42" s="134"/>
      <c r="B42" s="56">
        <v>44166</v>
      </c>
      <c r="C42" s="81">
        <v>2</v>
      </c>
      <c r="D42" s="79">
        <f>E66-H44-H46</f>
        <v>43.96</v>
      </c>
      <c r="E42" s="135"/>
      <c r="F42" s="136"/>
      <c r="G42" s="27"/>
      <c r="K42" s="44"/>
      <c r="M42" s="27"/>
    </row>
    <row r="43" spans="1:13" x14ac:dyDescent="0.15">
      <c r="A43" s="134" t="s">
        <v>154</v>
      </c>
      <c r="B43" s="56">
        <v>44197</v>
      </c>
      <c r="C43" s="81">
        <v>2</v>
      </c>
      <c r="D43" s="79">
        <f>E64-H44-H46</f>
        <v>38.42</v>
      </c>
      <c r="E43" s="135">
        <f>SUM(C43:C45)</f>
        <v>5</v>
      </c>
      <c r="F43" s="136">
        <f>ROUND(AVERAGE(D43:D45),2)</f>
        <v>42.35</v>
      </c>
      <c r="G43" s="27"/>
      <c r="K43" s="44"/>
      <c r="M43" s="27"/>
    </row>
    <row r="44" spans="1:13" x14ac:dyDescent="0.15">
      <c r="A44" s="134"/>
      <c r="B44" s="56">
        <v>44228</v>
      </c>
      <c r="C44" s="81">
        <v>2</v>
      </c>
      <c r="D44" s="79">
        <f>E62-H44-H46</f>
        <v>41.800000000000004</v>
      </c>
      <c r="E44" s="135"/>
      <c r="F44" s="136"/>
      <c r="G44" s="43" t="s">
        <v>358</v>
      </c>
      <c r="H44" s="27">
        <v>2.2999999999999998</v>
      </c>
      <c r="I44" s="27" t="s">
        <v>361</v>
      </c>
      <c r="K44" s="44"/>
      <c r="M44" s="27"/>
    </row>
    <row r="45" spans="1:13" x14ac:dyDescent="0.15">
      <c r="A45" s="134"/>
      <c r="B45" s="56">
        <v>44256</v>
      </c>
      <c r="C45" s="81">
        <v>1</v>
      </c>
      <c r="D45" s="79">
        <f>E61-H44-H46</f>
        <v>46.84</v>
      </c>
      <c r="E45" s="135"/>
      <c r="F45" s="136"/>
      <c r="G45" s="43" t="s">
        <v>359</v>
      </c>
      <c r="H45" s="27">
        <v>30</v>
      </c>
      <c r="I45" s="27" t="s">
        <v>360</v>
      </c>
      <c r="K45" s="44"/>
      <c r="M45" s="27"/>
    </row>
    <row r="46" spans="1:13" x14ac:dyDescent="0.15">
      <c r="A46" s="134" t="s">
        <v>357</v>
      </c>
      <c r="B46" s="56">
        <v>44287</v>
      </c>
      <c r="C46" s="81">
        <v>2</v>
      </c>
      <c r="D46" s="79">
        <f>E59-H44-H46</f>
        <v>40.970000000000006</v>
      </c>
      <c r="E46" s="135">
        <f>SUM(C46:C48)</f>
        <v>4</v>
      </c>
      <c r="F46" s="136">
        <f>ROUND(AVERAGE(D46:D48),2)</f>
        <v>27.44</v>
      </c>
      <c r="G46" s="27"/>
      <c r="H46" s="27">
        <f>H45/12</f>
        <v>2.5</v>
      </c>
      <c r="K46" s="44"/>
      <c r="M46" s="27"/>
    </row>
    <row r="47" spans="1:13" x14ac:dyDescent="0.15">
      <c r="A47" s="134"/>
      <c r="B47" s="56">
        <v>44317</v>
      </c>
      <c r="C47" s="81">
        <v>2</v>
      </c>
      <c r="D47" s="79">
        <f>E57-H44-H46</f>
        <v>41.35</v>
      </c>
      <c r="E47" s="135"/>
      <c r="F47" s="136"/>
      <c r="G47" s="27"/>
      <c r="K47" s="44"/>
      <c r="M47" s="27"/>
    </row>
    <row r="48" spans="1:13" x14ac:dyDescent="0.15">
      <c r="A48" s="134"/>
      <c r="B48" s="56">
        <v>44348</v>
      </c>
      <c r="C48" s="81">
        <v>0</v>
      </c>
      <c r="D48" s="79">
        <v>0</v>
      </c>
      <c r="E48" s="135"/>
      <c r="F48" s="136"/>
      <c r="G48" s="27"/>
      <c r="K48" s="44"/>
      <c r="M48" s="27"/>
    </row>
    <row r="49" spans="1:13" x14ac:dyDescent="0.15">
      <c r="A49" s="58" t="s">
        <v>356</v>
      </c>
      <c r="B49" s="56">
        <v>44378</v>
      </c>
      <c r="C49" s="81">
        <v>4</v>
      </c>
      <c r="D49" s="79">
        <f>E53-H44-H46</f>
        <v>47.800000000000004</v>
      </c>
      <c r="E49" s="78">
        <f>C49</f>
        <v>4</v>
      </c>
      <c r="F49" s="79">
        <f>ROUND(AVERAGE(D49),2)</f>
        <v>47.8</v>
      </c>
      <c r="G49" s="27"/>
      <c r="K49" s="44"/>
      <c r="M49" s="27"/>
    </row>
    <row r="50" spans="1:13" x14ac:dyDescent="0.15">
      <c r="A50" s="137" t="s">
        <v>98</v>
      </c>
      <c r="B50" s="137"/>
      <c r="C50" s="137"/>
      <c r="D50" s="137"/>
      <c r="E50" s="137"/>
      <c r="F50" s="104">
        <f>ROUND(AVERAGE(F37:F49),2)</f>
        <v>39.880000000000003</v>
      </c>
      <c r="G50" s="27"/>
      <c r="K50" s="44"/>
      <c r="M50" s="27"/>
    </row>
    <row r="51" spans="1:13" x14ac:dyDescent="0.15">
      <c r="G51" s="27"/>
    </row>
    <row r="52" spans="1:13" x14ac:dyDescent="0.15">
      <c r="A52" s="31" t="s">
        <v>111</v>
      </c>
      <c r="B52" s="31" t="s">
        <v>112</v>
      </c>
      <c r="C52" s="31" t="s">
        <v>113</v>
      </c>
      <c r="D52" s="31" t="s">
        <v>114</v>
      </c>
      <c r="E52" s="87" t="s">
        <v>151</v>
      </c>
      <c r="F52" s="87" t="s">
        <v>341</v>
      </c>
      <c r="G52" s="87" t="s">
        <v>342</v>
      </c>
      <c r="H52" s="87" t="s">
        <v>622</v>
      </c>
      <c r="I52" s="87" t="s">
        <v>344</v>
      </c>
    </row>
    <row r="53" spans="1:13" s="91" customFormat="1" x14ac:dyDescent="0.15">
      <c r="A53" s="88">
        <v>44402</v>
      </c>
      <c r="B53" s="89">
        <v>59</v>
      </c>
      <c r="C53" s="89">
        <v>3166</v>
      </c>
      <c r="D53" s="90">
        <f t="shared" ref="D53:D63" si="3">C53/B53</f>
        <v>53.66101694915254</v>
      </c>
      <c r="E53" s="138">
        <f>ROUND(AVERAGE(D53:D56),2)</f>
        <v>52.6</v>
      </c>
      <c r="F53" s="89" t="s">
        <v>641</v>
      </c>
      <c r="G53" s="89" t="s">
        <v>355</v>
      </c>
      <c r="H53" s="89" t="s">
        <v>353</v>
      </c>
      <c r="I53" s="89" t="s">
        <v>642</v>
      </c>
      <c r="J53" s="27"/>
      <c r="M53" s="92"/>
    </row>
    <row r="54" spans="1:13" s="91" customFormat="1" x14ac:dyDescent="0.15">
      <c r="A54" s="88">
        <v>44400</v>
      </c>
      <c r="B54" s="89">
        <v>59</v>
      </c>
      <c r="C54" s="89">
        <v>3100</v>
      </c>
      <c r="D54" s="80">
        <f t="shared" si="3"/>
        <v>52.542372881355931</v>
      </c>
      <c r="E54" s="138"/>
      <c r="F54" s="95" t="s">
        <v>641</v>
      </c>
      <c r="G54" s="95" t="s">
        <v>355</v>
      </c>
      <c r="H54" s="95" t="s">
        <v>624</v>
      </c>
      <c r="I54" s="95" t="s">
        <v>642</v>
      </c>
      <c r="M54" s="92"/>
    </row>
    <row r="55" spans="1:13" s="91" customFormat="1" x14ac:dyDescent="0.15">
      <c r="A55" s="88">
        <v>44386</v>
      </c>
      <c r="B55" s="89">
        <v>60</v>
      </c>
      <c r="C55" s="89">
        <v>3200</v>
      </c>
      <c r="D55" s="80">
        <f t="shared" si="3"/>
        <v>53.333333333333336</v>
      </c>
      <c r="E55" s="138"/>
      <c r="F55" s="95" t="s">
        <v>641</v>
      </c>
      <c r="G55" s="95" t="s">
        <v>355</v>
      </c>
      <c r="H55" s="95" t="s">
        <v>624</v>
      </c>
      <c r="I55" s="95" t="s">
        <v>643</v>
      </c>
      <c r="M55" s="92"/>
    </row>
    <row r="56" spans="1:13" s="91" customFormat="1" x14ac:dyDescent="0.15">
      <c r="A56" s="88">
        <v>44381</v>
      </c>
      <c r="B56" s="89">
        <v>59</v>
      </c>
      <c r="C56" s="89">
        <v>3000</v>
      </c>
      <c r="D56" s="80">
        <f t="shared" si="3"/>
        <v>50.847457627118644</v>
      </c>
      <c r="E56" s="138"/>
      <c r="F56" s="95" t="s">
        <v>641</v>
      </c>
      <c r="G56" s="95" t="s">
        <v>355</v>
      </c>
      <c r="H56" s="95" t="s">
        <v>353</v>
      </c>
      <c r="I56" s="95" t="s">
        <v>643</v>
      </c>
      <c r="M56" s="92"/>
    </row>
    <row r="57" spans="1:13" s="91" customFormat="1" x14ac:dyDescent="0.15">
      <c r="A57" s="88">
        <v>44322</v>
      </c>
      <c r="B57" s="89">
        <v>86</v>
      </c>
      <c r="C57" s="89">
        <v>3500</v>
      </c>
      <c r="D57" s="80">
        <f t="shared" si="3"/>
        <v>40.697674418604649</v>
      </c>
      <c r="E57" s="138">
        <f>ROUND(AVERAGE(D57:D58),2)</f>
        <v>46.15</v>
      </c>
      <c r="F57" s="89" t="s">
        <v>354</v>
      </c>
      <c r="G57" s="89" t="s">
        <v>355</v>
      </c>
      <c r="H57" s="89" t="s">
        <v>353</v>
      </c>
      <c r="I57" s="95" t="s">
        <v>642</v>
      </c>
      <c r="M57" s="92"/>
    </row>
    <row r="58" spans="1:13" s="91" customFormat="1" x14ac:dyDescent="0.15">
      <c r="A58" s="88">
        <v>44318</v>
      </c>
      <c r="B58" s="89">
        <v>58.14</v>
      </c>
      <c r="C58" s="89">
        <v>3000</v>
      </c>
      <c r="D58" s="80">
        <f t="shared" si="3"/>
        <v>51.59958720330237</v>
      </c>
      <c r="E58" s="138"/>
      <c r="F58" s="95" t="s">
        <v>641</v>
      </c>
      <c r="G58" s="95" t="s">
        <v>355</v>
      </c>
      <c r="H58" s="95" t="s">
        <v>353</v>
      </c>
      <c r="I58" s="95" t="s">
        <v>644</v>
      </c>
      <c r="M58" s="92"/>
    </row>
    <row r="59" spans="1:13" x14ac:dyDescent="0.15">
      <c r="A59" s="37">
        <v>44295</v>
      </c>
      <c r="B59" s="80">
        <v>86</v>
      </c>
      <c r="C59" s="80">
        <v>3500</v>
      </c>
      <c r="D59" s="80">
        <f t="shared" si="3"/>
        <v>40.697674418604649</v>
      </c>
      <c r="E59" s="134">
        <f>ROUND(AVERAGE(D59:D60),2)</f>
        <v>45.77</v>
      </c>
      <c r="F59" s="87" t="s">
        <v>348</v>
      </c>
      <c r="G59" s="87" t="s">
        <v>347</v>
      </c>
      <c r="H59" s="89" t="s">
        <v>353</v>
      </c>
      <c r="I59" s="81" t="s">
        <v>645</v>
      </c>
      <c r="J59" s="91"/>
    </row>
    <row r="60" spans="1:13" x14ac:dyDescent="0.15">
      <c r="A60" s="37">
        <v>44287</v>
      </c>
      <c r="B60" s="80">
        <v>59</v>
      </c>
      <c r="C60" s="80">
        <v>3000</v>
      </c>
      <c r="D60" s="80">
        <f>C60/B60</f>
        <v>50.847457627118644</v>
      </c>
      <c r="E60" s="134"/>
      <c r="F60" s="95" t="s">
        <v>641</v>
      </c>
      <c r="G60" s="95" t="s">
        <v>355</v>
      </c>
      <c r="H60" s="95" t="s">
        <v>353</v>
      </c>
      <c r="I60" s="95" t="s">
        <v>643</v>
      </c>
    </row>
    <row r="61" spans="1:13" x14ac:dyDescent="0.15">
      <c r="A61" s="37">
        <v>44274</v>
      </c>
      <c r="B61" s="80">
        <v>58.1</v>
      </c>
      <c r="C61" s="80">
        <v>3000</v>
      </c>
      <c r="D61" s="80">
        <f t="shared" si="3"/>
        <v>51.635111876075733</v>
      </c>
      <c r="E61" s="85">
        <f>ROUND(AVERAGE(D61),2)</f>
        <v>51.64</v>
      </c>
      <c r="F61" s="95" t="s">
        <v>641</v>
      </c>
      <c r="G61" s="95" t="s">
        <v>355</v>
      </c>
      <c r="H61" s="95" t="s">
        <v>353</v>
      </c>
      <c r="I61" s="95" t="s">
        <v>644</v>
      </c>
    </row>
    <row r="62" spans="1:13" x14ac:dyDescent="0.15">
      <c r="A62" s="37">
        <v>44242</v>
      </c>
      <c r="B62" s="80">
        <v>78</v>
      </c>
      <c r="C62" s="80">
        <v>3500</v>
      </c>
      <c r="D62" s="80">
        <f t="shared" si="3"/>
        <v>44.871794871794869</v>
      </c>
      <c r="E62" s="134">
        <f>ROUND(AVERAGE(D62:D63),2)</f>
        <v>46.6</v>
      </c>
      <c r="F62" s="95" t="s">
        <v>641</v>
      </c>
      <c r="G62" s="95" t="s">
        <v>355</v>
      </c>
      <c r="H62" s="95" t="s">
        <v>353</v>
      </c>
      <c r="I62" s="95" t="s">
        <v>644</v>
      </c>
    </row>
    <row r="63" spans="1:13" x14ac:dyDescent="0.15">
      <c r="A63" s="37">
        <v>44232</v>
      </c>
      <c r="B63" s="80">
        <v>60</v>
      </c>
      <c r="C63" s="80">
        <v>2900</v>
      </c>
      <c r="D63" s="80">
        <f t="shared" si="3"/>
        <v>48.333333333333336</v>
      </c>
      <c r="E63" s="134"/>
      <c r="F63" s="95" t="s">
        <v>641</v>
      </c>
      <c r="G63" s="95" t="s">
        <v>355</v>
      </c>
      <c r="H63" s="95" t="s">
        <v>353</v>
      </c>
      <c r="I63" s="95" t="s">
        <v>643</v>
      </c>
    </row>
    <row r="64" spans="1:13" x14ac:dyDescent="0.15">
      <c r="A64" s="37">
        <v>44203</v>
      </c>
      <c r="B64" s="80">
        <v>58</v>
      </c>
      <c r="C64" s="80">
        <v>2800</v>
      </c>
      <c r="D64" s="80">
        <f t="shared" ref="D64:D77" si="4">C64/B64</f>
        <v>48.275862068965516</v>
      </c>
      <c r="E64" s="134">
        <f>ROUND(AVERAGE(D64:D65),2)</f>
        <v>43.22</v>
      </c>
      <c r="F64" s="95" t="s">
        <v>641</v>
      </c>
      <c r="G64" s="95" t="s">
        <v>355</v>
      </c>
      <c r="H64" s="95" t="s">
        <v>353</v>
      </c>
      <c r="I64" s="95" t="s">
        <v>643</v>
      </c>
    </row>
    <row r="65" spans="1:9" x14ac:dyDescent="0.15">
      <c r="A65" s="37">
        <v>44201</v>
      </c>
      <c r="B65" s="80">
        <v>78.599999999999994</v>
      </c>
      <c r="C65" s="80">
        <v>3000</v>
      </c>
      <c r="D65" s="80">
        <f t="shared" si="4"/>
        <v>38.167938931297712</v>
      </c>
      <c r="E65" s="134"/>
      <c r="F65" s="87" t="s">
        <v>348</v>
      </c>
      <c r="G65" s="87" t="s">
        <v>347</v>
      </c>
      <c r="H65" s="87" t="s">
        <v>346</v>
      </c>
      <c r="I65" s="81" t="s">
        <v>645</v>
      </c>
    </row>
    <row r="66" spans="1:9" x14ac:dyDescent="0.15">
      <c r="A66" s="37">
        <v>44178</v>
      </c>
      <c r="B66" s="80">
        <v>60</v>
      </c>
      <c r="C66" s="80">
        <v>2800</v>
      </c>
      <c r="D66" s="80">
        <f t="shared" si="4"/>
        <v>46.666666666666664</v>
      </c>
      <c r="E66" s="134">
        <f>ROUND(AVERAGE(D66:D67),2)</f>
        <v>48.76</v>
      </c>
      <c r="F66" s="95" t="s">
        <v>641</v>
      </c>
      <c r="G66" s="95" t="s">
        <v>355</v>
      </c>
      <c r="H66" s="95" t="s">
        <v>353</v>
      </c>
      <c r="I66" s="95" t="s">
        <v>646</v>
      </c>
    </row>
    <row r="67" spans="1:9" x14ac:dyDescent="0.15">
      <c r="A67" s="37">
        <v>44178</v>
      </c>
      <c r="B67" s="80">
        <v>59</v>
      </c>
      <c r="C67" s="80">
        <v>3000</v>
      </c>
      <c r="D67" s="80">
        <f t="shared" si="4"/>
        <v>50.847457627118644</v>
      </c>
      <c r="E67" s="134"/>
      <c r="F67" s="95" t="s">
        <v>641</v>
      </c>
      <c r="G67" s="95" t="s">
        <v>355</v>
      </c>
      <c r="H67" s="95" t="s">
        <v>353</v>
      </c>
      <c r="I67" s="81" t="s">
        <v>647</v>
      </c>
    </row>
    <row r="68" spans="1:9" x14ac:dyDescent="0.15">
      <c r="A68" s="37">
        <v>44163</v>
      </c>
      <c r="B68" s="80">
        <v>59.51</v>
      </c>
      <c r="C68" s="80">
        <v>3000</v>
      </c>
      <c r="D68" s="80">
        <f t="shared" si="4"/>
        <v>50.411695513359099</v>
      </c>
      <c r="E68" s="134">
        <f>ROUND(AVERAGE(D68:D71),2)</f>
        <v>49.27</v>
      </c>
      <c r="F68" s="95" t="s">
        <v>641</v>
      </c>
      <c r="G68" s="95" t="s">
        <v>355</v>
      </c>
      <c r="H68" s="95" t="s">
        <v>624</v>
      </c>
      <c r="I68" s="85" t="s">
        <v>648</v>
      </c>
    </row>
    <row r="69" spans="1:9" x14ac:dyDescent="0.15">
      <c r="A69" s="37">
        <v>44156</v>
      </c>
      <c r="B69" s="80">
        <v>59</v>
      </c>
      <c r="C69" s="80">
        <v>2900</v>
      </c>
      <c r="D69" s="80">
        <f t="shared" si="4"/>
        <v>49.152542372881356</v>
      </c>
      <c r="E69" s="134"/>
      <c r="F69" s="95" t="s">
        <v>641</v>
      </c>
      <c r="G69" s="95" t="s">
        <v>355</v>
      </c>
      <c r="H69" s="95" t="s">
        <v>624</v>
      </c>
      <c r="I69" s="85" t="s">
        <v>649</v>
      </c>
    </row>
    <row r="70" spans="1:9" x14ac:dyDescent="0.15">
      <c r="A70" s="37">
        <v>44150</v>
      </c>
      <c r="B70" s="80">
        <v>59</v>
      </c>
      <c r="C70" s="80">
        <v>3000</v>
      </c>
      <c r="D70" s="80">
        <f t="shared" si="4"/>
        <v>50.847457627118644</v>
      </c>
      <c r="E70" s="134"/>
      <c r="F70" s="95" t="s">
        <v>641</v>
      </c>
      <c r="G70" s="95" t="s">
        <v>355</v>
      </c>
      <c r="H70" s="95" t="s">
        <v>624</v>
      </c>
      <c r="I70" s="85" t="s">
        <v>648</v>
      </c>
    </row>
    <row r="71" spans="1:9" x14ac:dyDescent="0.15">
      <c r="A71" s="37">
        <v>44142</v>
      </c>
      <c r="B71" s="80">
        <v>60</v>
      </c>
      <c r="C71" s="80">
        <v>2800</v>
      </c>
      <c r="D71" s="80">
        <f t="shared" si="4"/>
        <v>46.666666666666664</v>
      </c>
      <c r="E71" s="134"/>
      <c r="F71" s="95" t="s">
        <v>641</v>
      </c>
      <c r="G71" s="95" t="s">
        <v>355</v>
      </c>
      <c r="H71" s="95" t="s">
        <v>624</v>
      </c>
      <c r="I71" s="85" t="s">
        <v>650</v>
      </c>
    </row>
    <row r="72" spans="1:9" x14ac:dyDescent="0.15">
      <c r="A72" s="37">
        <v>44123</v>
      </c>
      <c r="B72" s="80">
        <v>58.14</v>
      </c>
      <c r="C72" s="80">
        <v>3000</v>
      </c>
      <c r="D72" s="80">
        <f t="shared" si="4"/>
        <v>51.59958720330237</v>
      </c>
      <c r="E72" s="134">
        <f>ROUND(AVERAGE(D72:D73),2)</f>
        <v>46.76</v>
      </c>
      <c r="F72" s="95" t="s">
        <v>641</v>
      </c>
      <c r="G72" s="95" t="s">
        <v>355</v>
      </c>
      <c r="H72" s="102" t="s">
        <v>346</v>
      </c>
      <c r="I72" s="85" t="s">
        <v>650</v>
      </c>
    </row>
    <row r="73" spans="1:9" x14ac:dyDescent="0.15">
      <c r="A73" s="37">
        <v>44117</v>
      </c>
      <c r="B73" s="80">
        <v>83.5</v>
      </c>
      <c r="C73" s="80">
        <v>3500</v>
      </c>
      <c r="D73" s="80">
        <f t="shared" si="4"/>
        <v>41.91616766467066</v>
      </c>
      <c r="E73" s="134"/>
      <c r="F73" s="87" t="s">
        <v>348</v>
      </c>
      <c r="G73" s="87" t="s">
        <v>347</v>
      </c>
      <c r="H73" s="87" t="s">
        <v>346</v>
      </c>
      <c r="I73" s="81" t="s">
        <v>645</v>
      </c>
    </row>
    <row r="74" spans="1:9" x14ac:dyDescent="0.15">
      <c r="A74" s="37">
        <v>44099</v>
      </c>
      <c r="B74" s="80">
        <v>85</v>
      </c>
      <c r="C74" s="80">
        <v>3333</v>
      </c>
      <c r="D74" s="80">
        <f t="shared" si="4"/>
        <v>39.211764705882352</v>
      </c>
      <c r="E74" s="85">
        <f>ROUND(AVERAGE(D74),2)</f>
        <v>39.21</v>
      </c>
      <c r="F74" s="102" t="s">
        <v>348</v>
      </c>
      <c r="G74" s="102" t="s">
        <v>347</v>
      </c>
      <c r="H74" s="102" t="s">
        <v>346</v>
      </c>
      <c r="I74" s="85" t="s">
        <v>651</v>
      </c>
    </row>
    <row r="75" spans="1:9" x14ac:dyDescent="0.15">
      <c r="A75" s="37">
        <v>44069</v>
      </c>
      <c r="B75" s="80">
        <v>78</v>
      </c>
      <c r="C75" s="80">
        <v>3400</v>
      </c>
      <c r="D75" s="80">
        <f t="shared" si="4"/>
        <v>43.589743589743591</v>
      </c>
      <c r="E75" s="85">
        <f>ROUND(AVERAGE(D75),2)</f>
        <v>43.59</v>
      </c>
      <c r="F75" s="87" t="s">
        <v>348</v>
      </c>
      <c r="G75" s="87" t="s">
        <v>347</v>
      </c>
      <c r="H75" s="87" t="s">
        <v>346</v>
      </c>
      <c r="I75" s="85" t="s">
        <v>651</v>
      </c>
    </row>
    <row r="76" spans="1:9" x14ac:dyDescent="0.15">
      <c r="A76" s="37">
        <v>44032</v>
      </c>
      <c r="B76" s="80">
        <v>59</v>
      </c>
      <c r="C76" s="80">
        <v>3100</v>
      </c>
      <c r="D76" s="80">
        <f t="shared" si="4"/>
        <v>52.542372881355931</v>
      </c>
      <c r="E76" s="134">
        <f>ROUND(AVERAGE(D76:D77),2)</f>
        <v>46.62</v>
      </c>
      <c r="F76" s="95" t="s">
        <v>641</v>
      </c>
      <c r="G76" s="95" t="s">
        <v>355</v>
      </c>
      <c r="H76" s="102" t="s">
        <v>346</v>
      </c>
      <c r="I76" s="85" t="s">
        <v>652</v>
      </c>
    </row>
    <row r="77" spans="1:9" x14ac:dyDescent="0.15">
      <c r="A77" s="37">
        <v>44031</v>
      </c>
      <c r="B77" s="80">
        <v>86</v>
      </c>
      <c r="C77" s="80">
        <v>3500</v>
      </c>
      <c r="D77" s="80">
        <f t="shared" si="4"/>
        <v>40.697674418604649</v>
      </c>
      <c r="E77" s="134"/>
      <c r="F77" s="102" t="s">
        <v>348</v>
      </c>
      <c r="G77" s="102" t="s">
        <v>347</v>
      </c>
      <c r="H77" s="102" t="s">
        <v>346</v>
      </c>
      <c r="I77" s="85" t="s">
        <v>652</v>
      </c>
    </row>
    <row r="78" spans="1:9" x14ac:dyDescent="0.15">
      <c r="H78" s="43"/>
    </row>
    <row r="79" spans="1:9" x14ac:dyDescent="0.15">
      <c r="H79" s="43"/>
    </row>
    <row r="80" spans="1:9" x14ac:dyDescent="0.15">
      <c r="H80" s="43"/>
    </row>
  </sheetData>
  <mergeCells count="52">
    <mergeCell ref="J4:J6"/>
    <mergeCell ref="A16:E16"/>
    <mergeCell ref="A29:A31"/>
    <mergeCell ref="E9:E11"/>
    <mergeCell ref="E26:E28"/>
    <mergeCell ref="E29:E31"/>
    <mergeCell ref="A23:A25"/>
    <mergeCell ref="A26:A28"/>
    <mergeCell ref="F20:F22"/>
    <mergeCell ref="F23:F25"/>
    <mergeCell ref="F26:F28"/>
    <mergeCell ref="F29:F31"/>
    <mergeCell ref="F3:F5"/>
    <mergeCell ref="F6:F8"/>
    <mergeCell ref="F9:F11"/>
    <mergeCell ref="A33:E33"/>
    <mergeCell ref="A3:A5"/>
    <mergeCell ref="A6:A8"/>
    <mergeCell ref="A9:A11"/>
    <mergeCell ref="A20:A22"/>
    <mergeCell ref="E20:E22"/>
    <mergeCell ref="E23:E25"/>
    <mergeCell ref="E66:E67"/>
    <mergeCell ref="E76:E77"/>
    <mergeCell ref="A50:E50"/>
    <mergeCell ref="E72:E73"/>
    <mergeCell ref="E68:E71"/>
    <mergeCell ref="E64:E65"/>
    <mergeCell ref="E62:E63"/>
    <mergeCell ref="E59:E60"/>
    <mergeCell ref="E57:E58"/>
    <mergeCell ref="E53:E56"/>
    <mergeCell ref="F46:F48"/>
    <mergeCell ref="E46:E48"/>
    <mergeCell ref="A35:F35"/>
    <mergeCell ref="A37:A39"/>
    <mergeCell ref="A40:A42"/>
    <mergeCell ref="A43:A45"/>
    <mergeCell ref="F37:F39"/>
    <mergeCell ref="F40:F42"/>
    <mergeCell ref="F43:F45"/>
    <mergeCell ref="E37:E39"/>
    <mergeCell ref="E40:E42"/>
    <mergeCell ref="E43:E45"/>
    <mergeCell ref="A46:A48"/>
    <mergeCell ref="A1:F1"/>
    <mergeCell ref="A18:F18"/>
    <mergeCell ref="A12:A14"/>
    <mergeCell ref="E12:E14"/>
    <mergeCell ref="F12:F14"/>
    <mergeCell ref="E3:E5"/>
    <mergeCell ref="E6:E8"/>
  </mergeCells>
  <phoneticPr fontId="2" type="noConversion"/>
  <pageMargins left="0.7" right="0.7" top="0.75" bottom="0.75" header="0.3" footer="0.3"/>
  <pageSetup paperSize="9" orientation="portrait"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80"/>
  <sheetViews>
    <sheetView topLeftCell="B56" zoomScale="85" zoomScaleNormal="85" workbookViewId="0">
      <selection activeCell="H6" sqref="H6"/>
    </sheetView>
  </sheetViews>
  <sheetFormatPr defaultColWidth="9" defaultRowHeight="14.25" x14ac:dyDescent="0.15"/>
  <cols>
    <col min="1" max="1" width="22.125" style="26" customWidth="1"/>
    <col min="2" max="2" width="13.625" style="26" customWidth="1"/>
    <col min="3" max="3" width="12.375" style="26" customWidth="1"/>
    <col min="4" max="4" width="31.5" style="26" customWidth="1"/>
    <col min="5" max="5" width="14" style="26" customWidth="1"/>
    <col min="6" max="6" width="24.625" style="26" customWidth="1"/>
    <col min="7" max="7" width="13.875" style="26" customWidth="1"/>
    <col min="8" max="9" width="13.875" style="27" customWidth="1"/>
    <col min="10" max="10" width="13.125" style="27" customWidth="1"/>
    <col min="11" max="16384" width="9" style="27"/>
  </cols>
  <sheetData>
    <row r="1" spans="1:12" ht="15" x14ac:dyDescent="0.15">
      <c r="A1" s="133" t="s">
        <v>368</v>
      </c>
      <c r="B1" s="133"/>
      <c r="C1" s="133"/>
      <c r="D1" s="133"/>
      <c r="E1" s="133"/>
      <c r="F1" s="133"/>
      <c r="G1" s="27"/>
    </row>
    <row r="2" spans="1:12" x14ac:dyDescent="0.15">
      <c r="A2" s="94" t="str">
        <f>[3]富润家园数据!A4</f>
        <v>时间</v>
      </c>
      <c r="B2" s="99" t="s">
        <v>96</v>
      </c>
      <c r="C2" s="99" t="s">
        <v>97</v>
      </c>
      <c r="D2" s="99" t="str">
        <f>[3]富润家园数据!D4</f>
        <v>估价机构样本小区数据</v>
      </c>
      <c r="E2" s="99" t="str">
        <f>[3]富润家园数据!E4</f>
        <v>样本数量</v>
      </c>
      <c r="F2" s="74" t="s">
        <v>340</v>
      </c>
      <c r="G2" s="27"/>
    </row>
    <row r="3" spans="1:12" x14ac:dyDescent="0.15">
      <c r="A3" s="134" t="s">
        <v>363</v>
      </c>
      <c r="B3" s="56">
        <v>44013</v>
      </c>
      <c r="C3" s="29"/>
      <c r="D3" s="30">
        <f>中指成交数据!AP99</f>
        <v>45.04</v>
      </c>
      <c r="E3" s="135">
        <v>5</v>
      </c>
      <c r="F3" s="136">
        <f>ROUND(AVERAGE(D3:D5),2)</f>
        <v>45.49</v>
      </c>
      <c r="G3" s="105"/>
      <c r="H3" s="105" t="s">
        <v>98</v>
      </c>
      <c r="I3" s="105" t="s">
        <v>99</v>
      </c>
      <c r="J3" s="105" t="s">
        <v>100</v>
      </c>
    </row>
    <row r="4" spans="1:12" x14ac:dyDescent="0.15">
      <c r="A4" s="134"/>
      <c r="B4" s="56">
        <v>44044</v>
      </c>
      <c r="C4" s="29"/>
      <c r="D4" s="30">
        <f>中指成交数据!AL99</f>
        <v>47.14</v>
      </c>
      <c r="E4" s="135"/>
      <c r="F4" s="136"/>
      <c r="G4" s="105" t="s">
        <v>101</v>
      </c>
      <c r="H4" s="104">
        <f>F16</f>
        <v>43.12</v>
      </c>
      <c r="I4" s="105"/>
      <c r="J4" s="146">
        <f>SUM(H4:H6)/3</f>
        <v>40.776666666666671</v>
      </c>
      <c r="K4" s="43"/>
      <c r="L4" s="44"/>
    </row>
    <row r="5" spans="1:12" x14ac:dyDescent="0.15">
      <c r="A5" s="134"/>
      <c r="B5" s="56">
        <v>44075</v>
      </c>
      <c r="C5" s="29"/>
      <c r="D5" s="30">
        <f>中指成交数据!AH99</f>
        <v>44.3</v>
      </c>
      <c r="E5" s="135"/>
      <c r="F5" s="136"/>
      <c r="G5" s="105" t="s">
        <v>102</v>
      </c>
      <c r="H5" s="104">
        <v>40</v>
      </c>
      <c r="I5" s="105"/>
      <c r="J5" s="146"/>
    </row>
    <row r="6" spans="1:12" x14ac:dyDescent="0.15">
      <c r="A6" s="134" t="s">
        <v>364</v>
      </c>
      <c r="B6" s="56">
        <v>44105</v>
      </c>
      <c r="C6" s="29"/>
      <c r="D6" s="30">
        <f>中指成交数据!AD99</f>
        <v>42.97</v>
      </c>
      <c r="E6" s="135">
        <v>2</v>
      </c>
      <c r="F6" s="136">
        <f>ROUND(AVERAGE(D6:D8),2)</f>
        <v>41.93</v>
      </c>
      <c r="G6" s="105" t="s">
        <v>103</v>
      </c>
      <c r="H6" s="104">
        <f>F53</f>
        <v>39.21</v>
      </c>
      <c r="I6" s="105"/>
      <c r="J6" s="146"/>
    </row>
    <row r="7" spans="1:12" x14ac:dyDescent="0.15">
      <c r="A7" s="134"/>
      <c r="B7" s="56">
        <v>44136</v>
      </c>
      <c r="C7" s="29"/>
      <c r="D7" s="30">
        <f>中指成交数据!Z99</f>
        <v>41.68</v>
      </c>
      <c r="E7" s="135"/>
      <c r="F7" s="136"/>
      <c r="G7" s="27"/>
    </row>
    <row r="8" spans="1:12" x14ac:dyDescent="0.15">
      <c r="A8" s="134"/>
      <c r="B8" s="56">
        <v>44166</v>
      </c>
      <c r="C8" s="29"/>
      <c r="D8" s="30">
        <f>中指成交数据!V99</f>
        <v>41.15</v>
      </c>
      <c r="E8" s="135"/>
      <c r="F8" s="136"/>
      <c r="G8" s="27"/>
    </row>
    <row r="9" spans="1:12" x14ac:dyDescent="0.15">
      <c r="A9" s="134" t="s">
        <v>154</v>
      </c>
      <c r="B9" s="56">
        <v>44197</v>
      </c>
      <c r="C9" s="29"/>
      <c r="D9" s="30">
        <f>中指成交数据!R99</f>
        <v>42</v>
      </c>
      <c r="E9" s="135">
        <v>4</v>
      </c>
      <c r="F9" s="136">
        <f>ROUND(AVERAGE(D9:D11),2)</f>
        <v>42.47</v>
      </c>
      <c r="G9" s="27"/>
    </row>
    <row r="10" spans="1:12" x14ac:dyDescent="0.15">
      <c r="A10" s="134"/>
      <c r="B10" s="56">
        <v>44228</v>
      </c>
      <c r="C10" s="29"/>
      <c r="D10" s="30">
        <f>中指成交数据!N99</f>
        <v>41.84</v>
      </c>
      <c r="E10" s="135"/>
      <c r="F10" s="136"/>
      <c r="G10" s="27"/>
    </row>
    <row r="11" spans="1:12" x14ac:dyDescent="0.15">
      <c r="A11" s="134"/>
      <c r="B11" s="56">
        <v>44256</v>
      </c>
      <c r="C11" s="29"/>
      <c r="D11" s="30">
        <f>中指成交数据!J99</f>
        <v>43.58</v>
      </c>
      <c r="E11" s="135"/>
      <c r="F11" s="136"/>
      <c r="G11" s="27"/>
    </row>
    <row r="12" spans="1:12" x14ac:dyDescent="0.15">
      <c r="A12" s="134" t="s">
        <v>357</v>
      </c>
      <c r="B12" s="56">
        <v>44287</v>
      </c>
      <c r="C12" s="46"/>
      <c r="D12" s="78">
        <f>中指成交数据!F99</f>
        <v>42.6</v>
      </c>
      <c r="E12" s="154">
        <v>3</v>
      </c>
      <c r="F12" s="136">
        <f>ROUND(AVERAGE(D12:D14),2)</f>
        <v>42.58</v>
      </c>
      <c r="G12" s="27"/>
    </row>
    <row r="13" spans="1:12" x14ac:dyDescent="0.15">
      <c r="A13" s="134"/>
      <c r="B13" s="56">
        <v>44317</v>
      </c>
      <c r="C13" s="46"/>
      <c r="D13" s="78">
        <f>中指成交数据!B99</f>
        <v>42.56</v>
      </c>
      <c r="E13" s="145"/>
      <c r="F13" s="136"/>
      <c r="G13" s="27"/>
    </row>
    <row r="14" spans="1:12" x14ac:dyDescent="0.15">
      <c r="A14" s="134"/>
      <c r="B14" s="56">
        <v>44348</v>
      </c>
      <c r="C14" s="46"/>
      <c r="D14" s="78" t="s">
        <v>620</v>
      </c>
      <c r="E14" s="155"/>
      <c r="F14" s="136"/>
      <c r="G14" s="27"/>
    </row>
    <row r="15" spans="1:12" x14ac:dyDescent="0.15">
      <c r="A15" s="58" t="s">
        <v>356</v>
      </c>
      <c r="B15" s="56">
        <v>44378</v>
      </c>
      <c r="C15" s="29"/>
      <c r="D15" s="30" t="s">
        <v>620</v>
      </c>
      <c r="E15" s="50" t="s">
        <v>620</v>
      </c>
      <c r="F15" s="65" t="s">
        <v>620</v>
      </c>
      <c r="G15" s="27"/>
    </row>
    <row r="16" spans="1:12" x14ac:dyDescent="0.15">
      <c r="A16" s="147" t="s">
        <v>104</v>
      </c>
      <c r="B16" s="148"/>
      <c r="C16" s="148"/>
      <c r="D16" s="148"/>
      <c r="E16" s="149"/>
      <c r="F16" s="103">
        <f>ROUND(AVERAGE(F3:F14),2)</f>
        <v>43.12</v>
      </c>
      <c r="G16" s="27"/>
    </row>
    <row r="17" spans="1:7" x14ac:dyDescent="0.15">
      <c r="G17" s="27"/>
    </row>
    <row r="18" spans="1:7" ht="15" x14ac:dyDescent="0.15">
      <c r="A18" s="151" t="s">
        <v>621</v>
      </c>
      <c r="B18" s="152"/>
      <c r="C18" s="152"/>
      <c r="D18" s="152"/>
      <c r="E18" s="152"/>
      <c r="F18" s="153"/>
    </row>
    <row r="19" spans="1:7" x14ac:dyDescent="0.15">
      <c r="A19" s="81" t="str">
        <f>A2</f>
        <v>时间</v>
      </c>
      <c r="B19" s="81" t="s">
        <v>105</v>
      </c>
      <c r="C19" s="81" t="s">
        <v>106</v>
      </c>
      <c r="D19" s="81" t="s">
        <v>107</v>
      </c>
      <c r="E19" s="81" t="str">
        <f>E2</f>
        <v>样本数量</v>
      </c>
      <c r="F19" s="87" t="s">
        <v>340</v>
      </c>
    </row>
    <row r="20" spans="1:7" x14ac:dyDescent="0.15">
      <c r="A20" s="142" t="s">
        <v>318</v>
      </c>
      <c r="B20" s="56">
        <v>43922</v>
      </c>
      <c r="C20" s="29"/>
      <c r="D20" s="30" t="s">
        <v>322</v>
      </c>
      <c r="E20" s="135">
        <f>SUM(C20:C22)</f>
        <v>0</v>
      </c>
      <c r="F20" s="136">
        <f>AVERAGE(D20:D22)</f>
        <v>49.834955275400098</v>
      </c>
      <c r="G20" s="27"/>
    </row>
    <row r="21" spans="1:7" x14ac:dyDescent="0.15">
      <c r="A21" s="143"/>
      <c r="B21" s="56">
        <v>43952</v>
      </c>
      <c r="C21" s="29"/>
      <c r="D21" s="30">
        <f>城研数据!E13</f>
        <v>52.092689060535299</v>
      </c>
      <c r="E21" s="135"/>
      <c r="F21" s="136"/>
      <c r="G21" s="27"/>
    </row>
    <row r="22" spans="1:7" x14ac:dyDescent="0.15">
      <c r="A22" s="143"/>
      <c r="B22" s="56">
        <v>43983</v>
      </c>
      <c r="C22" s="29"/>
      <c r="D22" s="30">
        <f>城研数据!E14</f>
        <v>47.577221490264897</v>
      </c>
      <c r="E22" s="135"/>
      <c r="F22" s="136"/>
      <c r="G22" s="27"/>
    </row>
    <row r="23" spans="1:7" x14ac:dyDescent="0.15">
      <c r="A23" s="134" t="s">
        <v>363</v>
      </c>
      <c r="B23" s="56">
        <v>44013</v>
      </c>
      <c r="C23" s="80">
        <v>2</v>
      </c>
      <c r="D23" s="30" t="s">
        <v>323</v>
      </c>
      <c r="E23" s="135">
        <f>SUM(C23:C25)</f>
        <v>7</v>
      </c>
      <c r="F23" s="136">
        <f>AVERAGE(D23:D25)</f>
        <v>45.863130261609399</v>
      </c>
      <c r="G23" s="27"/>
    </row>
    <row r="24" spans="1:7" x14ac:dyDescent="0.15">
      <c r="A24" s="134"/>
      <c r="B24" s="56">
        <v>44044</v>
      </c>
      <c r="C24" s="80">
        <v>3</v>
      </c>
      <c r="D24" s="30" t="s">
        <v>323</v>
      </c>
      <c r="E24" s="135"/>
      <c r="F24" s="136"/>
      <c r="G24" s="27"/>
    </row>
    <row r="25" spans="1:7" x14ac:dyDescent="0.15">
      <c r="A25" s="134"/>
      <c r="B25" s="56">
        <v>44075</v>
      </c>
      <c r="C25" s="80">
        <v>2</v>
      </c>
      <c r="D25" s="30">
        <f>城研数据!E15</f>
        <v>45.863130261609399</v>
      </c>
      <c r="E25" s="135"/>
      <c r="F25" s="136"/>
      <c r="G25" s="27"/>
    </row>
    <row r="26" spans="1:7" x14ac:dyDescent="0.15">
      <c r="A26" s="134" t="s">
        <v>364</v>
      </c>
      <c r="B26" s="56">
        <v>44105</v>
      </c>
      <c r="C26" s="80">
        <v>2</v>
      </c>
      <c r="D26" s="30">
        <f>城研数据!E16</f>
        <v>41.172985781990498</v>
      </c>
      <c r="E26" s="135">
        <f>SUM(C26:C28)</f>
        <v>7</v>
      </c>
      <c r="F26" s="136">
        <f>AVERAGE(D26:D28)</f>
        <v>41.144831209774701</v>
      </c>
      <c r="G26" s="27"/>
    </row>
    <row r="27" spans="1:7" x14ac:dyDescent="0.15">
      <c r="A27" s="134"/>
      <c r="B27" s="56">
        <v>44136</v>
      </c>
      <c r="C27" s="29">
        <v>3</v>
      </c>
      <c r="D27" s="30">
        <f>城研数据!E17</f>
        <v>40.7386409157739</v>
      </c>
      <c r="E27" s="135"/>
      <c r="F27" s="136"/>
      <c r="G27" s="27"/>
    </row>
    <row r="28" spans="1:7" x14ac:dyDescent="0.15">
      <c r="A28" s="134"/>
      <c r="B28" s="56">
        <v>44166</v>
      </c>
      <c r="C28" s="29">
        <v>2</v>
      </c>
      <c r="D28" s="30">
        <f>城研数据!E18</f>
        <v>41.522866931559697</v>
      </c>
      <c r="E28" s="135"/>
      <c r="F28" s="136"/>
      <c r="G28" s="27"/>
    </row>
    <row r="29" spans="1:7" x14ac:dyDescent="0.15">
      <c r="A29" s="134" t="s">
        <v>154</v>
      </c>
      <c r="B29" s="56">
        <v>44197</v>
      </c>
      <c r="C29" s="29">
        <v>1</v>
      </c>
      <c r="D29" s="30">
        <f>城研数据!E19</f>
        <v>57.832121612690003</v>
      </c>
      <c r="E29" s="135">
        <f>SUM(C29:C31)</f>
        <v>4</v>
      </c>
      <c r="F29" s="136">
        <f>AVERAGE(D29:D31)</f>
        <v>49.154433967432567</v>
      </c>
      <c r="G29" s="27"/>
    </row>
    <row r="30" spans="1:7" x14ac:dyDescent="0.15">
      <c r="A30" s="134"/>
      <c r="B30" s="56">
        <v>44228</v>
      </c>
      <c r="C30" s="29">
        <v>1</v>
      </c>
      <c r="D30" s="30">
        <f>城研数据!E20</f>
        <v>46.369728119508501</v>
      </c>
      <c r="E30" s="135"/>
      <c r="F30" s="136"/>
      <c r="G30" s="27"/>
    </row>
    <row r="31" spans="1:7" x14ac:dyDescent="0.15">
      <c r="A31" s="134"/>
      <c r="B31" s="56">
        <v>44256</v>
      </c>
      <c r="C31" s="29">
        <v>2</v>
      </c>
      <c r="D31" s="30">
        <f>城研数据!E21</f>
        <v>43.261452170099197</v>
      </c>
      <c r="E31" s="135"/>
      <c r="F31" s="136"/>
      <c r="G31" s="27"/>
    </row>
    <row r="32" spans="1:7" x14ac:dyDescent="0.15">
      <c r="A32" s="134" t="s">
        <v>357</v>
      </c>
      <c r="B32" s="56">
        <v>44287</v>
      </c>
      <c r="C32" s="46">
        <v>2</v>
      </c>
      <c r="D32" s="78"/>
      <c r="E32" s="154"/>
      <c r="F32" s="136" t="e">
        <f>AVERAGE(D32:D34)</f>
        <v>#DIV/0!</v>
      </c>
      <c r="G32" s="27"/>
    </row>
    <row r="33" spans="1:13" x14ac:dyDescent="0.15">
      <c r="A33" s="134"/>
      <c r="B33" s="56">
        <v>44317</v>
      </c>
      <c r="C33" s="46">
        <v>4</v>
      </c>
      <c r="D33" s="78"/>
      <c r="E33" s="145"/>
      <c r="F33" s="136"/>
      <c r="G33" s="27"/>
    </row>
    <row r="34" spans="1:13" x14ac:dyDescent="0.15">
      <c r="A34" s="134"/>
      <c r="B34" s="56">
        <v>44348</v>
      </c>
      <c r="C34" s="46">
        <v>1</v>
      </c>
      <c r="D34" s="78"/>
      <c r="E34" s="155"/>
      <c r="F34" s="136"/>
      <c r="G34" s="27"/>
    </row>
    <row r="35" spans="1:13" x14ac:dyDescent="0.15">
      <c r="A35" s="58" t="s">
        <v>356</v>
      </c>
      <c r="B35" s="56">
        <v>44378</v>
      </c>
      <c r="C35" s="29"/>
      <c r="D35" s="30">
        <f>城研数据!E22</f>
        <v>44.957723241905498</v>
      </c>
      <c r="E35" s="49">
        <f>SUM(C35:C35)</f>
        <v>0</v>
      </c>
      <c r="F35" s="51">
        <f>ROUND(D35,2)</f>
        <v>44.96</v>
      </c>
      <c r="G35" s="27"/>
    </row>
    <row r="36" spans="1:13" x14ac:dyDescent="0.15">
      <c r="A36" s="139" t="s">
        <v>98</v>
      </c>
      <c r="B36" s="140"/>
      <c r="C36" s="140"/>
      <c r="D36" s="140"/>
      <c r="E36" s="141"/>
      <c r="F36" s="103" t="e">
        <f>ROUND(AVERAGE(F20:F35),2)</f>
        <v>#DIV/0!</v>
      </c>
      <c r="G36" s="27"/>
    </row>
    <row r="37" spans="1:13" x14ac:dyDescent="0.15">
      <c r="G37" s="27"/>
    </row>
    <row r="38" spans="1:13" ht="15" x14ac:dyDescent="0.15">
      <c r="A38" s="133" t="s">
        <v>369</v>
      </c>
      <c r="B38" s="133"/>
      <c r="C38" s="133"/>
      <c r="D38" s="133"/>
      <c r="E38" s="133"/>
      <c r="F38" s="133"/>
      <c r="M38" s="44"/>
    </row>
    <row r="39" spans="1:13" x14ac:dyDescent="0.15">
      <c r="A39" s="81" t="str">
        <f>A2</f>
        <v>时间</v>
      </c>
      <c r="B39" s="81" t="s">
        <v>105</v>
      </c>
      <c r="C39" s="81" t="s">
        <v>106</v>
      </c>
      <c r="D39" s="87" t="s">
        <v>365</v>
      </c>
      <c r="E39" s="81" t="str">
        <f>E2</f>
        <v>样本数量</v>
      </c>
      <c r="F39" s="87" t="s">
        <v>340</v>
      </c>
      <c r="L39" s="44"/>
    </row>
    <row r="40" spans="1:13" x14ac:dyDescent="0.15">
      <c r="A40" s="134" t="s">
        <v>363</v>
      </c>
      <c r="B40" s="56">
        <v>44013</v>
      </c>
      <c r="C40" s="81">
        <v>2</v>
      </c>
      <c r="D40" s="86">
        <f>E79-I41-I43</f>
        <v>38.81</v>
      </c>
      <c r="E40" s="135">
        <f>SUM(C40:C42)</f>
        <v>8</v>
      </c>
      <c r="F40" s="136">
        <f>ROUND(AVERAGE(D40:D42),2)</f>
        <v>39.21</v>
      </c>
      <c r="G40" s="27"/>
      <c r="L40" s="44"/>
    </row>
    <row r="41" spans="1:13" x14ac:dyDescent="0.15">
      <c r="A41" s="134"/>
      <c r="B41" s="56">
        <v>44044</v>
      </c>
      <c r="C41" s="81">
        <v>2</v>
      </c>
      <c r="D41" s="79">
        <f>E77-I41-I43</f>
        <v>39.17</v>
      </c>
      <c r="E41" s="135"/>
      <c r="F41" s="136"/>
      <c r="G41" s="27"/>
      <c r="H41" s="43" t="s">
        <v>358</v>
      </c>
      <c r="I41" s="27">
        <v>1.19</v>
      </c>
      <c r="J41" s="27" t="s">
        <v>361</v>
      </c>
      <c r="L41" s="44"/>
    </row>
    <row r="42" spans="1:13" x14ac:dyDescent="0.15">
      <c r="A42" s="134"/>
      <c r="B42" s="56">
        <v>44075</v>
      </c>
      <c r="C42" s="81">
        <v>4</v>
      </c>
      <c r="D42" s="79">
        <f>E73-I41-I43</f>
        <v>39.650000000000006</v>
      </c>
      <c r="E42" s="135"/>
      <c r="F42" s="136"/>
      <c r="G42" s="27"/>
      <c r="H42" s="43" t="s">
        <v>359</v>
      </c>
      <c r="I42" s="27">
        <v>30</v>
      </c>
      <c r="J42" s="27" t="s">
        <v>360</v>
      </c>
      <c r="L42" s="44"/>
    </row>
    <row r="43" spans="1:13" x14ac:dyDescent="0.15">
      <c r="A43" s="134" t="s">
        <v>364</v>
      </c>
      <c r="B43" s="56">
        <v>44105</v>
      </c>
      <c r="C43" s="81">
        <v>4</v>
      </c>
      <c r="D43" s="79">
        <f>E69-I41-I43</f>
        <v>39.090000000000003</v>
      </c>
      <c r="E43" s="135">
        <f>SUM(C43:C45)</f>
        <v>7</v>
      </c>
      <c r="F43" s="136">
        <f>ROUND(AVERAGE(D43:D45),2)</f>
        <v>36.5</v>
      </c>
      <c r="G43" s="27"/>
      <c r="I43" s="27">
        <f>I42/12</f>
        <v>2.5</v>
      </c>
      <c r="L43" s="44"/>
    </row>
    <row r="44" spans="1:13" x14ac:dyDescent="0.15">
      <c r="A44" s="134"/>
      <c r="B44" s="56">
        <v>44136</v>
      </c>
      <c r="C44" s="81">
        <v>2</v>
      </c>
      <c r="D44" s="79">
        <f>E67-I41-I43</f>
        <v>38.14</v>
      </c>
      <c r="E44" s="135"/>
      <c r="F44" s="136"/>
      <c r="G44" s="27"/>
      <c r="H44" s="43"/>
      <c r="L44" s="44"/>
    </row>
    <row r="45" spans="1:13" x14ac:dyDescent="0.15">
      <c r="A45" s="134"/>
      <c r="B45" s="56">
        <v>44166</v>
      </c>
      <c r="C45" s="81">
        <v>1</v>
      </c>
      <c r="D45" s="79">
        <f>E66-I41-I43</f>
        <v>32.270000000000003</v>
      </c>
      <c r="E45" s="135"/>
      <c r="F45" s="136"/>
      <c r="G45" s="27"/>
      <c r="L45" s="44"/>
    </row>
    <row r="46" spans="1:13" x14ac:dyDescent="0.15">
      <c r="A46" s="134" t="s">
        <v>154</v>
      </c>
      <c r="B46" s="56">
        <v>44197</v>
      </c>
      <c r="C46" s="81">
        <v>1</v>
      </c>
      <c r="D46" s="79">
        <f>E65-I41-I43</f>
        <v>37.980000000000004</v>
      </c>
      <c r="E46" s="135">
        <f>SUM(C46:C48)</f>
        <v>5</v>
      </c>
      <c r="F46" s="136">
        <f>ROUND(AVERAGE(D46:D48),2)</f>
        <v>38.81</v>
      </c>
      <c r="G46" s="27"/>
      <c r="L46" s="44"/>
    </row>
    <row r="47" spans="1:13" x14ac:dyDescent="0.15">
      <c r="A47" s="134"/>
      <c r="B47" s="56">
        <v>44228</v>
      </c>
      <c r="C47" s="81">
        <v>3</v>
      </c>
      <c r="D47" s="79">
        <f>E62-I41-I43</f>
        <v>40.770000000000003</v>
      </c>
      <c r="E47" s="135"/>
      <c r="F47" s="136"/>
      <c r="G47" s="27"/>
      <c r="L47" s="44"/>
    </row>
    <row r="48" spans="1:13" x14ac:dyDescent="0.15">
      <c r="A48" s="134"/>
      <c r="B48" s="56">
        <v>44256</v>
      </c>
      <c r="C48" s="81">
        <v>1</v>
      </c>
      <c r="D48" s="79">
        <f>E61-I41-I43</f>
        <v>37.690000000000005</v>
      </c>
      <c r="E48" s="135"/>
      <c r="F48" s="136"/>
      <c r="G48" s="27"/>
      <c r="L48" s="44"/>
    </row>
    <row r="49" spans="1:12" x14ac:dyDescent="0.15">
      <c r="A49" s="134" t="s">
        <v>357</v>
      </c>
      <c r="B49" s="56">
        <v>44287</v>
      </c>
      <c r="C49" s="81">
        <v>0</v>
      </c>
      <c r="D49" s="79"/>
      <c r="E49" s="135">
        <f>SUM(C49:C51)</f>
        <v>4</v>
      </c>
      <c r="F49" s="136">
        <f>ROUND(AVERAGE(D49:D51),2)</f>
        <v>42.3</v>
      </c>
      <c r="G49" s="27"/>
      <c r="L49" s="44"/>
    </row>
    <row r="50" spans="1:12" x14ac:dyDescent="0.15">
      <c r="A50" s="134"/>
      <c r="B50" s="56">
        <v>44317</v>
      </c>
      <c r="C50" s="81">
        <v>2</v>
      </c>
      <c r="D50" s="79">
        <f>E59-I41-I43</f>
        <v>42.910000000000004</v>
      </c>
      <c r="E50" s="135"/>
      <c r="F50" s="136"/>
      <c r="G50" s="27"/>
      <c r="L50" s="44"/>
    </row>
    <row r="51" spans="1:12" x14ac:dyDescent="0.15">
      <c r="A51" s="134"/>
      <c r="B51" s="56">
        <v>44348</v>
      </c>
      <c r="C51" s="81">
        <v>2</v>
      </c>
      <c r="D51" s="79">
        <f>E57-I41-I43</f>
        <v>41.690000000000005</v>
      </c>
      <c r="E51" s="135"/>
      <c r="F51" s="136"/>
      <c r="G51" s="27"/>
      <c r="L51" s="44"/>
    </row>
    <row r="52" spans="1:12" x14ac:dyDescent="0.15">
      <c r="A52" s="58" t="s">
        <v>356</v>
      </c>
      <c r="B52" s="56">
        <v>44378</v>
      </c>
      <c r="C52" s="81">
        <v>0</v>
      </c>
      <c r="D52" s="79">
        <v>0</v>
      </c>
      <c r="E52" s="78">
        <f>C52</f>
        <v>0</v>
      </c>
      <c r="F52" s="79">
        <f>ROUND(AVERAGE(D52),2)</f>
        <v>0</v>
      </c>
      <c r="G52" s="27"/>
      <c r="L52" s="44"/>
    </row>
    <row r="53" spans="1:12" x14ac:dyDescent="0.15">
      <c r="A53" s="137" t="s">
        <v>98</v>
      </c>
      <c r="B53" s="137"/>
      <c r="C53" s="137"/>
      <c r="D53" s="137"/>
      <c r="E53" s="137"/>
      <c r="F53" s="104">
        <f>ROUND(AVERAGE(F40:F51),2)</f>
        <v>39.21</v>
      </c>
      <c r="G53" s="27"/>
      <c r="L53" s="44"/>
    </row>
    <row r="54" spans="1:12" ht="18.75" customHeight="1" x14ac:dyDescent="0.15">
      <c r="G54" s="27"/>
    </row>
    <row r="55" spans="1:12" x14ac:dyDescent="0.15">
      <c r="G55" s="73"/>
    </row>
    <row r="56" spans="1:12" x14ac:dyDescent="0.15">
      <c r="A56" s="80" t="s">
        <v>658</v>
      </c>
      <c r="B56" s="80" t="s">
        <v>659</v>
      </c>
      <c r="C56" s="80" t="s">
        <v>660</v>
      </c>
      <c r="D56" s="80" t="s">
        <v>661</v>
      </c>
      <c r="E56" s="85" t="s">
        <v>666</v>
      </c>
      <c r="F56" s="107" t="s">
        <v>667</v>
      </c>
      <c r="G56" s="107" t="s">
        <v>668</v>
      </c>
      <c r="H56" s="85" t="s">
        <v>662</v>
      </c>
      <c r="I56" s="85" t="s">
        <v>669</v>
      </c>
    </row>
    <row r="57" spans="1:12" x14ac:dyDescent="0.15">
      <c r="A57" s="48">
        <v>44360</v>
      </c>
      <c r="B57" s="85">
        <v>85.11</v>
      </c>
      <c r="C57" s="85">
        <v>3600</v>
      </c>
      <c r="D57" s="80">
        <f t="shared" ref="D57:D65" si="0">C57/B57</f>
        <v>42.298202326401132</v>
      </c>
      <c r="E57" s="134">
        <f>ROUND(AVERAGE(D57:D58),2)</f>
        <v>45.38</v>
      </c>
      <c r="F57" s="85" t="s">
        <v>663</v>
      </c>
      <c r="G57" s="85" t="s">
        <v>664</v>
      </c>
      <c r="H57" s="85" t="s">
        <v>665</v>
      </c>
      <c r="I57" s="85" t="s">
        <v>654</v>
      </c>
    </row>
    <row r="58" spans="1:12" x14ac:dyDescent="0.15">
      <c r="A58" s="48">
        <v>44354</v>
      </c>
      <c r="B58" s="85">
        <v>61.91</v>
      </c>
      <c r="C58" s="85">
        <v>3000</v>
      </c>
      <c r="D58" s="80">
        <f t="shared" si="0"/>
        <v>48.457438216766278</v>
      </c>
      <c r="E58" s="134"/>
      <c r="F58" s="85" t="s">
        <v>672</v>
      </c>
      <c r="G58" s="85" t="s">
        <v>673</v>
      </c>
      <c r="H58" s="85" t="s">
        <v>674</v>
      </c>
      <c r="I58" s="85" t="s">
        <v>675</v>
      </c>
    </row>
    <row r="59" spans="1:12" x14ac:dyDescent="0.15">
      <c r="A59" s="48">
        <v>44331</v>
      </c>
      <c r="B59" s="85">
        <v>85</v>
      </c>
      <c r="C59" s="85">
        <v>3500</v>
      </c>
      <c r="D59" s="80">
        <f t="shared" si="0"/>
        <v>41.176470588235297</v>
      </c>
      <c r="E59" s="134">
        <f>ROUND(AVERAGE(D59:D60),2)</f>
        <v>46.6</v>
      </c>
      <c r="F59" s="85" t="s">
        <v>676</v>
      </c>
      <c r="G59" s="85" t="s">
        <v>673</v>
      </c>
      <c r="H59" s="85" t="s">
        <v>677</v>
      </c>
      <c r="I59" s="85" t="s">
        <v>678</v>
      </c>
    </row>
    <row r="60" spans="1:12" x14ac:dyDescent="0.15">
      <c r="A60" s="48">
        <v>44327</v>
      </c>
      <c r="B60" s="85">
        <v>61.5</v>
      </c>
      <c r="C60" s="85">
        <v>3200</v>
      </c>
      <c r="D60" s="80">
        <f t="shared" si="0"/>
        <v>52.032520325203251</v>
      </c>
      <c r="E60" s="134"/>
      <c r="F60" s="85" t="s">
        <v>672</v>
      </c>
      <c r="G60" s="85" t="s">
        <v>673</v>
      </c>
      <c r="H60" s="85" t="s">
        <v>674</v>
      </c>
      <c r="I60" s="85" t="s">
        <v>678</v>
      </c>
    </row>
    <row r="61" spans="1:12" x14ac:dyDescent="0.15">
      <c r="A61" s="48">
        <v>44280</v>
      </c>
      <c r="B61" s="85">
        <v>87</v>
      </c>
      <c r="C61" s="85">
        <v>3600</v>
      </c>
      <c r="D61" s="80">
        <f t="shared" si="0"/>
        <v>41.379310344827587</v>
      </c>
      <c r="E61" s="85">
        <f>ROUND(AVERAGE(D61),2)</f>
        <v>41.38</v>
      </c>
      <c r="F61" s="85" t="s">
        <v>676</v>
      </c>
      <c r="G61" s="85" t="s">
        <v>673</v>
      </c>
      <c r="H61" s="85" t="s">
        <v>677</v>
      </c>
      <c r="I61" s="85" t="s">
        <v>679</v>
      </c>
    </row>
    <row r="62" spans="1:12" x14ac:dyDescent="0.15">
      <c r="A62" s="48">
        <v>44252</v>
      </c>
      <c r="B62" s="85">
        <v>83.04</v>
      </c>
      <c r="C62" s="85">
        <v>4200</v>
      </c>
      <c r="D62" s="80">
        <f t="shared" si="0"/>
        <v>50.578034682080919</v>
      </c>
      <c r="E62" s="156">
        <f>ROUND(AVERAGE(D62:D64),2)</f>
        <v>44.46</v>
      </c>
      <c r="F62" s="85" t="s">
        <v>676</v>
      </c>
      <c r="G62" s="85" t="s">
        <v>673</v>
      </c>
      <c r="H62" s="85" t="s">
        <v>677</v>
      </c>
      <c r="I62" s="85" t="s">
        <v>678</v>
      </c>
    </row>
    <row r="63" spans="1:12" x14ac:dyDescent="0.15">
      <c r="A63" s="48">
        <v>44248</v>
      </c>
      <c r="B63" s="85">
        <v>85</v>
      </c>
      <c r="C63" s="85">
        <v>3600</v>
      </c>
      <c r="D63" s="80">
        <f t="shared" si="0"/>
        <v>42.352941176470587</v>
      </c>
      <c r="E63" s="143"/>
      <c r="F63" s="85" t="s">
        <v>676</v>
      </c>
      <c r="G63" s="85" t="s">
        <v>673</v>
      </c>
      <c r="H63" s="85" t="s">
        <v>677</v>
      </c>
      <c r="I63" s="85" t="s">
        <v>675</v>
      </c>
    </row>
    <row r="64" spans="1:12" x14ac:dyDescent="0.15">
      <c r="A64" s="48">
        <v>44237</v>
      </c>
      <c r="B64" s="85">
        <v>89</v>
      </c>
      <c r="C64" s="85">
        <v>3600</v>
      </c>
      <c r="D64" s="80">
        <f t="shared" si="0"/>
        <v>40.449438202247194</v>
      </c>
      <c r="E64" s="157"/>
      <c r="F64" s="85" t="s">
        <v>676</v>
      </c>
      <c r="G64" s="85" t="s">
        <v>673</v>
      </c>
      <c r="H64" s="85" t="s">
        <v>677</v>
      </c>
      <c r="I64" s="85" t="s">
        <v>680</v>
      </c>
    </row>
    <row r="65" spans="1:11" x14ac:dyDescent="0.15">
      <c r="A65" s="48">
        <v>44207</v>
      </c>
      <c r="B65" s="85">
        <v>84</v>
      </c>
      <c r="C65" s="85">
        <v>3500</v>
      </c>
      <c r="D65" s="80">
        <f t="shared" si="0"/>
        <v>41.666666666666664</v>
      </c>
      <c r="E65" s="85">
        <f>ROUND(AVERAGE(D65),2)</f>
        <v>41.67</v>
      </c>
      <c r="F65" s="85" t="s">
        <v>676</v>
      </c>
      <c r="G65" s="85" t="s">
        <v>673</v>
      </c>
      <c r="H65" s="85" t="s">
        <v>677</v>
      </c>
      <c r="I65" s="85" t="s">
        <v>680</v>
      </c>
    </row>
    <row r="66" spans="1:11" x14ac:dyDescent="0.15">
      <c r="A66" s="37">
        <v>44180</v>
      </c>
      <c r="B66" s="80">
        <v>89</v>
      </c>
      <c r="C66" s="80">
        <v>3200</v>
      </c>
      <c r="D66" s="80">
        <f>C66/B66</f>
        <v>35.955056179775283</v>
      </c>
      <c r="E66" s="85">
        <f>ROUND(AVERAGE(D66),2)</f>
        <v>35.96</v>
      </c>
      <c r="F66" s="85" t="s">
        <v>676</v>
      </c>
      <c r="G66" s="85" t="s">
        <v>673</v>
      </c>
      <c r="H66" s="85" t="s">
        <v>677</v>
      </c>
      <c r="I66" s="85" t="s">
        <v>680</v>
      </c>
    </row>
    <row r="67" spans="1:11" x14ac:dyDescent="0.15">
      <c r="A67" s="37">
        <v>44145</v>
      </c>
      <c r="B67" s="80">
        <v>86</v>
      </c>
      <c r="C67" s="80">
        <v>3800</v>
      </c>
      <c r="D67" s="80">
        <f>C67/B67</f>
        <v>44.186046511627907</v>
      </c>
      <c r="E67" s="156">
        <f>ROUND(AVERAGE(D67:D68),2)</f>
        <v>41.83</v>
      </c>
      <c r="F67" s="85" t="s">
        <v>676</v>
      </c>
      <c r="G67" s="85" t="s">
        <v>673</v>
      </c>
      <c r="H67" s="85" t="s">
        <v>677</v>
      </c>
      <c r="I67" s="85" t="s">
        <v>675</v>
      </c>
    </row>
    <row r="68" spans="1:11" x14ac:dyDescent="0.15">
      <c r="A68" s="37">
        <v>44139</v>
      </c>
      <c r="B68" s="80">
        <v>114</v>
      </c>
      <c r="C68" s="80">
        <v>4500</v>
      </c>
      <c r="D68" s="80">
        <f t="shared" ref="D68:D80" si="1">C68/B68</f>
        <v>39.473684210526315</v>
      </c>
      <c r="E68" s="157"/>
      <c r="F68" s="85" t="s">
        <v>681</v>
      </c>
      <c r="G68" s="85" t="s">
        <v>673</v>
      </c>
      <c r="H68" s="85" t="s">
        <v>677</v>
      </c>
      <c r="I68" s="85" t="s">
        <v>679</v>
      </c>
    </row>
    <row r="69" spans="1:11" x14ac:dyDescent="0.15">
      <c r="A69" s="37">
        <v>44129</v>
      </c>
      <c r="B69" s="80">
        <v>62</v>
      </c>
      <c r="C69" s="80">
        <v>2900</v>
      </c>
      <c r="D69" s="80">
        <f t="shared" si="1"/>
        <v>46.774193548387096</v>
      </c>
      <c r="E69" s="156">
        <f>ROUND(AVERAGE(D69:D72),2)</f>
        <v>42.78</v>
      </c>
      <c r="F69" s="85" t="s">
        <v>672</v>
      </c>
      <c r="G69" s="85" t="s">
        <v>673</v>
      </c>
      <c r="H69" s="85" t="s">
        <v>674</v>
      </c>
      <c r="I69" s="85" t="s">
        <v>682</v>
      </c>
    </row>
    <row r="70" spans="1:11" x14ac:dyDescent="0.15">
      <c r="A70" s="37">
        <v>44122</v>
      </c>
      <c r="B70" s="80">
        <v>84</v>
      </c>
      <c r="C70" s="80">
        <v>3700</v>
      </c>
      <c r="D70" s="80">
        <f t="shared" si="1"/>
        <v>44.047619047619051</v>
      </c>
      <c r="E70" s="143"/>
      <c r="F70" s="85" t="s">
        <v>672</v>
      </c>
      <c r="G70" s="85" t="s">
        <v>673</v>
      </c>
      <c r="H70" s="85" t="s">
        <v>677</v>
      </c>
      <c r="I70" s="85" t="s">
        <v>678</v>
      </c>
    </row>
    <row r="71" spans="1:11" x14ac:dyDescent="0.15">
      <c r="A71" s="37">
        <v>44120</v>
      </c>
      <c r="B71" s="80">
        <v>108</v>
      </c>
      <c r="C71" s="80">
        <v>4300</v>
      </c>
      <c r="D71" s="80">
        <f t="shared" si="1"/>
        <v>39.814814814814817</v>
      </c>
      <c r="E71" s="143"/>
      <c r="F71" s="85" t="s">
        <v>681</v>
      </c>
      <c r="G71" s="85" t="s">
        <v>673</v>
      </c>
      <c r="H71" s="85" t="s">
        <v>677</v>
      </c>
      <c r="I71" s="85" t="s">
        <v>678</v>
      </c>
    </row>
    <row r="72" spans="1:11" s="26" customFormat="1" x14ac:dyDescent="0.15">
      <c r="A72" s="37">
        <v>44115</v>
      </c>
      <c r="B72" s="80">
        <v>84</v>
      </c>
      <c r="C72" s="80">
        <v>3400</v>
      </c>
      <c r="D72" s="80">
        <f t="shared" si="1"/>
        <v>40.476190476190474</v>
      </c>
      <c r="E72" s="157"/>
      <c r="F72" s="85" t="s">
        <v>676</v>
      </c>
      <c r="G72" s="85" t="s">
        <v>673</v>
      </c>
      <c r="H72" s="85" t="s">
        <v>677</v>
      </c>
      <c r="I72" s="85" t="s">
        <v>679</v>
      </c>
      <c r="J72" s="27"/>
      <c r="K72" s="27"/>
    </row>
    <row r="73" spans="1:11" s="26" customFormat="1" x14ac:dyDescent="0.15">
      <c r="A73" s="37">
        <v>44100</v>
      </c>
      <c r="B73" s="80">
        <v>86</v>
      </c>
      <c r="C73" s="80">
        <v>3500</v>
      </c>
      <c r="D73" s="80">
        <f t="shared" si="1"/>
        <v>40.697674418604649</v>
      </c>
      <c r="E73" s="156">
        <f>ROUND(AVERAGE(D73:D76),2)</f>
        <v>43.34</v>
      </c>
      <c r="F73" s="85" t="s">
        <v>676</v>
      </c>
      <c r="G73" s="85" t="s">
        <v>673</v>
      </c>
      <c r="H73" s="85" t="s">
        <v>677</v>
      </c>
      <c r="I73" s="85" t="s">
        <v>679</v>
      </c>
      <c r="J73" s="27"/>
      <c r="K73" s="27"/>
    </row>
    <row r="74" spans="1:11" s="26" customFormat="1" x14ac:dyDescent="0.15">
      <c r="A74" s="37">
        <v>44088</v>
      </c>
      <c r="B74" s="80">
        <v>109</v>
      </c>
      <c r="C74" s="80">
        <v>4500</v>
      </c>
      <c r="D74" s="80">
        <f t="shared" si="1"/>
        <v>41.284403669724767</v>
      </c>
      <c r="E74" s="143"/>
      <c r="F74" s="85" t="s">
        <v>681</v>
      </c>
      <c r="G74" s="85" t="s">
        <v>673</v>
      </c>
      <c r="H74" s="85" t="s">
        <v>677</v>
      </c>
      <c r="I74" s="85" t="s">
        <v>680</v>
      </c>
      <c r="J74" s="27"/>
      <c r="K74" s="27"/>
    </row>
    <row r="75" spans="1:11" s="26" customFormat="1" x14ac:dyDescent="0.15">
      <c r="A75" s="37">
        <v>44087</v>
      </c>
      <c r="B75" s="80">
        <v>48</v>
      </c>
      <c r="C75" s="80">
        <v>2500</v>
      </c>
      <c r="D75" s="80">
        <f t="shared" si="1"/>
        <v>52.083333333333336</v>
      </c>
      <c r="E75" s="143"/>
      <c r="F75" s="85" t="s">
        <v>672</v>
      </c>
      <c r="G75" s="85" t="s">
        <v>673</v>
      </c>
      <c r="H75" s="85" t="s">
        <v>674</v>
      </c>
      <c r="I75" s="85" t="s">
        <v>678</v>
      </c>
      <c r="J75" s="27"/>
      <c r="K75" s="27"/>
    </row>
    <row r="76" spans="1:11" s="26" customFormat="1" x14ac:dyDescent="0.15">
      <c r="A76" s="37">
        <v>44085</v>
      </c>
      <c r="B76" s="80">
        <v>84</v>
      </c>
      <c r="C76" s="80">
        <v>3300</v>
      </c>
      <c r="D76" s="80">
        <f t="shared" si="1"/>
        <v>39.285714285714285</v>
      </c>
      <c r="E76" s="157"/>
      <c r="F76" s="85" t="s">
        <v>676</v>
      </c>
      <c r="G76" s="85" t="s">
        <v>673</v>
      </c>
      <c r="H76" s="85" t="s">
        <v>677</v>
      </c>
      <c r="I76" s="85" t="s">
        <v>679</v>
      </c>
      <c r="J76" s="27"/>
      <c r="K76" s="27"/>
    </row>
    <row r="77" spans="1:11" x14ac:dyDescent="0.15">
      <c r="A77" s="37">
        <v>44060</v>
      </c>
      <c r="B77" s="80">
        <v>67.66</v>
      </c>
      <c r="C77" s="80">
        <v>2900</v>
      </c>
      <c r="D77" s="80">
        <f t="shared" si="1"/>
        <v>42.861365651788354</v>
      </c>
      <c r="E77" s="156">
        <f>ROUND(AVERAGE(D77:D78),2)</f>
        <v>42.86</v>
      </c>
      <c r="F77" s="85" t="s">
        <v>672</v>
      </c>
      <c r="G77" s="85" t="s">
        <v>673</v>
      </c>
      <c r="H77" s="85" t="s">
        <v>674</v>
      </c>
      <c r="I77" s="85" t="s">
        <v>683</v>
      </c>
    </row>
    <row r="78" spans="1:11" x14ac:dyDescent="0.15">
      <c r="A78" s="37">
        <v>44058</v>
      </c>
      <c r="B78" s="80">
        <v>67.66</v>
      </c>
      <c r="C78" s="80">
        <v>2900</v>
      </c>
      <c r="D78" s="80">
        <f t="shared" si="1"/>
        <v>42.861365651788354</v>
      </c>
      <c r="E78" s="157"/>
      <c r="F78" s="85" t="s">
        <v>672</v>
      </c>
      <c r="G78" s="85" t="s">
        <v>673</v>
      </c>
      <c r="H78" s="85" t="s">
        <v>674</v>
      </c>
      <c r="I78" s="85" t="s">
        <v>684</v>
      </c>
    </row>
    <row r="79" spans="1:11" x14ac:dyDescent="0.15">
      <c r="A79" s="37">
        <v>44035</v>
      </c>
      <c r="B79" s="80">
        <v>86</v>
      </c>
      <c r="C79" s="80">
        <v>3700</v>
      </c>
      <c r="D79" s="80">
        <f t="shared" si="1"/>
        <v>43.02325581395349</v>
      </c>
      <c r="E79" s="156">
        <f>ROUND(AVERAGE(D79:D80),2)</f>
        <v>42.5</v>
      </c>
      <c r="F79" s="85" t="s">
        <v>676</v>
      </c>
      <c r="G79" s="85" t="s">
        <v>673</v>
      </c>
      <c r="H79" s="85" t="s">
        <v>677</v>
      </c>
      <c r="I79" s="85" t="s">
        <v>680</v>
      </c>
    </row>
    <row r="80" spans="1:11" x14ac:dyDescent="0.15">
      <c r="A80" s="37">
        <v>44033</v>
      </c>
      <c r="B80" s="80">
        <v>88.13</v>
      </c>
      <c r="C80" s="80">
        <v>3700</v>
      </c>
      <c r="D80" s="80">
        <f t="shared" si="1"/>
        <v>41.983433564053108</v>
      </c>
      <c r="E80" s="157"/>
      <c r="F80" s="85" t="s">
        <v>676</v>
      </c>
      <c r="G80" s="85" t="s">
        <v>673</v>
      </c>
      <c r="H80" s="85" t="s">
        <v>677</v>
      </c>
      <c r="I80" s="85" t="s">
        <v>685</v>
      </c>
    </row>
  </sheetData>
  <mergeCells count="54">
    <mergeCell ref="A36:E36"/>
    <mergeCell ref="F49:F51"/>
    <mergeCell ref="E73:E76"/>
    <mergeCell ref="E69:E72"/>
    <mergeCell ref="E67:E68"/>
    <mergeCell ref="E62:E64"/>
    <mergeCell ref="E59:E60"/>
    <mergeCell ref="A53:E53"/>
    <mergeCell ref="A38:F38"/>
    <mergeCell ref="F40:F42"/>
    <mergeCell ref="F43:F45"/>
    <mergeCell ref="F46:F48"/>
    <mergeCell ref="J4:J6"/>
    <mergeCell ref="A3:A5"/>
    <mergeCell ref="A6:A8"/>
    <mergeCell ref="A9:A11"/>
    <mergeCell ref="E3:E5"/>
    <mergeCell ref="E6:E8"/>
    <mergeCell ref="E9:E11"/>
    <mergeCell ref="F3:F5"/>
    <mergeCell ref="F6:F8"/>
    <mergeCell ref="F9:F11"/>
    <mergeCell ref="E77:E78"/>
    <mergeCell ref="E79:E80"/>
    <mergeCell ref="A12:A14"/>
    <mergeCell ref="A32:A34"/>
    <mergeCell ref="A49:A51"/>
    <mergeCell ref="E49:E51"/>
    <mergeCell ref="E57:E58"/>
    <mergeCell ref="E23:E25"/>
    <mergeCell ref="E26:E28"/>
    <mergeCell ref="E40:E42"/>
    <mergeCell ref="E43:E45"/>
    <mergeCell ref="E46:E48"/>
    <mergeCell ref="A40:A42"/>
    <mergeCell ref="A43:A45"/>
    <mergeCell ref="A46:A48"/>
    <mergeCell ref="A16:E16"/>
    <mergeCell ref="A18:F18"/>
    <mergeCell ref="A1:F1"/>
    <mergeCell ref="E12:E14"/>
    <mergeCell ref="F12:F14"/>
    <mergeCell ref="E32:E34"/>
    <mergeCell ref="F32:F34"/>
    <mergeCell ref="A20:A22"/>
    <mergeCell ref="E20:E22"/>
    <mergeCell ref="F20:F22"/>
    <mergeCell ref="F23:F25"/>
    <mergeCell ref="F26:F28"/>
    <mergeCell ref="A23:A25"/>
    <mergeCell ref="A26:A28"/>
    <mergeCell ref="A29:A31"/>
    <mergeCell ref="E29:E31"/>
    <mergeCell ref="F29:F31"/>
  </mergeCells>
  <phoneticPr fontId="2" type="noConversion"/>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7"/>
  <sheetViews>
    <sheetView tabSelected="1" zoomScale="85" zoomScaleNormal="85" workbookViewId="0">
      <selection activeCell="F105" sqref="F105"/>
    </sheetView>
  </sheetViews>
  <sheetFormatPr defaultColWidth="9" defaultRowHeight="14.25" x14ac:dyDescent="0.15"/>
  <cols>
    <col min="1" max="1" width="22.125" style="26" customWidth="1"/>
    <col min="2" max="2" width="13.625" style="26" customWidth="1"/>
    <col min="3" max="3" width="12.375" style="26" customWidth="1"/>
    <col min="4" max="4" width="31.5" style="26" customWidth="1"/>
    <col min="5" max="5" width="14" style="26" customWidth="1"/>
    <col min="6" max="6" width="24.625" style="26" customWidth="1"/>
    <col min="7" max="7" width="13.875" style="26" customWidth="1"/>
    <col min="8" max="9" width="13.875" style="27" customWidth="1"/>
    <col min="10" max="10" width="9" style="27" customWidth="1"/>
    <col min="11" max="16384" width="9" style="27"/>
  </cols>
  <sheetData>
    <row r="1" spans="1:12" ht="15" x14ac:dyDescent="0.15">
      <c r="A1" s="133" t="s">
        <v>368</v>
      </c>
      <c r="B1" s="133"/>
      <c r="C1" s="133"/>
      <c r="D1" s="133"/>
      <c r="E1" s="133"/>
      <c r="F1" s="133"/>
      <c r="G1" s="27"/>
    </row>
    <row r="2" spans="1:12" x14ac:dyDescent="0.15">
      <c r="A2" s="94" t="str">
        <f>[3]富润家园数据!A4</f>
        <v>时间</v>
      </c>
      <c r="B2" s="99" t="s">
        <v>96</v>
      </c>
      <c r="C2" s="99" t="s">
        <v>97</v>
      </c>
      <c r="D2" s="99" t="str">
        <f>[3]富润家园数据!D4</f>
        <v>估价机构样本小区数据</v>
      </c>
      <c r="E2" s="99" t="str">
        <f>[3]富润家园数据!E4</f>
        <v>样本数量</v>
      </c>
      <c r="F2" s="74" t="s">
        <v>340</v>
      </c>
      <c r="G2" s="27"/>
    </row>
    <row r="3" spans="1:12" x14ac:dyDescent="0.15">
      <c r="A3" s="134" t="s">
        <v>363</v>
      </c>
      <c r="B3" s="56">
        <v>44013</v>
      </c>
      <c r="C3" s="29"/>
      <c r="D3" s="30">
        <f>中指成交数据!AP95</f>
        <v>41.78</v>
      </c>
      <c r="E3" s="135">
        <v>3</v>
      </c>
      <c r="F3" s="136">
        <f>ROUND(AVERAGE(D3:D5),2)</f>
        <v>41.48</v>
      </c>
      <c r="G3" s="105"/>
      <c r="H3" s="105" t="s">
        <v>98</v>
      </c>
      <c r="I3" s="105" t="s">
        <v>99</v>
      </c>
      <c r="J3" s="105" t="s">
        <v>100</v>
      </c>
    </row>
    <row r="4" spans="1:12" x14ac:dyDescent="0.15">
      <c r="A4" s="134"/>
      <c r="B4" s="56">
        <v>44044</v>
      </c>
      <c r="C4" s="29"/>
      <c r="D4" s="30">
        <f>中指成交数据!AL95</f>
        <v>41.16</v>
      </c>
      <c r="E4" s="135"/>
      <c r="F4" s="136"/>
      <c r="G4" s="105" t="s">
        <v>101</v>
      </c>
      <c r="H4" s="104">
        <f>F16</f>
        <v>42.07</v>
      </c>
      <c r="I4" s="105"/>
      <c r="J4" s="146">
        <f>SUM(H4:H6)/3</f>
        <v>40.19</v>
      </c>
      <c r="K4" s="43"/>
      <c r="L4" s="44"/>
    </row>
    <row r="5" spans="1:12" x14ac:dyDescent="0.15">
      <c r="A5" s="134"/>
      <c r="B5" s="56">
        <v>44075</v>
      </c>
      <c r="C5" s="29"/>
      <c r="D5" s="30">
        <f>中指成交数据!AH95</f>
        <v>41.5</v>
      </c>
      <c r="E5" s="135"/>
      <c r="F5" s="136"/>
      <c r="G5" s="105" t="s">
        <v>102</v>
      </c>
      <c r="H5" s="104">
        <v>40</v>
      </c>
      <c r="I5" s="105"/>
      <c r="J5" s="146"/>
    </row>
    <row r="6" spans="1:12" x14ac:dyDescent="0.15">
      <c r="A6" s="134" t="s">
        <v>364</v>
      </c>
      <c r="B6" s="56">
        <v>44105</v>
      </c>
      <c r="C6" s="29"/>
      <c r="D6" s="30">
        <f>中指成交数据!AD95</f>
        <v>41.87</v>
      </c>
      <c r="E6" s="135">
        <v>2</v>
      </c>
      <c r="F6" s="136">
        <f>ROUND(AVERAGE(D6:D8),2)</f>
        <v>42.13</v>
      </c>
      <c r="G6" s="105" t="s">
        <v>103</v>
      </c>
      <c r="H6" s="104">
        <f>F53</f>
        <v>38.5</v>
      </c>
      <c r="I6" s="105"/>
      <c r="J6" s="146"/>
    </row>
    <row r="7" spans="1:12" x14ac:dyDescent="0.15">
      <c r="A7" s="134"/>
      <c r="B7" s="56">
        <v>44136</v>
      </c>
      <c r="C7" s="29"/>
      <c r="D7" s="30">
        <f>中指成交数据!Z95</f>
        <v>44.01</v>
      </c>
      <c r="E7" s="135"/>
      <c r="F7" s="136"/>
      <c r="G7" s="27"/>
    </row>
    <row r="8" spans="1:12" x14ac:dyDescent="0.15">
      <c r="A8" s="134"/>
      <c r="B8" s="56">
        <v>44166</v>
      </c>
      <c r="C8" s="29"/>
      <c r="D8" s="30">
        <f>中指成交数据!V95</f>
        <v>40.5</v>
      </c>
      <c r="E8" s="135"/>
      <c r="F8" s="136"/>
      <c r="G8" s="27"/>
    </row>
    <row r="9" spans="1:12" x14ac:dyDescent="0.15">
      <c r="A9" s="134" t="s">
        <v>154</v>
      </c>
      <c r="B9" s="56">
        <v>44197</v>
      </c>
      <c r="C9" s="29"/>
      <c r="D9" s="30">
        <f>中指成交数据!R95</f>
        <v>41.76</v>
      </c>
      <c r="E9" s="135">
        <v>5</v>
      </c>
      <c r="F9" s="136">
        <f>ROUND(AVERAGE(D9:D11),2)</f>
        <v>41.58</v>
      </c>
      <c r="G9" s="27"/>
    </row>
    <row r="10" spans="1:12" x14ac:dyDescent="0.15">
      <c r="A10" s="134"/>
      <c r="B10" s="56">
        <v>44228</v>
      </c>
      <c r="C10" s="29"/>
      <c r="D10" s="30">
        <f>中指成交数据!N95</f>
        <v>41.22</v>
      </c>
      <c r="E10" s="135"/>
      <c r="F10" s="136"/>
      <c r="G10" s="27"/>
    </row>
    <row r="11" spans="1:12" x14ac:dyDescent="0.15">
      <c r="A11" s="134"/>
      <c r="B11" s="56">
        <v>44256</v>
      </c>
      <c r="C11" s="29"/>
      <c r="D11" s="30">
        <f>中指成交数据!J95</f>
        <v>41.77</v>
      </c>
      <c r="E11" s="135"/>
      <c r="F11" s="136"/>
      <c r="G11" s="27"/>
    </row>
    <row r="12" spans="1:12" x14ac:dyDescent="0.15">
      <c r="A12" s="134" t="s">
        <v>357</v>
      </c>
      <c r="B12" s="56">
        <v>44287</v>
      </c>
      <c r="C12" s="46"/>
      <c r="D12" s="78">
        <f>中指成交数据!F95</f>
        <v>41.54</v>
      </c>
      <c r="E12" s="154">
        <v>4</v>
      </c>
      <c r="F12" s="136">
        <f>ROUND(AVERAGE(D12:D14),2)</f>
        <v>43.08</v>
      </c>
      <c r="G12" s="27"/>
    </row>
    <row r="13" spans="1:12" x14ac:dyDescent="0.15">
      <c r="A13" s="134"/>
      <c r="B13" s="56">
        <v>44317</v>
      </c>
      <c r="C13" s="46"/>
      <c r="D13" s="78">
        <f>中指成交数据!B95</f>
        <v>44.62</v>
      </c>
      <c r="E13" s="145"/>
      <c r="F13" s="136"/>
      <c r="G13" s="27"/>
    </row>
    <row r="14" spans="1:12" x14ac:dyDescent="0.15">
      <c r="A14" s="134"/>
      <c r="B14" s="56">
        <v>44348</v>
      </c>
      <c r="C14" s="46"/>
      <c r="D14" s="78" t="s">
        <v>686</v>
      </c>
      <c r="E14" s="155"/>
      <c r="F14" s="136"/>
      <c r="G14" s="27"/>
    </row>
    <row r="15" spans="1:12" x14ac:dyDescent="0.15">
      <c r="A15" s="58" t="s">
        <v>356</v>
      </c>
      <c r="B15" s="56">
        <v>44378</v>
      </c>
      <c r="C15" s="29"/>
      <c r="D15" s="30" t="s">
        <v>620</v>
      </c>
      <c r="E15" s="84" t="s">
        <v>620</v>
      </c>
      <c r="F15" s="83" t="s">
        <v>653</v>
      </c>
      <c r="G15" s="27"/>
    </row>
    <row r="16" spans="1:12" x14ac:dyDescent="0.15">
      <c r="A16" s="147" t="s">
        <v>104</v>
      </c>
      <c r="B16" s="148"/>
      <c r="C16" s="148"/>
      <c r="D16" s="148"/>
      <c r="E16" s="149"/>
      <c r="F16" s="103">
        <f>ROUND(AVERAGE(F3:F14),2)</f>
        <v>42.07</v>
      </c>
      <c r="G16" s="27"/>
    </row>
    <row r="17" spans="1:7" x14ac:dyDescent="0.15">
      <c r="G17" s="27"/>
    </row>
    <row r="18" spans="1:7" ht="15" x14ac:dyDescent="0.15">
      <c r="A18" s="151" t="s">
        <v>621</v>
      </c>
      <c r="B18" s="152"/>
      <c r="C18" s="152"/>
      <c r="D18" s="152"/>
      <c r="E18" s="152"/>
      <c r="F18" s="153"/>
    </row>
    <row r="19" spans="1:7" x14ac:dyDescent="0.15">
      <c r="A19" s="81" t="str">
        <f>A2</f>
        <v>时间</v>
      </c>
      <c r="B19" s="81" t="s">
        <v>105</v>
      </c>
      <c r="C19" s="81" t="s">
        <v>106</v>
      </c>
      <c r="D19" s="81" t="s">
        <v>107</v>
      </c>
      <c r="E19" s="81" t="str">
        <f>E2</f>
        <v>样本数量</v>
      </c>
      <c r="F19" s="87" t="s">
        <v>340</v>
      </c>
    </row>
    <row r="20" spans="1:7" x14ac:dyDescent="0.15">
      <c r="A20" s="142" t="s">
        <v>318</v>
      </c>
      <c r="B20" s="56">
        <v>43922</v>
      </c>
      <c r="C20" s="29"/>
      <c r="D20" s="30" t="s">
        <v>322</v>
      </c>
      <c r="E20" s="135">
        <f>SUM(C20:C22)</f>
        <v>0</v>
      </c>
      <c r="F20" s="136">
        <f>AVERAGE(D20:D22)</f>
        <v>49.834955275400098</v>
      </c>
      <c r="G20" s="27"/>
    </row>
    <row r="21" spans="1:7" x14ac:dyDescent="0.15">
      <c r="A21" s="143"/>
      <c r="B21" s="56">
        <v>43952</v>
      </c>
      <c r="C21" s="29"/>
      <c r="D21" s="30">
        <f>城研数据!E13</f>
        <v>52.092689060535299</v>
      </c>
      <c r="E21" s="135"/>
      <c r="F21" s="136"/>
      <c r="G21" s="27"/>
    </row>
    <row r="22" spans="1:7" x14ac:dyDescent="0.15">
      <c r="A22" s="143"/>
      <c r="B22" s="56">
        <v>43983</v>
      </c>
      <c r="C22" s="29"/>
      <c r="D22" s="30">
        <f>城研数据!E14</f>
        <v>47.577221490264897</v>
      </c>
      <c r="E22" s="135"/>
      <c r="F22" s="136"/>
      <c r="G22" s="27"/>
    </row>
    <row r="23" spans="1:7" x14ac:dyDescent="0.15">
      <c r="A23" s="134" t="s">
        <v>363</v>
      </c>
      <c r="B23" s="56">
        <v>44013</v>
      </c>
      <c r="C23" s="80">
        <v>2</v>
      </c>
      <c r="D23" s="30" t="s">
        <v>322</v>
      </c>
      <c r="E23" s="135">
        <f>SUM(C23:C25)</f>
        <v>7</v>
      </c>
      <c r="F23" s="136">
        <f>AVERAGE(D23:D25)</f>
        <v>45.863130261609399</v>
      </c>
      <c r="G23" s="27"/>
    </row>
    <row r="24" spans="1:7" x14ac:dyDescent="0.15">
      <c r="A24" s="134"/>
      <c r="B24" s="56">
        <v>44044</v>
      </c>
      <c r="C24" s="80">
        <v>3</v>
      </c>
      <c r="D24" s="30" t="s">
        <v>322</v>
      </c>
      <c r="E24" s="135"/>
      <c r="F24" s="136"/>
      <c r="G24" s="27"/>
    </row>
    <row r="25" spans="1:7" x14ac:dyDescent="0.15">
      <c r="A25" s="134"/>
      <c r="B25" s="56">
        <v>44075</v>
      </c>
      <c r="C25" s="80">
        <v>2</v>
      </c>
      <c r="D25" s="30">
        <f>城研数据!E15</f>
        <v>45.863130261609399</v>
      </c>
      <c r="E25" s="135"/>
      <c r="F25" s="136"/>
      <c r="G25" s="27"/>
    </row>
    <row r="26" spans="1:7" x14ac:dyDescent="0.15">
      <c r="A26" s="134" t="s">
        <v>364</v>
      </c>
      <c r="B26" s="56">
        <v>44105</v>
      </c>
      <c r="C26" s="80">
        <v>2</v>
      </c>
      <c r="D26" s="30">
        <f>城研数据!E16</f>
        <v>41.172985781990498</v>
      </c>
      <c r="E26" s="135">
        <f>SUM(C26:C28)</f>
        <v>7</v>
      </c>
      <c r="F26" s="136">
        <f>AVERAGE(D26:D28)</f>
        <v>41.144831209774701</v>
      </c>
      <c r="G26" s="27"/>
    </row>
    <row r="27" spans="1:7" x14ac:dyDescent="0.15">
      <c r="A27" s="134"/>
      <c r="B27" s="56">
        <v>44136</v>
      </c>
      <c r="C27" s="29">
        <v>3</v>
      </c>
      <c r="D27" s="30">
        <f>城研数据!E17</f>
        <v>40.7386409157739</v>
      </c>
      <c r="E27" s="135"/>
      <c r="F27" s="136"/>
      <c r="G27" s="27"/>
    </row>
    <row r="28" spans="1:7" x14ac:dyDescent="0.15">
      <c r="A28" s="134"/>
      <c r="B28" s="56">
        <v>44166</v>
      </c>
      <c r="C28" s="29">
        <v>2</v>
      </c>
      <c r="D28" s="30">
        <f>城研数据!E18</f>
        <v>41.522866931559697</v>
      </c>
      <c r="E28" s="135"/>
      <c r="F28" s="136"/>
      <c r="G28" s="27"/>
    </row>
    <row r="29" spans="1:7" x14ac:dyDescent="0.15">
      <c r="A29" s="134" t="s">
        <v>154</v>
      </c>
      <c r="B29" s="56">
        <v>44197</v>
      </c>
      <c r="C29" s="29">
        <v>1</v>
      </c>
      <c r="D29" s="30">
        <f>城研数据!E19</f>
        <v>57.832121612690003</v>
      </c>
      <c r="E29" s="135">
        <f>SUM(C29:C31)</f>
        <v>4</v>
      </c>
      <c r="F29" s="136">
        <f>AVERAGE(D29:D31)</f>
        <v>49.154433967432567</v>
      </c>
      <c r="G29" s="27"/>
    </row>
    <row r="30" spans="1:7" x14ac:dyDescent="0.15">
      <c r="A30" s="134"/>
      <c r="B30" s="56">
        <v>44228</v>
      </c>
      <c r="C30" s="29">
        <v>1</v>
      </c>
      <c r="D30" s="30">
        <f>城研数据!E20</f>
        <v>46.369728119508501</v>
      </c>
      <c r="E30" s="135"/>
      <c r="F30" s="136"/>
      <c r="G30" s="27"/>
    </row>
    <row r="31" spans="1:7" x14ac:dyDescent="0.15">
      <c r="A31" s="134"/>
      <c r="B31" s="56">
        <v>44256</v>
      </c>
      <c r="C31" s="29">
        <v>2</v>
      </c>
      <c r="D31" s="30">
        <f>城研数据!E21</f>
        <v>43.261452170099197</v>
      </c>
      <c r="E31" s="135"/>
      <c r="F31" s="136"/>
      <c r="G31" s="27"/>
    </row>
    <row r="32" spans="1:7" x14ac:dyDescent="0.15">
      <c r="A32" s="134" t="s">
        <v>357</v>
      </c>
      <c r="B32" s="56">
        <v>44287</v>
      </c>
      <c r="C32" s="46">
        <v>6</v>
      </c>
      <c r="D32" s="78"/>
      <c r="E32" s="154"/>
      <c r="F32" s="136" t="e">
        <f>AVERAGE(D32:D34)</f>
        <v>#DIV/0!</v>
      </c>
      <c r="G32" s="27"/>
    </row>
    <row r="33" spans="1:13" x14ac:dyDescent="0.15">
      <c r="A33" s="134"/>
      <c r="B33" s="56">
        <v>44317</v>
      </c>
      <c r="C33" s="46">
        <v>6</v>
      </c>
      <c r="D33" s="78"/>
      <c r="E33" s="145"/>
      <c r="F33" s="136"/>
      <c r="G33" s="27"/>
    </row>
    <row r="34" spans="1:13" x14ac:dyDescent="0.15">
      <c r="A34" s="134"/>
      <c r="B34" s="56">
        <v>44348</v>
      </c>
      <c r="C34" s="46">
        <v>4</v>
      </c>
      <c r="D34" s="78"/>
      <c r="E34" s="155"/>
      <c r="F34" s="136"/>
      <c r="G34" s="27"/>
    </row>
    <row r="35" spans="1:13" x14ac:dyDescent="0.15">
      <c r="A35" s="58" t="s">
        <v>356</v>
      </c>
      <c r="B35" s="56">
        <v>44378</v>
      </c>
      <c r="C35" s="29">
        <v>3</v>
      </c>
      <c r="D35" s="30">
        <f>城研数据!E22</f>
        <v>44.957723241905498</v>
      </c>
      <c r="E35" s="82">
        <f>SUM(C35:C35)</f>
        <v>3</v>
      </c>
      <c r="F35" s="51">
        <f>ROUND(D35,2)</f>
        <v>44.96</v>
      </c>
      <c r="G35" s="27"/>
    </row>
    <row r="36" spans="1:13" x14ac:dyDescent="0.15">
      <c r="A36" s="139" t="s">
        <v>98</v>
      </c>
      <c r="B36" s="140"/>
      <c r="C36" s="140"/>
      <c r="D36" s="140"/>
      <c r="E36" s="141"/>
      <c r="F36" s="103" t="e">
        <f>ROUND(AVERAGE(F20:F35),2)</f>
        <v>#DIV/0!</v>
      </c>
      <c r="G36" s="27"/>
    </row>
    <row r="37" spans="1:13" x14ac:dyDescent="0.15">
      <c r="G37" s="27"/>
    </row>
    <row r="38" spans="1:13" ht="15" x14ac:dyDescent="0.15">
      <c r="A38" s="133" t="s">
        <v>369</v>
      </c>
      <c r="B38" s="133"/>
      <c r="C38" s="133"/>
      <c r="D38" s="133"/>
      <c r="E38" s="133"/>
      <c r="F38" s="133"/>
      <c r="M38" s="44"/>
    </row>
    <row r="39" spans="1:13" x14ac:dyDescent="0.15">
      <c r="A39" s="81" t="str">
        <f>A2</f>
        <v>时间</v>
      </c>
      <c r="B39" s="81" t="s">
        <v>105</v>
      </c>
      <c r="C39" s="81" t="s">
        <v>106</v>
      </c>
      <c r="D39" s="87" t="s">
        <v>365</v>
      </c>
      <c r="E39" s="81" t="str">
        <f>E2</f>
        <v>样本数量</v>
      </c>
      <c r="F39" s="87" t="s">
        <v>340</v>
      </c>
      <c r="L39" s="44"/>
    </row>
    <row r="40" spans="1:13" x14ac:dyDescent="0.15">
      <c r="A40" s="134" t="s">
        <v>363</v>
      </c>
      <c r="B40" s="56">
        <v>44013</v>
      </c>
      <c r="C40" s="81">
        <v>1</v>
      </c>
      <c r="D40" s="86">
        <f>E97-I41-I43</f>
        <v>39.79</v>
      </c>
      <c r="E40" s="135">
        <f>SUM(C40:C42)</f>
        <v>7</v>
      </c>
      <c r="F40" s="136">
        <f>ROUND(AVERAGE(D40:D42),2)</f>
        <v>38.49</v>
      </c>
      <c r="G40" s="27"/>
      <c r="L40" s="44"/>
    </row>
    <row r="41" spans="1:13" x14ac:dyDescent="0.15">
      <c r="A41" s="134"/>
      <c r="B41" s="56">
        <v>44044</v>
      </c>
      <c r="C41" s="81">
        <v>2</v>
      </c>
      <c r="D41" s="79">
        <f>E95-I41-I43</f>
        <v>37.01</v>
      </c>
      <c r="E41" s="135"/>
      <c r="F41" s="136"/>
      <c r="G41" s="27"/>
      <c r="H41" s="43" t="s">
        <v>358</v>
      </c>
      <c r="I41" s="27">
        <v>0.78</v>
      </c>
      <c r="J41" s="27" t="s">
        <v>361</v>
      </c>
      <c r="L41" s="44"/>
    </row>
    <row r="42" spans="1:13" x14ac:dyDescent="0.15">
      <c r="A42" s="134"/>
      <c r="B42" s="56">
        <v>44075</v>
      </c>
      <c r="C42" s="81">
        <v>4</v>
      </c>
      <c r="D42" s="79">
        <f>E91-I41-I43</f>
        <v>38.68</v>
      </c>
      <c r="E42" s="135"/>
      <c r="F42" s="136"/>
      <c r="G42" s="27"/>
      <c r="H42" s="43" t="s">
        <v>359</v>
      </c>
      <c r="I42" s="27">
        <v>30</v>
      </c>
      <c r="J42" s="27" t="s">
        <v>360</v>
      </c>
      <c r="L42" s="44"/>
    </row>
    <row r="43" spans="1:13" x14ac:dyDescent="0.15">
      <c r="A43" s="134" t="s">
        <v>364</v>
      </c>
      <c r="B43" s="56">
        <v>44105</v>
      </c>
      <c r="C43" s="81">
        <v>2</v>
      </c>
      <c r="D43" s="79">
        <f>E89-I41-I43</f>
        <v>41.11</v>
      </c>
      <c r="E43" s="135">
        <f>SUM(C43:C45)</f>
        <v>6</v>
      </c>
      <c r="F43" s="136">
        <f>ROUND(AVERAGE(D43:D45),2)</f>
        <v>38.35</v>
      </c>
      <c r="G43" s="27"/>
      <c r="I43" s="27">
        <f>I42/12</f>
        <v>2.5</v>
      </c>
      <c r="L43" s="44"/>
    </row>
    <row r="44" spans="1:13" x14ac:dyDescent="0.15">
      <c r="A44" s="134"/>
      <c r="B44" s="56">
        <v>44136</v>
      </c>
      <c r="C44" s="81">
        <v>1</v>
      </c>
      <c r="D44" s="79">
        <f>E88-I41-I43</f>
        <v>37.18</v>
      </c>
      <c r="E44" s="135"/>
      <c r="F44" s="136"/>
      <c r="G44" s="27"/>
      <c r="H44" s="43"/>
      <c r="L44" s="44"/>
    </row>
    <row r="45" spans="1:13" x14ac:dyDescent="0.15">
      <c r="A45" s="134"/>
      <c r="B45" s="56">
        <v>44166</v>
      </c>
      <c r="C45" s="81">
        <v>3</v>
      </c>
      <c r="D45" s="79">
        <f>E85-I41-I43</f>
        <v>36.769999999999996</v>
      </c>
      <c r="E45" s="135"/>
      <c r="F45" s="136"/>
      <c r="G45" s="27"/>
      <c r="L45" s="44"/>
    </row>
    <row r="46" spans="1:13" x14ac:dyDescent="0.15">
      <c r="A46" s="134" t="s">
        <v>154</v>
      </c>
      <c r="B46" s="56">
        <v>44197</v>
      </c>
      <c r="C46" s="81">
        <v>3</v>
      </c>
      <c r="D46" s="79">
        <f>E82-I41-I43</f>
        <v>37.99</v>
      </c>
      <c r="E46" s="135">
        <f>SUM(C46:C48)</f>
        <v>9</v>
      </c>
      <c r="F46" s="136">
        <f>ROUND(AVERAGE(D46:D48),2)</f>
        <v>39.36</v>
      </c>
      <c r="G46" s="27"/>
      <c r="L46" s="44"/>
    </row>
    <row r="47" spans="1:13" x14ac:dyDescent="0.15">
      <c r="A47" s="134"/>
      <c r="B47" s="56">
        <v>44228</v>
      </c>
      <c r="C47" s="81">
        <v>1</v>
      </c>
      <c r="D47" s="79">
        <f>E81-I41-I43</f>
        <v>43.6</v>
      </c>
      <c r="E47" s="135"/>
      <c r="F47" s="136"/>
      <c r="G47" s="27"/>
      <c r="L47" s="44"/>
    </row>
    <row r="48" spans="1:13" x14ac:dyDescent="0.15">
      <c r="A48" s="134"/>
      <c r="B48" s="56">
        <v>44256</v>
      </c>
      <c r="C48" s="81">
        <v>5</v>
      </c>
      <c r="D48" s="79">
        <f>E76-I41-I43</f>
        <v>36.49</v>
      </c>
      <c r="E48" s="135"/>
      <c r="F48" s="136"/>
      <c r="G48" s="27"/>
      <c r="L48" s="44"/>
    </row>
    <row r="49" spans="1:12" x14ac:dyDescent="0.15">
      <c r="A49" s="134" t="s">
        <v>357</v>
      </c>
      <c r="B49" s="56">
        <v>44287</v>
      </c>
      <c r="C49" s="81">
        <v>6</v>
      </c>
      <c r="D49" s="79">
        <f>E70-I41-I43</f>
        <v>35.449999999999996</v>
      </c>
      <c r="E49" s="135">
        <f>SUM(C49:C51)</f>
        <v>16</v>
      </c>
      <c r="F49" s="136">
        <f>ROUND(AVERAGE(D49:D51),2)</f>
        <v>36.36</v>
      </c>
      <c r="G49" s="27"/>
      <c r="L49" s="44"/>
    </row>
    <row r="50" spans="1:12" x14ac:dyDescent="0.15">
      <c r="A50" s="134"/>
      <c r="B50" s="56">
        <v>44317</v>
      </c>
      <c r="C50" s="81">
        <v>6</v>
      </c>
      <c r="D50" s="79">
        <f>E64-I41-I43</f>
        <v>37.26</v>
      </c>
      <c r="E50" s="135"/>
      <c r="F50" s="136"/>
      <c r="G50" s="27"/>
      <c r="L50" s="44"/>
    </row>
    <row r="51" spans="1:12" x14ac:dyDescent="0.15">
      <c r="A51" s="134"/>
      <c r="B51" s="56">
        <v>44348</v>
      </c>
      <c r="C51" s="81">
        <v>4</v>
      </c>
      <c r="D51" s="79">
        <f>E60-I41-I43</f>
        <v>36.369999999999997</v>
      </c>
      <c r="E51" s="135"/>
      <c r="F51" s="136"/>
      <c r="G51" s="27"/>
      <c r="L51" s="44"/>
    </row>
    <row r="52" spans="1:12" x14ac:dyDescent="0.15">
      <c r="A52" s="58" t="s">
        <v>356</v>
      </c>
      <c r="B52" s="56">
        <v>44378</v>
      </c>
      <c r="C52" s="81">
        <v>3</v>
      </c>
      <c r="D52" s="79">
        <f>E57-I41-I43</f>
        <v>39.94</v>
      </c>
      <c r="E52" s="78">
        <f>C52</f>
        <v>3</v>
      </c>
      <c r="F52" s="79">
        <f>ROUND(AVERAGE(D52),2)</f>
        <v>39.94</v>
      </c>
      <c r="G52" s="27"/>
      <c r="L52" s="44"/>
    </row>
    <row r="53" spans="1:12" x14ac:dyDescent="0.15">
      <c r="A53" s="137" t="s">
        <v>98</v>
      </c>
      <c r="B53" s="137"/>
      <c r="C53" s="137"/>
      <c r="D53" s="137"/>
      <c r="E53" s="137"/>
      <c r="F53" s="104">
        <f>ROUND(AVERAGE(F40:F52),2)</f>
        <v>38.5</v>
      </c>
      <c r="G53" s="27"/>
      <c r="L53" s="44"/>
    </row>
    <row r="54" spans="1:12" ht="18.75" customHeight="1" x14ac:dyDescent="0.15">
      <c r="G54" s="27"/>
    </row>
    <row r="55" spans="1:12" x14ac:dyDescent="0.15">
      <c r="G55" s="73"/>
    </row>
    <row r="56" spans="1:12" x14ac:dyDescent="0.15">
      <c r="A56" s="87" t="s">
        <v>111</v>
      </c>
      <c r="B56" s="87" t="s">
        <v>112</v>
      </c>
      <c r="C56" s="87" t="s">
        <v>113</v>
      </c>
      <c r="D56" s="87" t="s">
        <v>114</v>
      </c>
      <c r="E56" s="87" t="s">
        <v>151</v>
      </c>
      <c r="F56" s="101" t="s">
        <v>324</v>
      </c>
      <c r="G56" s="101" t="s">
        <v>64</v>
      </c>
      <c r="H56" s="87" t="s">
        <v>343</v>
      </c>
      <c r="I56" s="87" t="s">
        <v>344</v>
      </c>
    </row>
    <row r="57" spans="1:12" x14ac:dyDescent="0.15">
      <c r="A57" s="100">
        <v>44405</v>
      </c>
      <c r="B57" s="87">
        <v>123</v>
      </c>
      <c r="C57" s="87">
        <v>5100</v>
      </c>
      <c r="D57" s="81">
        <f t="shared" ref="D57:D65" si="0">C57/B57</f>
        <v>41.463414634146339</v>
      </c>
      <c r="E57" s="134">
        <f>ROUND(AVERAGE(D57:D59),2)</f>
        <v>43.22</v>
      </c>
      <c r="F57" s="87" t="s">
        <v>349</v>
      </c>
      <c r="G57" s="87" t="s">
        <v>623</v>
      </c>
      <c r="H57" s="102" t="s">
        <v>353</v>
      </c>
      <c r="I57" s="102" t="s">
        <v>656</v>
      </c>
    </row>
    <row r="58" spans="1:12" x14ac:dyDescent="0.15">
      <c r="A58" s="100">
        <v>44399</v>
      </c>
      <c r="B58" s="87">
        <v>89</v>
      </c>
      <c r="C58" s="87">
        <v>3600</v>
      </c>
      <c r="D58" s="81">
        <f t="shared" si="0"/>
        <v>40.449438202247194</v>
      </c>
      <c r="E58" s="134"/>
      <c r="F58" s="87" t="s">
        <v>657</v>
      </c>
      <c r="G58" s="87" t="s">
        <v>623</v>
      </c>
      <c r="H58" s="87" t="s">
        <v>353</v>
      </c>
      <c r="I58" s="81" t="s">
        <v>687</v>
      </c>
    </row>
    <row r="59" spans="1:12" x14ac:dyDescent="0.15">
      <c r="A59" s="100">
        <v>44391</v>
      </c>
      <c r="B59" s="87">
        <v>67</v>
      </c>
      <c r="C59" s="87">
        <v>3200</v>
      </c>
      <c r="D59" s="81">
        <f t="shared" si="0"/>
        <v>47.761194029850749</v>
      </c>
      <c r="E59" s="134"/>
      <c r="F59" s="87" t="s">
        <v>351</v>
      </c>
      <c r="G59" s="87" t="s">
        <v>623</v>
      </c>
      <c r="H59" s="87" t="s">
        <v>353</v>
      </c>
      <c r="I59" s="81" t="s">
        <v>688</v>
      </c>
    </row>
    <row r="60" spans="1:12" x14ac:dyDescent="0.15">
      <c r="A60" s="100">
        <v>44374</v>
      </c>
      <c r="B60" s="87">
        <v>95.13</v>
      </c>
      <c r="C60" s="87">
        <v>4000</v>
      </c>
      <c r="D60" s="81">
        <f t="shared" si="0"/>
        <v>42.04772416692947</v>
      </c>
      <c r="E60" s="158">
        <f>ROUND(AVERAGE(D60:D63),2)</f>
        <v>39.65</v>
      </c>
      <c r="F60" s="87" t="s">
        <v>657</v>
      </c>
      <c r="G60" s="87" t="s">
        <v>623</v>
      </c>
      <c r="H60" s="87" t="s">
        <v>353</v>
      </c>
      <c r="I60" s="81" t="s">
        <v>352</v>
      </c>
    </row>
    <row r="61" spans="1:12" x14ac:dyDescent="0.15">
      <c r="A61" s="100">
        <v>44370</v>
      </c>
      <c r="B61" s="87">
        <v>111</v>
      </c>
      <c r="C61" s="87">
        <v>4300</v>
      </c>
      <c r="D61" s="81">
        <f t="shared" si="0"/>
        <v>38.738738738738739</v>
      </c>
      <c r="E61" s="158"/>
      <c r="F61" s="87" t="s">
        <v>349</v>
      </c>
      <c r="G61" s="87" t="s">
        <v>623</v>
      </c>
      <c r="H61" s="87" t="s">
        <v>353</v>
      </c>
      <c r="I61" s="85" t="s">
        <v>352</v>
      </c>
    </row>
    <row r="62" spans="1:12" x14ac:dyDescent="0.15">
      <c r="A62" s="100">
        <v>44360</v>
      </c>
      <c r="B62" s="87">
        <v>89</v>
      </c>
      <c r="C62" s="87">
        <v>3338</v>
      </c>
      <c r="D62" s="81">
        <f t="shared" si="0"/>
        <v>37.50561797752809</v>
      </c>
      <c r="E62" s="158"/>
      <c r="F62" s="87" t="s">
        <v>657</v>
      </c>
      <c r="G62" s="87" t="s">
        <v>623</v>
      </c>
      <c r="H62" s="87" t="s">
        <v>353</v>
      </c>
      <c r="I62" s="102" t="s">
        <v>690</v>
      </c>
    </row>
    <row r="63" spans="1:12" x14ac:dyDescent="0.15">
      <c r="A63" s="100">
        <v>44353</v>
      </c>
      <c r="B63" s="87">
        <v>89.34</v>
      </c>
      <c r="C63" s="87">
        <v>3600</v>
      </c>
      <c r="D63" s="81">
        <f t="shared" si="0"/>
        <v>40.295500335795836</v>
      </c>
      <c r="E63" s="158"/>
      <c r="F63" s="102" t="s">
        <v>657</v>
      </c>
      <c r="G63" s="102" t="s">
        <v>355</v>
      </c>
      <c r="H63" s="102" t="s">
        <v>353</v>
      </c>
      <c r="I63" s="102" t="s">
        <v>691</v>
      </c>
    </row>
    <row r="64" spans="1:12" x14ac:dyDescent="0.15">
      <c r="A64" s="100">
        <v>44339</v>
      </c>
      <c r="B64" s="87">
        <v>125</v>
      </c>
      <c r="C64" s="87">
        <v>5000</v>
      </c>
      <c r="D64" s="81">
        <f t="shared" si="0"/>
        <v>40</v>
      </c>
      <c r="E64" s="134">
        <f>ROUND(AVERAGE(D64:D69),2)</f>
        <v>40.54</v>
      </c>
      <c r="F64" s="102" t="s">
        <v>349</v>
      </c>
      <c r="G64" s="102" t="s">
        <v>355</v>
      </c>
      <c r="H64" s="102" t="s">
        <v>353</v>
      </c>
      <c r="I64" s="102" t="s">
        <v>692</v>
      </c>
    </row>
    <row r="65" spans="1:11" x14ac:dyDescent="0.15">
      <c r="A65" s="100">
        <v>44333</v>
      </c>
      <c r="B65" s="87">
        <v>89</v>
      </c>
      <c r="C65" s="87">
        <v>3400</v>
      </c>
      <c r="D65" s="81">
        <f t="shared" si="0"/>
        <v>38.202247191011239</v>
      </c>
      <c r="E65" s="134"/>
      <c r="F65" s="87" t="s">
        <v>345</v>
      </c>
      <c r="G65" s="87" t="s">
        <v>623</v>
      </c>
      <c r="H65" s="102" t="s">
        <v>353</v>
      </c>
      <c r="I65" s="102" t="s">
        <v>692</v>
      </c>
    </row>
    <row r="66" spans="1:11" x14ac:dyDescent="0.15">
      <c r="A66" s="100">
        <v>44326</v>
      </c>
      <c r="B66" s="87">
        <v>111</v>
      </c>
      <c r="C66" s="87">
        <v>4100</v>
      </c>
      <c r="D66" s="81">
        <f>C66/B66</f>
        <v>36.936936936936938</v>
      </c>
      <c r="E66" s="134"/>
      <c r="F66" s="87" t="s">
        <v>349</v>
      </c>
      <c r="G66" s="87" t="s">
        <v>623</v>
      </c>
      <c r="H66" s="87" t="s">
        <v>353</v>
      </c>
      <c r="I66" s="81" t="s">
        <v>352</v>
      </c>
    </row>
    <row r="67" spans="1:11" x14ac:dyDescent="0.15">
      <c r="A67" s="48">
        <v>44325</v>
      </c>
      <c r="B67" s="81">
        <v>68</v>
      </c>
      <c r="C67" s="81">
        <v>3300</v>
      </c>
      <c r="D67" s="81">
        <f>C67/B67</f>
        <v>48.529411764705884</v>
      </c>
      <c r="E67" s="134"/>
      <c r="F67" s="102" t="s">
        <v>350</v>
      </c>
      <c r="G67" s="102" t="s">
        <v>355</v>
      </c>
      <c r="H67" s="102" t="s">
        <v>353</v>
      </c>
      <c r="I67" s="102" t="s">
        <v>693</v>
      </c>
    </row>
    <row r="68" spans="1:11" x14ac:dyDescent="0.15">
      <c r="A68" s="48">
        <v>44320</v>
      </c>
      <c r="B68" s="81">
        <v>89.46</v>
      </c>
      <c r="C68" s="81">
        <v>3700</v>
      </c>
      <c r="D68" s="81">
        <f t="shared" ref="D68:D97" si="1">C68/B68</f>
        <v>41.359266711379391</v>
      </c>
      <c r="E68" s="134"/>
      <c r="F68" s="102" t="s">
        <v>657</v>
      </c>
      <c r="G68" s="102" t="s">
        <v>355</v>
      </c>
      <c r="H68" s="102" t="s">
        <v>353</v>
      </c>
      <c r="I68" s="102" t="s">
        <v>694</v>
      </c>
    </row>
    <row r="69" spans="1:11" x14ac:dyDescent="0.15">
      <c r="A69" s="48">
        <v>44318</v>
      </c>
      <c r="B69" s="81">
        <v>89</v>
      </c>
      <c r="C69" s="81">
        <v>3400</v>
      </c>
      <c r="D69" s="81">
        <f t="shared" si="1"/>
        <v>38.202247191011239</v>
      </c>
      <c r="E69" s="134"/>
      <c r="F69" s="102" t="s">
        <v>657</v>
      </c>
      <c r="G69" s="102" t="s">
        <v>355</v>
      </c>
      <c r="H69" s="102" t="s">
        <v>353</v>
      </c>
      <c r="I69" s="102" t="s">
        <v>689</v>
      </c>
    </row>
    <row r="70" spans="1:11" x14ac:dyDescent="0.15">
      <c r="A70" s="48">
        <v>44304</v>
      </c>
      <c r="B70" s="81">
        <v>89</v>
      </c>
      <c r="C70" s="81">
        <v>3500</v>
      </c>
      <c r="D70" s="81">
        <f t="shared" si="1"/>
        <v>39.325842696629216</v>
      </c>
      <c r="E70" s="134">
        <f>ROUND(AVERAGE(D70:D75),2)</f>
        <v>38.729999999999997</v>
      </c>
      <c r="F70" s="102" t="s">
        <v>657</v>
      </c>
      <c r="G70" s="102" t="s">
        <v>355</v>
      </c>
      <c r="H70" s="102" t="s">
        <v>353</v>
      </c>
      <c r="I70" s="102" t="s">
        <v>696</v>
      </c>
    </row>
    <row r="71" spans="1:11" x14ac:dyDescent="0.15">
      <c r="A71" s="48">
        <v>44303</v>
      </c>
      <c r="B71" s="81">
        <v>65.53</v>
      </c>
      <c r="C71" s="81">
        <v>2750</v>
      </c>
      <c r="D71" s="81">
        <f t="shared" si="1"/>
        <v>41.965511979246145</v>
      </c>
      <c r="E71" s="134"/>
      <c r="F71" s="102" t="s">
        <v>350</v>
      </c>
      <c r="G71" s="102" t="s">
        <v>355</v>
      </c>
      <c r="H71" s="102" t="s">
        <v>353</v>
      </c>
      <c r="I71" s="102" t="s">
        <v>697</v>
      </c>
    </row>
    <row r="72" spans="1:11" s="26" customFormat="1" x14ac:dyDescent="0.15">
      <c r="A72" s="48">
        <v>44297</v>
      </c>
      <c r="B72" s="81">
        <v>95.14</v>
      </c>
      <c r="C72" s="81">
        <v>3600</v>
      </c>
      <c r="D72" s="81">
        <f t="shared" si="1"/>
        <v>37.838974143367672</v>
      </c>
      <c r="E72" s="134"/>
      <c r="F72" s="102" t="s">
        <v>657</v>
      </c>
      <c r="G72" s="102" t="s">
        <v>355</v>
      </c>
      <c r="H72" s="102" t="s">
        <v>353</v>
      </c>
      <c r="I72" s="102" t="s">
        <v>694</v>
      </c>
      <c r="J72" s="27"/>
      <c r="K72" s="27"/>
    </row>
    <row r="73" spans="1:11" s="26" customFormat="1" x14ac:dyDescent="0.15">
      <c r="A73" s="48">
        <v>44295</v>
      </c>
      <c r="B73" s="81">
        <v>121</v>
      </c>
      <c r="C73" s="81">
        <v>4500</v>
      </c>
      <c r="D73" s="81">
        <f t="shared" si="1"/>
        <v>37.190082644628099</v>
      </c>
      <c r="E73" s="134"/>
      <c r="F73" s="102" t="s">
        <v>349</v>
      </c>
      <c r="G73" s="102" t="s">
        <v>355</v>
      </c>
      <c r="H73" s="102" t="s">
        <v>353</v>
      </c>
      <c r="I73" s="85" t="s">
        <v>698</v>
      </c>
      <c r="J73" s="27"/>
      <c r="K73" s="27"/>
    </row>
    <row r="74" spans="1:11" s="26" customFormat="1" x14ac:dyDescent="0.15">
      <c r="A74" s="48">
        <v>44292</v>
      </c>
      <c r="B74" s="81">
        <v>89.38</v>
      </c>
      <c r="C74" s="81">
        <v>3500</v>
      </c>
      <c r="D74" s="81">
        <f t="shared" si="1"/>
        <v>39.158648467218619</v>
      </c>
      <c r="E74" s="134"/>
      <c r="F74" s="102" t="s">
        <v>657</v>
      </c>
      <c r="G74" s="102" t="s">
        <v>355</v>
      </c>
      <c r="H74" s="102" t="s">
        <v>353</v>
      </c>
      <c r="I74" s="102" t="s">
        <v>699</v>
      </c>
      <c r="J74" s="27"/>
      <c r="K74" s="27"/>
    </row>
    <row r="75" spans="1:11" s="26" customFormat="1" x14ac:dyDescent="0.15">
      <c r="A75" s="48">
        <v>44289</v>
      </c>
      <c r="B75" s="81">
        <v>89.46</v>
      </c>
      <c r="C75" s="81">
        <v>3300</v>
      </c>
      <c r="D75" s="81">
        <f t="shared" si="1"/>
        <v>36.887994634473507</v>
      </c>
      <c r="E75" s="134"/>
      <c r="F75" s="102" t="s">
        <v>657</v>
      </c>
      <c r="G75" s="102" t="s">
        <v>355</v>
      </c>
      <c r="H75" s="102" t="s">
        <v>353</v>
      </c>
      <c r="I75" s="102" t="s">
        <v>656</v>
      </c>
      <c r="J75" s="27"/>
      <c r="K75" s="27"/>
    </row>
    <row r="76" spans="1:11" s="26" customFormat="1" x14ac:dyDescent="0.15">
      <c r="A76" s="48">
        <v>44269</v>
      </c>
      <c r="B76" s="81">
        <v>66</v>
      </c>
      <c r="C76" s="81">
        <v>3000</v>
      </c>
      <c r="D76" s="81">
        <f t="shared" si="1"/>
        <v>45.454545454545453</v>
      </c>
      <c r="E76" s="134">
        <f>ROUND(AVERAGE(D76:D80),2)</f>
        <v>39.770000000000003</v>
      </c>
      <c r="F76" s="102" t="s">
        <v>350</v>
      </c>
      <c r="G76" s="102" t="s">
        <v>355</v>
      </c>
      <c r="H76" s="102" t="s">
        <v>353</v>
      </c>
      <c r="I76" s="102" t="s">
        <v>693</v>
      </c>
      <c r="J76" s="27"/>
      <c r="K76" s="27"/>
    </row>
    <row r="77" spans="1:11" x14ac:dyDescent="0.15">
      <c r="A77" s="48">
        <v>44269</v>
      </c>
      <c r="B77" s="81">
        <v>95</v>
      </c>
      <c r="C77" s="81">
        <v>3500</v>
      </c>
      <c r="D77" s="81">
        <f t="shared" si="1"/>
        <v>36.842105263157897</v>
      </c>
      <c r="E77" s="134"/>
      <c r="F77" s="102" t="s">
        <v>657</v>
      </c>
      <c r="G77" s="102" t="s">
        <v>355</v>
      </c>
      <c r="H77" s="102" t="s">
        <v>353</v>
      </c>
      <c r="I77" s="102" t="s">
        <v>691</v>
      </c>
    </row>
    <row r="78" spans="1:11" x14ac:dyDescent="0.15">
      <c r="A78" s="48">
        <v>44264</v>
      </c>
      <c r="B78" s="81">
        <v>111</v>
      </c>
      <c r="C78" s="81">
        <v>4200</v>
      </c>
      <c r="D78" s="81">
        <f t="shared" si="1"/>
        <v>37.837837837837839</v>
      </c>
      <c r="E78" s="134"/>
      <c r="F78" s="102" t="s">
        <v>695</v>
      </c>
      <c r="G78" s="102" t="s">
        <v>355</v>
      </c>
      <c r="H78" s="102" t="s">
        <v>353</v>
      </c>
      <c r="I78" s="102" t="s">
        <v>700</v>
      </c>
    </row>
    <row r="79" spans="1:11" x14ac:dyDescent="0.15">
      <c r="A79" s="48">
        <v>44261</v>
      </c>
      <c r="B79" s="81">
        <v>100</v>
      </c>
      <c r="C79" s="81">
        <v>3900</v>
      </c>
      <c r="D79" s="81">
        <f t="shared" si="1"/>
        <v>39</v>
      </c>
      <c r="E79" s="134"/>
      <c r="F79" s="102" t="s">
        <v>657</v>
      </c>
      <c r="G79" s="102" t="s">
        <v>355</v>
      </c>
      <c r="H79" s="102" t="s">
        <v>353</v>
      </c>
      <c r="I79" s="102" t="s">
        <v>691</v>
      </c>
    </row>
    <row r="80" spans="1:11" x14ac:dyDescent="0.15">
      <c r="A80" s="48">
        <v>44258</v>
      </c>
      <c r="B80" s="81">
        <v>89.34</v>
      </c>
      <c r="C80" s="81">
        <v>3550</v>
      </c>
      <c r="D80" s="81">
        <f t="shared" si="1"/>
        <v>39.735840608909783</v>
      </c>
      <c r="E80" s="134"/>
      <c r="F80" s="102" t="s">
        <v>657</v>
      </c>
      <c r="G80" s="102" t="s">
        <v>355</v>
      </c>
      <c r="H80" s="102" t="s">
        <v>353</v>
      </c>
      <c r="I80" s="102" t="s">
        <v>691</v>
      </c>
    </row>
    <row r="81" spans="1:9" x14ac:dyDescent="0.15">
      <c r="A81" s="48">
        <v>44248</v>
      </c>
      <c r="B81" s="81">
        <v>96</v>
      </c>
      <c r="C81" s="81">
        <v>4500</v>
      </c>
      <c r="D81" s="81">
        <f t="shared" si="1"/>
        <v>46.875</v>
      </c>
      <c r="E81" s="85">
        <f>ROUND(AVERAGE(D81),2)</f>
        <v>46.88</v>
      </c>
      <c r="F81" s="102" t="s">
        <v>657</v>
      </c>
      <c r="G81" s="102" t="s">
        <v>355</v>
      </c>
      <c r="H81" s="102" t="s">
        <v>353</v>
      </c>
      <c r="I81" s="85" t="s">
        <v>655</v>
      </c>
    </row>
    <row r="82" spans="1:9" x14ac:dyDescent="0.15">
      <c r="A82" s="48">
        <v>44226</v>
      </c>
      <c r="B82" s="81">
        <v>66</v>
      </c>
      <c r="C82" s="81">
        <v>3000</v>
      </c>
      <c r="D82" s="81">
        <f t="shared" si="1"/>
        <v>45.454545454545453</v>
      </c>
      <c r="E82" s="134">
        <f>ROUND(AVERAGE(D82:D84),2)</f>
        <v>41.27</v>
      </c>
      <c r="F82" s="102" t="s">
        <v>350</v>
      </c>
      <c r="G82" s="102" t="s">
        <v>355</v>
      </c>
      <c r="H82" s="102" t="s">
        <v>624</v>
      </c>
      <c r="I82" s="102" t="s">
        <v>693</v>
      </c>
    </row>
    <row r="83" spans="1:9" x14ac:dyDescent="0.15">
      <c r="A83" s="48">
        <v>44212</v>
      </c>
      <c r="B83" s="81">
        <v>94.21</v>
      </c>
      <c r="C83" s="81">
        <v>3500</v>
      </c>
      <c r="D83" s="81">
        <f t="shared" si="1"/>
        <v>37.151045536567246</v>
      </c>
      <c r="E83" s="134"/>
      <c r="F83" s="102" t="s">
        <v>657</v>
      </c>
      <c r="G83" s="102" t="s">
        <v>355</v>
      </c>
      <c r="H83" s="102" t="s">
        <v>353</v>
      </c>
      <c r="I83" s="102" t="s">
        <v>656</v>
      </c>
    </row>
    <row r="84" spans="1:9" x14ac:dyDescent="0.15">
      <c r="A84" s="48">
        <v>44199</v>
      </c>
      <c r="B84" s="81">
        <v>65.53</v>
      </c>
      <c r="C84" s="81">
        <v>2700</v>
      </c>
      <c r="D84" s="81">
        <f t="shared" si="1"/>
        <v>41.202502670532581</v>
      </c>
      <c r="E84" s="134"/>
      <c r="F84" s="102" t="s">
        <v>350</v>
      </c>
      <c r="G84" s="102" t="s">
        <v>355</v>
      </c>
      <c r="H84" s="102" t="s">
        <v>353</v>
      </c>
      <c r="I84" s="102" t="s">
        <v>697</v>
      </c>
    </row>
    <row r="85" spans="1:9" x14ac:dyDescent="0.15">
      <c r="A85" s="48">
        <v>44194</v>
      </c>
      <c r="B85" s="81">
        <v>89</v>
      </c>
      <c r="C85" s="81">
        <v>3500</v>
      </c>
      <c r="D85" s="81">
        <f t="shared" si="1"/>
        <v>39.325842696629216</v>
      </c>
      <c r="E85" s="134">
        <f>ROUND(AVERAGE(D85:D87),2)</f>
        <v>40.049999999999997</v>
      </c>
      <c r="F85" s="102" t="s">
        <v>657</v>
      </c>
      <c r="G85" s="102" t="s">
        <v>355</v>
      </c>
      <c r="H85" s="102" t="s">
        <v>353</v>
      </c>
      <c r="I85" s="102" t="s">
        <v>699</v>
      </c>
    </row>
    <row r="86" spans="1:9" x14ac:dyDescent="0.15">
      <c r="A86" s="48">
        <v>44186</v>
      </c>
      <c r="B86" s="81">
        <v>68.62</v>
      </c>
      <c r="C86" s="81">
        <v>3150</v>
      </c>
      <c r="D86" s="81">
        <f t="shared" si="1"/>
        <v>45.904983969688132</v>
      </c>
      <c r="E86" s="134"/>
      <c r="F86" s="102" t="s">
        <v>350</v>
      </c>
      <c r="G86" s="102" t="s">
        <v>355</v>
      </c>
      <c r="H86" s="102" t="s">
        <v>353</v>
      </c>
      <c r="I86" s="102" t="s">
        <v>693</v>
      </c>
    </row>
    <row r="87" spans="1:9" x14ac:dyDescent="0.15">
      <c r="A87" s="48">
        <v>44170</v>
      </c>
      <c r="B87" s="85">
        <v>123.12</v>
      </c>
      <c r="C87" s="85">
        <v>4300</v>
      </c>
      <c r="D87" s="85">
        <f t="shared" si="1"/>
        <v>34.925276153346324</v>
      </c>
      <c r="E87" s="134"/>
      <c r="F87" s="102" t="s">
        <v>349</v>
      </c>
      <c r="G87" s="102" t="s">
        <v>355</v>
      </c>
      <c r="H87" s="102" t="s">
        <v>353</v>
      </c>
      <c r="I87" s="85" t="s">
        <v>671</v>
      </c>
    </row>
    <row r="88" spans="1:9" x14ac:dyDescent="0.15">
      <c r="A88" s="48">
        <v>44140</v>
      </c>
      <c r="B88" s="85">
        <v>111.21</v>
      </c>
      <c r="C88" s="85">
        <v>4500</v>
      </c>
      <c r="D88" s="85">
        <f t="shared" si="1"/>
        <v>40.463987051524143</v>
      </c>
      <c r="E88" s="85">
        <f>ROUND(AVERAGE(D88),2)</f>
        <v>40.46</v>
      </c>
      <c r="F88" s="102" t="s">
        <v>349</v>
      </c>
      <c r="G88" s="102" t="s">
        <v>355</v>
      </c>
      <c r="H88" s="102" t="s">
        <v>353</v>
      </c>
      <c r="I88" s="102" t="s">
        <v>691</v>
      </c>
    </row>
    <row r="89" spans="1:9" x14ac:dyDescent="0.15">
      <c r="A89" s="48">
        <v>44129</v>
      </c>
      <c r="B89" s="85">
        <v>67</v>
      </c>
      <c r="C89" s="85">
        <v>3000</v>
      </c>
      <c r="D89" s="85">
        <f t="shared" si="1"/>
        <v>44.776119402985074</v>
      </c>
      <c r="E89" s="134">
        <f>ROUND(AVERAGE(D89:D90),2)</f>
        <v>44.39</v>
      </c>
      <c r="F89" s="102" t="s">
        <v>350</v>
      </c>
      <c r="G89" s="102" t="s">
        <v>355</v>
      </c>
      <c r="H89" s="102" t="s">
        <v>353</v>
      </c>
      <c r="I89" s="102" t="s">
        <v>696</v>
      </c>
    </row>
    <row r="90" spans="1:9" x14ac:dyDescent="0.15">
      <c r="A90" s="48">
        <v>44110</v>
      </c>
      <c r="B90" s="85">
        <v>63.64</v>
      </c>
      <c r="C90" s="85">
        <v>2800</v>
      </c>
      <c r="D90" s="85">
        <f t="shared" si="1"/>
        <v>43.997485857950977</v>
      </c>
      <c r="E90" s="134"/>
      <c r="F90" s="102" t="s">
        <v>350</v>
      </c>
      <c r="G90" s="102" t="s">
        <v>355</v>
      </c>
      <c r="H90" s="102" t="s">
        <v>353</v>
      </c>
      <c r="I90" s="102" t="s">
        <v>701</v>
      </c>
    </row>
    <row r="91" spans="1:9" x14ac:dyDescent="0.15">
      <c r="A91" s="48">
        <v>44100</v>
      </c>
      <c r="B91" s="85">
        <v>89.45</v>
      </c>
      <c r="C91" s="85">
        <v>3600</v>
      </c>
      <c r="D91" s="85">
        <f t="shared" si="1"/>
        <v>40.245947456679708</v>
      </c>
      <c r="E91" s="134">
        <f>ROUND(AVERAGE(D91:D94),2)</f>
        <v>41.96</v>
      </c>
      <c r="F91" s="102" t="s">
        <v>657</v>
      </c>
      <c r="G91" s="102" t="s">
        <v>355</v>
      </c>
      <c r="H91" s="102" t="s">
        <v>353</v>
      </c>
      <c r="I91" s="102" t="s">
        <v>691</v>
      </c>
    </row>
    <row r="92" spans="1:9" x14ac:dyDescent="0.15">
      <c r="A92" s="48">
        <v>44088</v>
      </c>
      <c r="B92" s="85">
        <v>65.569999999999993</v>
      </c>
      <c r="C92" s="85">
        <v>2900</v>
      </c>
      <c r="D92" s="85">
        <f t="shared" si="1"/>
        <v>44.227543083727319</v>
      </c>
      <c r="E92" s="134"/>
      <c r="F92" s="102" t="s">
        <v>350</v>
      </c>
      <c r="G92" s="102" t="s">
        <v>355</v>
      </c>
      <c r="H92" s="102" t="s">
        <v>624</v>
      </c>
      <c r="I92" s="85" t="s">
        <v>670</v>
      </c>
    </row>
    <row r="93" spans="1:9" x14ac:dyDescent="0.15">
      <c r="A93" s="48">
        <v>44086</v>
      </c>
      <c r="B93" s="85">
        <v>123.23</v>
      </c>
      <c r="C93" s="85">
        <v>4500</v>
      </c>
      <c r="D93" s="85">
        <f t="shared" si="1"/>
        <v>36.51708187941248</v>
      </c>
      <c r="E93" s="134"/>
      <c r="F93" s="102" t="s">
        <v>349</v>
      </c>
      <c r="G93" s="102" t="s">
        <v>355</v>
      </c>
      <c r="H93" s="102" t="s">
        <v>353</v>
      </c>
      <c r="I93" s="102" t="s">
        <v>694</v>
      </c>
    </row>
    <row r="94" spans="1:9" x14ac:dyDescent="0.15">
      <c r="A94" s="48">
        <v>44082</v>
      </c>
      <c r="B94" s="85">
        <v>61.02</v>
      </c>
      <c r="C94" s="85">
        <v>2858</v>
      </c>
      <c r="D94" s="85">
        <f t="shared" si="1"/>
        <v>46.837102589314973</v>
      </c>
      <c r="E94" s="134"/>
      <c r="F94" s="102" t="s">
        <v>350</v>
      </c>
      <c r="G94" s="102" t="s">
        <v>355</v>
      </c>
      <c r="H94" s="102" t="s">
        <v>353</v>
      </c>
      <c r="I94" s="102" t="s">
        <v>697</v>
      </c>
    </row>
    <row r="95" spans="1:9" x14ac:dyDescent="0.15">
      <c r="A95" s="48">
        <v>44072</v>
      </c>
      <c r="B95" s="85">
        <v>95.06</v>
      </c>
      <c r="C95" s="85">
        <v>3600</v>
      </c>
      <c r="D95" s="85">
        <f t="shared" si="1"/>
        <v>37.870818430464972</v>
      </c>
      <c r="E95" s="134">
        <f>ROUND(AVERAGE(D95:D96),2)</f>
        <v>40.29</v>
      </c>
      <c r="F95" s="102" t="s">
        <v>657</v>
      </c>
      <c r="G95" s="102" t="s">
        <v>355</v>
      </c>
      <c r="H95" s="102" t="s">
        <v>702</v>
      </c>
      <c r="I95" s="102" t="s">
        <v>691</v>
      </c>
    </row>
    <row r="96" spans="1:9" x14ac:dyDescent="0.15">
      <c r="A96" s="48">
        <v>44048</v>
      </c>
      <c r="B96" s="81">
        <v>65.569999999999993</v>
      </c>
      <c r="C96" s="81">
        <v>2800</v>
      </c>
      <c r="D96" s="81">
        <f t="shared" si="1"/>
        <v>42.702455391184998</v>
      </c>
      <c r="E96" s="134"/>
      <c r="F96" s="102" t="s">
        <v>350</v>
      </c>
      <c r="G96" s="102" t="s">
        <v>355</v>
      </c>
      <c r="H96" s="102" t="s">
        <v>624</v>
      </c>
      <c r="I96" s="102" t="s">
        <v>697</v>
      </c>
    </row>
    <row r="97" spans="1:9" x14ac:dyDescent="0.15">
      <c r="A97" s="48">
        <v>44039</v>
      </c>
      <c r="B97" s="81">
        <v>123.23</v>
      </c>
      <c r="C97" s="81">
        <v>5308</v>
      </c>
      <c r="D97" s="81">
        <f t="shared" si="1"/>
        <v>43.0739268035381</v>
      </c>
      <c r="E97" s="85">
        <f>ROUND(AVERAGE(D97),2)</f>
        <v>43.07</v>
      </c>
      <c r="F97" s="102" t="s">
        <v>349</v>
      </c>
      <c r="G97" s="102" t="s">
        <v>355</v>
      </c>
      <c r="H97" s="102" t="s">
        <v>353</v>
      </c>
      <c r="I97" s="102" t="s">
        <v>694</v>
      </c>
    </row>
  </sheetData>
  <mergeCells count="56">
    <mergeCell ref="E57:E59"/>
    <mergeCell ref="A1:F1"/>
    <mergeCell ref="A3:A5"/>
    <mergeCell ref="E3:E5"/>
    <mergeCell ref="F3:F5"/>
    <mergeCell ref="E20:E22"/>
    <mergeCell ref="F20:F22"/>
    <mergeCell ref="A40:A42"/>
    <mergeCell ref="E40:E42"/>
    <mergeCell ref="F40:F42"/>
    <mergeCell ref="A26:A28"/>
    <mergeCell ref="E26:E28"/>
    <mergeCell ref="F26:F28"/>
    <mergeCell ref="A29:A31"/>
    <mergeCell ref="E29:E31"/>
    <mergeCell ref="F29:F31"/>
    <mergeCell ref="J4:J6"/>
    <mergeCell ref="A6:A8"/>
    <mergeCell ref="E6:E8"/>
    <mergeCell ref="F6:F8"/>
    <mergeCell ref="A23:A25"/>
    <mergeCell ref="E23:E25"/>
    <mergeCell ref="F23:F25"/>
    <mergeCell ref="A9:A11"/>
    <mergeCell ref="E9:E11"/>
    <mergeCell ref="F9:F11"/>
    <mergeCell ref="A12:A14"/>
    <mergeCell ref="E12:E14"/>
    <mergeCell ref="F12:F14"/>
    <mergeCell ref="A16:E16"/>
    <mergeCell ref="A18:F18"/>
    <mergeCell ref="A20:A22"/>
    <mergeCell ref="A32:A34"/>
    <mergeCell ref="E32:E34"/>
    <mergeCell ref="F32:F34"/>
    <mergeCell ref="A36:E36"/>
    <mergeCell ref="A38:F38"/>
    <mergeCell ref="A49:A51"/>
    <mergeCell ref="E49:E51"/>
    <mergeCell ref="F49:F51"/>
    <mergeCell ref="A53:E53"/>
    <mergeCell ref="A43:A45"/>
    <mergeCell ref="E43:E45"/>
    <mergeCell ref="F43:F45"/>
    <mergeCell ref="A46:A48"/>
    <mergeCell ref="E46:E48"/>
    <mergeCell ref="F46:F48"/>
    <mergeCell ref="E76:E80"/>
    <mergeCell ref="E70:E75"/>
    <mergeCell ref="E64:E69"/>
    <mergeCell ref="E60:E63"/>
    <mergeCell ref="E95:E96"/>
    <mergeCell ref="E91:E94"/>
    <mergeCell ref="E89:E90"/>
    <mergeCell ref="E85:E87"/>
    <mergeCell ref="E82:E84"/>
  </mergeCells>
  <phoneticPr fontId="2" type="noConversion"/>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A107"/>
  <sheetViews>
    <sheetView topLeftCell="A88" zoomScale="115" zoomScaleNormal="115" workbookViewId="0">
      <selection activeCell="C18" sqref="C18"/>
    </sheetView>
  </sheetViews>
  <sheetFormatPr defaultRowHeight="10.5" x14ac:dyDescent="0.15"/>
  <cols>
    <col min="1" max="41" width="12.625" style="106" customWidth="1"/>
    <col min="42" max="42" width="15.25" style="106" customWidth="1"/>
    <col min="43" max="43" width="14" style="106" customWidth="1"/>
    <col min="44" max="44" width="12.75" style="106" customWidth="1"/>
    <col min="45" max="16384" width="9" style="106"/>
  </cols>
  <sheetData>
    <row r="1" spans="1:49" x14ac:dyDescent="0.15">
      <c r="A1" s="163" t="s">
        <v>108</v>
      </c>
      <c r="B1" s="159">
        <v>44378.333333333336</v>
      </c>
      <c r="C1" s="163"/>
      <c r="D1" s="163"/>
      <c r="E1" s="163"/>
      <c r="F1" s="159">
        <v>44348.333333333336</v>
      </c>
      <c r="G1" s="163"/>
      <c r="H1" s="163"/>
      <c r="I1" s="163"/>
      <c r="J1" s="159">
        <v>44317.333333333336</v>
      </c>
      <c r="K1" s="163"/>
      <c r="L1" s="163"/>
      <c r="M1" s="163"/>
      <c r="N1" s="159">
        <v>44287.333333333336</v>
      </c>
      <c r="O1" s="163"/>
      <c r="P1" s="163"/>
      <c r="Q1" s="163"/>
      <c r="R1" s="159">
        <v>44256.333333333336</v>
      </c>
      <c r="S1" s="163"/>
      <c r="T1" s="163"/>
      <c r="U1" s="163"/>
      <c r="V1" s="159">
        <v>44228.333333333336</v>
      </c>
      <c r="W1" s="163"/>
      <c r="X1" s="163"/>
      <c r="Y1" s="163"/>
      <c r="Z1" s="159">
        <v>44197.333333333336</v>
      </c>
      <c r="AA1" s="163"/>
      <c r="AB1" s="163"/>
      <c r="AC1" s="163"/>
      <c r="AD1" s="159">
        <v>44166.333333333336</v>
      </c>
      <c r="AE1" s="163"/>
      <c r="AF1" s="163"/>
      <c r="AG1" s="163"/>
      <c r="AH1" s="159">
        <v>44136.333333333336</v>
      </c>
      <c r="AI1" s="163"/>
      <c r="AJ1" s="163"/>
      <c r="AK1" s="163"/>
      <c r="AL1" s="159">
        <v>44105.333333333336</v>
      </c>
      <c r="AM1" s="163"/>
      <c r="AN1" s="163"/>
      <c r="AO1" s="163"/>
      <c r="AP1" s="159">
        <v>44075.333333333336</v>
      </c>
      <c r="AQ1" s="163"/>
      <c r="AR1" s="163"/>
      <c r="AS1" s="163"/>
      <c r="AT1" s="159">
        <v>44044.333333333336</v>
      </c>
      <c r="AU1" s="163"/>
      <c r="AV1" s="163"/>
      <c r="AW1" s="163"/>
    </row>
    <row r="2" spans="1:49" x14ac:dyDescent="0.15">
      <c r="A2" s="163"/>
      <c r="B2" s="93" t="s">
        <v>370</v>
      </c>
      <c r="C2" s="93" t="s">
        <v>371</v>
      </c>
      <c r="D2" s="93" t="s">
        <v>372</v>
      </c>
      <c r="E2" s="93" t="s">
        <v>373</v>
      </c>
      <c r="F2" s="93" t="s">
        <v>370</v>
      </c>
      <c r="G2" s="93" t="s">
        <v>371</v>
      </c>
      <c r="H2" s="93" t="s">
        <v>372</v>
      </c>
      <c r="I2" s="93" t="s">
        <v>373</v>
      </c>
      <c r="J2" s="93" t="s">
        <v>370</v>
      </c>
      <c r="K2" s="93" t="s">
        <v>371</v>
      </c>
      <c r="L2" s="93" t="s">
        <v>372</v>
      </c>
      <c r="M2" s="93" t="s">
        <v>373</v>
      </c>
      <c r="N2" s="93" t="s">
        <v>370</v>
      </c>
      <c r="O2" s="93" t="s">
        <v>371</v>
      </c>
      <c r="P2" s="93" t="s">
        <v>372</v>
      </c>
      <c r="Q2" s="93" t="s">
        <v>373</v>
      </c>
      <c r="R2" s="93" t="s">
        <v>370</v>
      </c>
      <c r="S2" s="93" t="s">
        <v>371</v>
      </c>
      <c r="T2" s="93" t="s">
        <v>372</v>
      </c>
      <c r="U2" s="93" t="s">
        <v>373</v>
      </c>
      <c r="V2" s="93" t="s">
        <v>370</v>
      </c>
      <c r="W2" s="93" t="s">
        <v>371</v>
      </c>
      <c r="X2" s="93" t="s">
        <v>372</v>
      </c>
      <c r="Y2" s="93" t="s">
        <v>373</v>
      </c>
      <c r="Z2" s="93" t="s">
        <v>370</v>
      </c>
      <c r="AA2" s="93" t="s">
        <v>371</v>
      </c>
      <c r="AB2" s="93" t="s">
        <v>372</v>
      </c>
      <c r="AC2" s="93" t="s">
        <v>373</v>
      </c>
      <c r="AD2" s="93" t="s">
        <v>370</v>
      </c>
      <c r="AE2" s="93" t="s">
        <v>371</v>
      </c>
      <c r="AF2" s="93" t="s">
        <v>372</v>
      </c>
      <c r="AG2" s="93" t="s">
        <v>373</v>
      </c>
      <c r="AH2" s="93" t="s">
        <v>370</v>
      </c>
      <c r="AI2" s="93" t="s">
        <v>371</v>
      </c>
      <c r="AJ2" s="93" t="s">
        <v>372</v>
      </c>
      <c r="AK2" s="93" t="s">
        <v>373</v>
      </c>
      <c r="AL2" s="93" t="s">
        <v>370</v>
      </c>
      <c r="AM2" s="93" t="s">
        <v>371</v>
      </c>
      <c r="AN2" s="93" t="s">
        <v>372</v>
      </c>
      <c r="AO2" s="93" t="s">
        <v>373</v>
      </c>
      <c r="AP2" s="93" t="s">
        <v>370</v>
      </c>
      <c r="AQ2" s="93" t="s">
        <v>371</v>
      </c>
      <c r="AR2" s="93" t="s">
        <v>372</v>
      </c>
      <c r="AS2" s="93" t="s">
        <v>373</v>
      </c>
      <c r="AT2" s="93" t="s">
        <v>370</v>
      </c>
      <c r="AU2" s="93" t="s">
        <v>371</v>
      </c>
      <c r="AV2" s="93" t="s">
        <v>372</v>
      </c>
      <c r="AW2" s="93" t="s">
        <v>373</v>
      </c>
    </row>
    <row r="3" spans="1:49" x14ac:dyDescent="0.15">
      <c r="A3" s="93" t="s">
        <v>374</v>
      </c>
      <c r="B3" s="93">
        <v>38.25</v>
      </c>
      <c r="C3" s="93">
        <v>4233</v>
      </c>
      <c r="D3" s="93">
        <v>31748</v>
      </c>
      <c r="E3" s="93" t="s">
        <v>213</v>
      </c>
      <c r="F3" s="93">
        <v>42.02</v>
      </c>
      <c r="G3" s="93">
        <v>3196</v>
      </c>
      <c r="H3" s="93">
        <v>31655</v>
      </c>
      <c r="I3" s="93" t="s">
        <v>375</v>
      </c>
      <c r="J3" s="93">
        <v>41.13</v>
      </c>
      <c r="K3" s="93">
        <v>3227</v>
      </c>
      <c r="L3" s="93">
        <v>31547</v>
      </c>
      <c r="M3" s="93" t="s">
        <v>260</v>
      </c>
      <c r="N3" s="93">
        <v>40.799999999999997</v>
      </c>
      <c r="O3" s="93">
        <v>3181</v>
      </c>
      <c r="P3" s="93">
        <v>32461</v>
      </c>
      <c r="Q3" s="93" t="s">
        <v>235</v>
      </c>
      <c r="R3" s="93">
        <v>42.73</v>
      </c>
      <c r="S3" s="93">
        <v>2910</v>
      </c>
      <c r="T3" s="93">
        <v>30652</v>
      </c>
      <c r="U3" s="93" t="s">
        <v>199</v>
      </c>
      <c r="V3" s="93">
        <v>40.31</v>
      </c>
      <c r="W3" s="93">
        <v>3048</v>
      </c>
      <c r="X3" s="93">
        <v>30360</v>
      </c>
      <c r="Y3" s="93" t="s">
        <v>375</v>
      </c>
      <c r="Z3" s="93">
        <v>40.020000000000003</v>
      </c>
      <c r="AA3" s="93">
        <v>3016</v>
      </c>
      <c r="AB3" s="93">
        <v>30626</v>
      </c>
      <c r="AC3" s="93" t="s">
        <v>233</v>
      </c>
      <c r="AD3" s="93">
        <v>40.46</v>
      </c>
      <c r="AE3" s="93">
        <v>3018</v>
      </c>
      <c r="AF3" s="93">
        <v>31329</v>
      </c>
      <c r="AG3" s="93" t="s">
        <v>242</v>
      </c>
      <c r="AH3" s="93">
        <v>40.630000000000003</v>
      </c>
      <c r="AI3" s="93">
        <v>3224</v>
      </c>
      <c r="AJ3" s="93">
        <v>31602</v>
      </c>
      <c r="AK3" s="93" t="s">
        <v>140</v>
      </c>
      <c r="AL3" s="93">
        <v>41.46</v>
      </c>
      <c r="AM3" s="93">
        <v>3161</v>
      </c>
      <c r="AN3" s="93">
        <v>32160</v>
      </c>
      <c r="AO3" s="93" t="s">
        <v>158</v>
      </c>
      <c r="AP3" s="93">
        <v>43.06</v>
      </c>
      <c r="AQ3" s="93">
        <v>3292</v>
      </c>
      <c r="AR3" s="93">
        <v>31778</v>
      </c>
      <c r="AS3" s="93" t="s">
        <v>172</v>
      </c>
      <c r="AT3" s="93">
        <v>41.58</v>
      </c>
      <c r="AU3" s="93">
        <v>3152</v>
      </c>
      <c r="AV3" s="93">
        <v>31857</v>
      </c>
      <c r="AW3" s="93" t="s">
        <v>289</v>
      </c>
    </row>
    <row r="4" spans="1:49" x14ac:dyDescent="0.15">
      <c r="A4" s="93" t="s">
        <v>376</v>
      </c>
      <c r="B4" s="93">
        <v>38.36</v>
      </c>
      <c r="C4" s="93">
        <v>2800</v>
      </c>
      <c r="D4" s="93">
        <v>29902</v>
      </c>
      <c r="E4" s="93" t="s">
        <v>166</v>
      </c>
      <c r="F4" s="93">
        <v>42.22</v>
      </c>
      <c r="G4" s="93">
        <v>2668</v>
      </c>
      <c r="H4" s="93">
        <v>30003</v>
      </c>
      <c r="I4" s="93" t="s">
        <v>273</v>
      </c>
      <c r="J4" s="93">
        <v>42.35</v>
      </c>
      <c r="K4" s="93">
        <v>2856</v>
      </c>
      <c r="L4" s="93">
        <v>29899</v>
      </c>
      <c r="M4" s="93" t="s">
        <v>377</v>
      </c>
      <c r="N4" s="93">
        <v>44.18</v>
      </c>
      <c r="O4" s="93">
        <v>2671</v>
      </c>
      <c r="P4" s="93">
        <v>29454</v>
      </c>
      <c r="Q4" s="93" t="s">
        <v>274</v>
      </c>
      <c r="R4" s="93">
        <v>41.16</v>
      </c>
      <c r="S4" s="93">
        <v>2655</v>
      </c>
      <c r="T4" s="93">
        <v>30933</v>
      </c>
      <c r="U4" s="93" t="s">
        <v>294</v>
      </c>
      <c r="V4" s="93">
        <v>37.4</v>
      </c>
      <c r="W4" s="93">
        <v>2502</v>
      </c>
      <c r="X4" s="93">
        <v>30049</v>
      </c>
      <c r="Y4" s="93" t="s">
        <v>378</v>
      </c>
      <c r="Z4" s="93">
        <v>41.46</v>
      </c>
      <c r="AA4" s="93">
        <v>2648</v>
      </c>
      <c r="AB4" s="93">
        <v>30374</v>
      </c>
      <c r="AC4" s="93" t="s">
        <v>379</v>
      </c>
      <c r="AD4" s="93">
        <v>39.43</v>
      </c>
      <c r="AE4" s="93">
        <v>2959</v>
      </c>
      <c r="AF4" s="93">
        <v>29684</v>
      </c>
      <c r="AG4" s="93" t="s">
        <v>138</v>
      </c>
      <c r="AH4" s="93">
        <v>42</v>
      </c>
      <c r="AI4" s="93">
        <v>3137</v>
      </c>
      <c r="AJ4" s="93">
        <v>30438</v>
      </c>
      <c r="AK4" s="93" t="s">
        <v>288</v>
      </c>
      <c r="AL4" s="93">
        <v>40.17</v>
      </c>
      <c r="AM4" s="93">
        <v>2958</v>
      </c>
      <c r="AN4" s="93">
        <v>28273</v>
      </c>
      <c r="AO4" s="93" t="s">
        <v>135</v>
      </c>
      <c r="AP4" s="93">
        <v>40.909999999999997</v>
      </c>
      <c r="AQ4" s="93">
        <v>2995</v>
      </c>
      <c r="AR4" s="93">
        <v>35868</v>
      </c>
      <c r="AS4" s="93" t="s">
        <v>380</v>
      </c>
      <c r="AT4" s="93">
        <v>40.159999999999997</v>
      </c>
      <c r="AU4" s="93">
        <v>2866</v>
      </c>
      <c r="AV4" s="93">
        <v>35240</v>
      </c>
      <c r="AW4" s="93" t="s">
        <v>307</v>
      </c>
    </row>
    <row r="5" spans="1:49" x14ac:dyDescent="0.15">
      <c r="A5" s="93" t="s">
        <v>381</v>
      </c>
      <c r="B5" s="93">
        <v>41.33</v>
      </c>
      <c r="C5" s="93">
        <v>3475</v>
      </c>
      <c r="D5" s="93">
        <v>36969</v>
      </c>
      <c r="E5" s="93" t="s">
        <v>382</v>
      </c>
      <c r="F5" s="93">
        <v>41.33</v>
      </c>
      <c r="G5" s="93">
        <v>3371</v>
      </c>
      <c r="H5" s="93">
        <v>37105</v>
      </c>
      <c r="I5" s="93" t="s">
        <v>383</v>
      </c>
      <c r="J5" s="93">
        <v>41.61</v>
      </c>
      <c r="K5" s="93">
        <v>3509</v>
      </c>
      <c r="L5" s="93">
        <v>36704</v>
      </c>
      <c r="M5" s="93" t="s">
        <v>384</v>
      </c>
      <c r="N5" s="93">
        <v>41.97</v>
      </c>
      <c r="O5" s="93">
        <v>3207</v>
      </c>
      <c r="P5" s="93">
        <v>36186</v>
      </c>
      <c r="Q5" s="93" t="s">
        <v>145</v>
      </c>
      <c r="R5" s="93">
        <v>41.61</v>
      </c>
      <c r="S5" s="93">
        <v>3388</v>
      </c>
      <c r="T5" s="93">
        <v>34230</v>
      </c>
      <c r="U5" s="93" t="s">
        <v>385</v>
      </c>
      <c r="V5" s="93">
        <v>41.59</v>
      </c>
      <c r="W5" s="93">
        <v>3654</v>
      </c>
      <c r="X5" s="93">
        <v>34055</v>
      </c>
      <c r="Y5" s="93" t="s">
        <v>250</v>
      </c>
      <c r="Z5" s="93">
        <v>40.07</v>
      </c>
      <c r="AA5" s="93">
        <v>3627</v>
      </c>
      <c r="AB5" s="93">
        <v>35528</v>
      </c>
      <c r="AC5" s="93" t="s">
        <v>386</v>
      </c>
      <c r="AD5" s="93">
        <v>39.74</v>
      </c>
      <c r="AE5" s="93">
        <v>3688</v>
      </c>
      <c r="AF5" s="93">
        <v>35306</v>
      </c>
      <c r="AG5" s="93" t="s">
        <v>387</v>
      </c>
      <c r="AH5" s="93">
        <v>41.52</v>
      </c>
      <c r="AI5" s="93">
        <v>3564</v>
      </c>
      <c r="AJ5" s="93">
        <v>34938</v>
      </c>
      <c r="AK5" s="93" t="s">
        <v>388</v>
      </c>
      <c r="AL5" s="93">
        <v>42.71</v>
      </c>
      <c r="AM5" s="93">
        <v>3848</v>
      </c>
      <c r="AN5" s="93">
        <v>35607</v>
      </c>
      <c r="AO5" s="93" t="s">
        <v>186</v>
      </c>
      <c r="AP5" s="93">
        <v>43.32</v>
      </c>
      <c r="AQ5" s="93">
        <v>3594</v>
      </c>
      <c r="AR5" s="93">
        <v>35705</v>
      </c>
      <c r="AS5" s="93" t="s">
        <v>141</v>
      </c>
      <c r="AT5" s="93">
        <v>49.09</v>
      </c>
      <c r="AU5" s="93">
        <v>3497</v>
      </c>
      <c r="AV5" s="93">
        <v>35457</v>
      </c>
      <c r="AW5" s="93" t="s">
        <v>389</v>
      </c>
    </row>
    <row r="6" spans="1:49" x14ac:dyDescent="0.15">
      <c r="A6" s="93" t="s">
        <v>390</v>
      </c>
      <c r="B6" s="93">
        <v>41.46</v>
      </c>
      <c r="C6" s="93">
        <v>3642</v>
      </c>
      <c r="D6" s="93">
        <v>14931</v>
      </c>
      <c r="E6" s="93" t="s">
        <v>391</v>
      </c>
      <c r="F6" s="93">
        <v>43.53</v>
      </c>
      <c r="G6" s="93">
        <v>2767</v>
      </c>
      <c r="H6" s="93">
        <v>15911</v>
      </c>
      <c r="I6" s="93" t="s">
        <v>392</v>
      </c>
      <c r="J6" s="93">
        <v>43.28</v>
      </c>
      <c r="K6" s="93">
        <v>2676</v>
      </c>
      <c r="L6" s="93">
        <v>15945</v>
      </c>
      <c r="M6" s="93" t="s">
        <v>393</v>
      </c>
      <c r="N6" s="93">
        <v>44.05</v>
      </c>
      <c r="O6" s="93">
        <v>2729</v>
      </c>
      <c r="P6" s="93">
        <v>15968</v>
      </c>
      <c r="Q6" s="93" t="s">
        <v>177</v>
      </c>
      <c r="R6" s="93">
        <v>43.88</v>
      </c>
      <c r="S6" s="93">
        <v>2646</v>
      </c>
      <c r="T6" s="93">
        <v>15810</v>
      </c>
      <c r="U6" s="93" t="s">
        <v>391</v>
      </c>
      <c r="V6" s="93">
        <v>45.14</v>
      </c>
      <c r="W6" s="93">
        <v>2601</v>
      </c>
      <c r="X6" s="93" t="s">
        <v>155</v>
      </c>
      <c r="Y6" s="93" t="s">
        <v>155</v>
      </c>
      <c r="Z6" s="93" t="s">
        <v>155</v>
      </c>
      <c r="AA6" s="93" t="s">
        <v>155</v>
      </c>
      <c r="AB6" s="93" t="s">
        <v>155</v>
      </c>
      <c r="AC6" s="93" t="s">
        <v>155</v>
      </c>
      <c r="AD6" s="93" t="s">
        <v>155</v>
      </c>
      <c r="AE6" s="93" t="s">
        <v>155</v>
      </c>
      <c r="AF6" s="93" t="s">
        <v>155</v>
      </c>
      <c r="AG6" s="93" t="s">
        <v>155</v>
      </c>
      <c r="AH6" s="93" t="s">
        <v>155</v>
      </c>
      <c r="AI6" s="93" t="s">
        <v>155</v>
      </c>
      <c r="AJ6" s="93" t="s">
        <v>155</v>
      </c>
      <c r="AK6" s="93" t="s">
        <v>155</v>
      </c>
      <c r="AL6" s="93" t="s">
        <v>155</v>
      </c>
      <c r="AM6" s="93" t="s">
        <v>155</v>
      </c>
      <c r="AN6" s="93" t="s">
        <v>155</v>
      </c>
      <c r="AO6" s="93" t="s">
        <v>155</v>
      </c>
      <c r="AP6" s="93" t="s">
        <v>155</v>
      </c>
      <c r="AQ6" s="93" t="s">
        <v>155</v>
      </c>
      <c r="AR6" s="93" t="s">
        <v>155</v>
      </c>
      <c r="AS6" s="93" t="s">
        <v>155</v>
      </c>
      <c r="AT6" s="93" t="s">
        <v>155</v>
      </c>
      <c r="AU6" s="93" t="s">
        <v>155</v>
      </c>
      <c r="AV6" s="93" t="s">
        <v>155</v>
      </c>
      <c r="AW6" s="93" t="s">
        <v>155</v>
      </c>
    </row>
    <row r="7" spans="1:49" x14ac:dyDescent="0.15">
      <c r="A7" s="93" t="s">
        <v>394</v>
      </c>
      <c r="B7" s="93">
        <v>42.55</v>
      </c>
      <c r="C7" s="93">
        <v>3582</v>
      </c>
      <c r="D7" s="93">
        <v>34614</v>
      </c>
      <c r="E7" s="93" t="s">
        <v>297</v>
      </c>
      <c r="F7" s="93">
        <v>42.93</v>
      </c>
      <c r="G7" s="93">
        <v>3618</v>
      </c>
      <c r="H7" s="93">
        <v>34032</v>
      </c>
      <c r="I7" s="93" t="s">
        <v>164</v>
      </c>
      <c r="J7" s="93">
        <v>43.51</v>
      </c>
      <c r="K7" s="93">
        <v>3652</v>
      </c>
      <c r="L7" s="93">
        <v>34143</v>
      </c>
      <c r="M7" s="93" t="s">
        <v>201</v>
      </c>
      <c r="N7" s="93">
        <v>43.51</v>
      </c>
      <c r="O7" s="93">
        <v>3591</v>
      </c>
      <c r="P7" s="93">
        <v>34240</v>
      </c>
      <c r="Q7" s="93" t="s">
        <v>136</v>
      </c>
      <c r="R7" s="93">
        <v>42.02</v>
      </c>
      <c r="S7" s="93">
        <v>3713</v>
      </c>
      <c r="T7" s="93">
        <v>34122</v>
      </c>
      <c r="U7" s="93" t="s">
        <v>296</v>
      </c>
      <c r="V7" s="93">
        <v>41.8</v>
      </c>
      <c r="W7" s="93">
        <v>3598</v>
      </c>
      <c r="X7" s="93">
        <v>34452</v>
      </c>
      <c r="Y7" s="93" t="s">
        <v>141</v>
      </c>
      <c r="Z7" s="93">
        <v>42.22</v>
      </c>
      <c r="AA7" s="93">
        <v>3584</v>
      </c>
      <c r="AB7" s="93">
        <v>35055</v>
      </c>
      <c r="AC7" s="93" t="s">
        <v>213</v>
      </c>
      <c r="AD7" s="93">
        <v>41.38</v>
      </c>
      <c r="AE7" s="93">
        <v>3486</v>
      </c>
      <c r="AF7" s="93">
        <v>35013</v>
      </c>
      <c r="AG7" s="93" t="s">
        <v>309</v>
      </c>
      <c r="AH7" s="93">
        <v>41.38</v>
      </c>
      <c r="AI7" s="93">
        <v>3702</v>
      </c>
      <c r="AJ7" s="93">
        <v>33712</v>
      </c>
      <c r="AK7" s="93" t="s">
        <v>395</v>
      </c>
      <c r="AL7" s="93">
        <v>42.05</v>
      </c>
      <c r="AM7" s="93">
        <v>3562</v>
      </c>
      <c r="AN7" s="93">
        <v>33605</v>
      </c>
      <c r="AO7" s="93" t="s">
        <v>238</v>
      </c>
      <c r="AP7" s="93">
        <v>43.33</v>
      </c>
      <c r="AQ7" s="93">
        <v>3627</v>
      </c>
      <c r="AR7" s="93">
        <v>33240</v>
      </c>
      <c r="AS7" s="93" t="s">
        <v>260</v>
      </c>
      <c r="AT7" s="93">
        <v>42.42</v>
      </c>
      <c r="AU7" s="93">
        <v>3662</v>
      </c>
      <c r="AV7" s="93">
        <v>33809</v>
      </c>
      <c r="AW7" s="93" t="s">
        <v>239</v>
      </c>
    </row>
    <row r="8" spans="1:49" x14ac:dyDescent="0.15">
      <c r="A8" s="93" t="s">
        <v>396</v>
      </c>
      <c r="B8" s="93">
        <v>44.86</v>
      </c>
      <c r="C8" s="93">
        <v>3565</v>
      </c>
      <c r="D8" s="93">
        <v>37177</v>
      </c>
      <c r="E8" s="93" t="s">
        <v>255</v>
      </c>
      <c r="F8" s="93">
        <v>43.98</v>
      </c>
      <c r="G8" s="93">
        <v>3115</v>
      </c>
      <c r="H8" s="93">
        <v>37216</v>
      </c>
      <c r="I8" s="93" t="s">
        <v>309</v>
      </c>
      <c r="J8" s="93">
        <v>42.97</v>
      </c>
      <c r="K8" s="93">
        <v>3165</v>
      </c>
      <c r="L8" s="93">
        <v>36543</v>
      </c>
      <c r="M8" s="93" t="s">
        <v>397</v>
      </c>
      <c r="N8" s="93">
        <v>43.9</v>
      </c>
      <c r="O8" s="93">
        <v>3095</v>
      </c>
      <c r="P8" s="93">
        <v>35425</v>
      </c>
      <c r="Q8" s="93" t="s">
        <v>304</v>
      </c>
      <c r="R8" s="93">
        <v>43.29</v>
      </c>
      <c r="S8" s="93">
        <v>3104</v>
      </c>
      <c r="T8" s="93">
        <v>36176</v>
      </c>
      <c r="U8" s="93" t="s">
        <v>139</v>
      </c>
      <c r="V8" s="93">
        <v>42.8</v>
      </c>
      <c r="W8" s="93">
        <v>3167</v>
      </c>
      <c r="X8" s="93">
        <v>36750</v>
      </c>
      <c r="Y8" s="93" t="s">
        <v>398</v>
      </c>
      <c r="Z8" s="93">
        <v>42.93</v>
      </c>
      <c r="AA8" s="93">
        <v>3089</v>
      </c>
      <c r="AB8" s="93">
        <v>36086</v>
      </c>
      <c r="AC8" s="93" t="s">
        <v>399</v>
      </c>
      <c r="AD8" s="93">
        <v>43.55</v>
      </c>
      <c r="AE8" s="93">
        <v>3177</v>
      </c>
      <c r="AF8" s="93">
        <v>36050</v>
      </c>
      <c r="AG8" s="93" t="s">
        <v>142</v>
      </c>
      <c r="AH8" s="93">
        <v>43.5</v>
      </c>
      <c r="AI8" s="93">
        <v>3151</v>
      </c>
      <c r="AJ8" s="93">
        <v>35167</v>
      </c>
      <c r="AK8" s="93" t="s">
        <v>162</v>
      </c>
      <c r="AL8" s="93">
        <v>43.1</v>
      </c>
      <c r="AM8" s="93">
        <v>3239</v>
      </c>
      <c r="AN8" s="93">
        <v>34183</v>
      </c>
      <c r="AO8" s="93" t="s">
        <v>216</v>
      </c>
      <c r="AP8" s="93">
        <v>44.09</v>
      </c>
      <c r="AQ8" s="93">
        <v>3317</v>
      </c>
      <c r="AR8" s="93">
        <v>34712</v>
      </c>
      <c r="AS8" s="93" t="s">
        <v>400</v>
      </c>
      <c r="AT8" s="93">
        <v>43.7</v>
      </c>
      <c r="AU8" s="93">
        <v>3109</v>
      </c>
      <c r="AV8" s="93">
        <v>34301</v>
      </c>
      <c r="AW8" s="93" t="s">
        <v>201</v>
      </c>
    </row>
    <row r="9" spans="1:49" x14ac:dyDescent="0.15">
      <c r="A9" s="93" t="s">
        <v>401</v>
      </c>
      <c r="B9" s="93">
        <v>45.17</v>
      </c>
      <c r="C9" s="93">
        <v>6255</v>
      </c>
      <c r="D9" s="93">
        <v>35536</v>
      </c>
      <c r="E9" s="93" t="s">
        <v>136</v>
      </c>
      <c r="F9" s="93">
        <v>55.91</v>
      </c>
      <c r="G9" s="93">
        <v>8107</v>
      </c>
      <c r="H9" s="93">
        <v>35349</v>
      </c>
      <c r="I9" s="93" t="s">
        <v>188</v>
      </c>
      <c r="J9" s="93">
        <v>51.71</v>
      </c>
      <c r="K9" s="93">
        <v>8067</v>
      </c>
      <c r="L9" s="93">
        <v>35595</v>
      </c>
      <c r="M9" s="93" t="s">
        <v>269</v>
      </c>
      <c r="N9" s="93">
        <v>44.02</v>
      </c>
      <c r="O9" s="93">
        <v>5032</v>
      </c>
      <c r="P9" s="93">
        <v>36095</v>
      </c>
      <c r="Q9" s="93" t="s">
        <v>402</v>
      </c>
      <c r="R9" s="93">
        <v>39.700000000000003</v>
      </c>
      <c r="S9" s="93">
        <v>3366</v>
      </c>
      <c r="T9" s="93">
        <v>35738</v>
      </c>
      <c r="U9" s="93" t="s">
        <v>156</v>
      </c>
      <c r="V9" s="93">
        <v>38.54</v>
      </c>
      <c r="W9" s="93">
        <v>3343</v>
      </c>
      <c r="X9" s="93">
        <v>35384</v>
      </c>
      <c r="Y9" s="93" t="s">
        <v>403</v>
      </c>
      <c r="Z9" s="93">
        <v>37.71</v>
      </c>
      <c r="AA9" s="93">
        <v>3574</v>
      </c>
      <c r="AB9" s="93">
        <v>35034</v>
      </c>
      <c r="AC9" s="93" t="s">
        <v>404</v>
      </c>
      <c r="AD9" s="93">
        <v>41.99</v>
      </c>
      <c r="AE9" s="93">
        <v>4413</v>
      </c>
      <c r="AF9" s="93">
        <v>35998</v>
      </c>
      <c r="AG9" s="93" t="s">
        <v>310</v>
      </c>
      <c r="AH9" s="93">
        <v>42.33</v>
      </c>
      <c r="AI9" s="93">
        <v>4773</v>
      </c>
      <c r="AJ9" s="93">
        <v>35642</v>
      </c>
      <c r="AK9" s="93" t="s">
        <v>405</v>
      </c>
      <c r="AL9" s="93">
        <v>40.26</v>
      </c>
      <c r="AM9" s="93">
        <v>4392</v>
      </c>
      <c r="AN9" s="93">
        <v>45450</v>
      </c>
      <c r="AO9" s="93" t="s">
        <v>406</v>
      </c>
      <c r="AP9" s="93">
        <v>40.369999999999997</v>
      </c>
      <c r="AQ9" s="93">
        <v>3646</v>
      </c>
      <c r="AR9" s="93">
        <v>45000</v>
      </c>
      <c r="AS9" s="93" t="s">
        <v>407</v>
      </c>
      <c r="AT9" s="93">
        <v>42.34</v>
      </c>
      <c r="AU9" s="93">
        <v>3827</v>
      </c>
      <c r="AV9" s="93">
        <v>48683</v>
      </c>
      <c r="AW9" s="93" t="s">
        <v>408</v>
      </c>
    </row>
    <row r="10" spans="1:49" x14ac:dyDescent="0.15">
      <c r="A10" s="93" t="s">
        <v>409</v>
      </c>
      <c r="B10" s="93">
        <v>45.41</v>
      </c>
      <c r="C10" s="93">
        <v>2856</v>
      </c>
      <c r="D10" s="93">
        <v>29694</v>
      </c>
      <c r="E10" s="93" t="s">
        <v>410</v>
      </c>
      <c r="F10" s="93" t="s">
        <v>155</v>
      </c>
      <c r="G10" s="93" t="s">
        <v>155</v>
      </c>
      <c r="H10" s="93" t="s">
        <v>155</v>
      </c>
      <c r="I10" s="93" t="s">
        <v>155</v>
      </c>
      <c r="J10" s="93" t="s">
        <v>155</v>
      </c>
      <c r="K10" s="93" t="s">
        <v>155</v>
      </c>
      <c r="L10" s="93" t="s">
        <v>155</v>
      </c>
      <c r="M10" s="93" t="s">
        <v>155</v>
      </c>
      <c r="N10" s="93">
        <v>47.2</v>
      </c>
      <c r="O10" s="93">
        <v>2764</v>
      </c>
      <c r="P10" s="93">
        <v>31054</v>
      </c>
      <c r="Q10" s="93" t="s">
        <v>174</v>
      </c>
      <c r="R10" s="93" t="s">
        <v>155</v>
      </c>
      <c r="S10" s="93" t="s">
        <v>155</v>
      </c>
      <c r="T10" s="93" t="s">
        <v>155</v>
      </c>
      <c r="U10" s="93" t="s">
        <v>155</v>
      </c>
      <c r="V10" s="93" t="s">
        <v>155</v>
      </c>
      <c r="W10" s="93" t="s">
        <v>155</v>
      </c>
      <c r="X10" s="93" t="s">
        <v>155</v>
      </c>
      <c r="Y10" s="93" t="s">
        <v>155</v>
      </c>
      <c r="Z10" s="93">
        <v>44.76</v>
      </c>
      <c r="AA10" s="93">
        <v>2671</v>
      </c>
      <c r="AB10" s="93">
        <v>32754</v>
      </c>
      <c r="AC10" s="93" t="s">
        <v>411</v>
      </c>
      <c r="AD10" s="93" t="s">
        <v>155</v>
      </c>
      <c r="AE10" s="93" t="s">
        <v>155</v>
      </c>
      <c r="AF10" s="93" t="s">
        <v>155</v>
      </c>
      <c r="AG10" s="93" t="s">
        <v>155</v>
      </c>
      <c r="AH10" s="93" t="s">
        <v>155</v>
      </c>
      <c r="AI10" s="93" t="s">
        <v>155</v>
      </c>
      <c r="AJ10" s="93" t="s">
        <v>155</v>
      </c>
      <c r="AK10" s="93" t="s">
        <v>155</v>
      </c>
      <c r="AL10" s="93" t="s">
        <v>155</v>
      </c>
      <c r="AM10" s="93" t="s">
        <v>155</v>
      </c>
      <c r="AN10" s="93" t="s">
        <v>155</v>
      </c>
      <c r="AO10" s="93" t="s">
        <v>155</v>
      </c>
      <c r="AP10" s="93">
        <v>50.13</v>
      </c>
      <c r="AQ10" s="93">
        <v>2800</v>
      </c>
      <c r="AR10" s="93">
        <v>31406</v>
      </c>
      <c r="AS10" s="93" t="s">
        <v>412</v>
      </c>
      <c r="AT10" s="93" t="s">
        <v>155</v>
      </c>
      <c r="AU10" s="93" t="s">
        <v>155</v>
      </c>
      <c r="AV10" s="93" t="s">
        <v>155</v>
      </c>
      <c r="AW10" s="93" t="s">
        <v>155</v>
      </c>
    </row>
    <row r="11" spans="1:49" x14ac:dyDescent="0.15">
      <c r="A11" s="93" t="s">
        <v>413</v>
      </c>
      <c r="B11" s="93">
        <v>46.26</v>
      </c>
      <c r="C11" s="93">
        <v>3400</v>
      </c>
      <c r="D11" s="93">
        <v>36930</v>
      </c>
      <c r="E11" s="93" t="s">
        <v>240</v>
      </c>
      <c r="F11" s="93">
        <v>47.09</v>
      </c>
      <c r="G11" s="93">
        <v>3383</v>
      </c>
      <c r="H11" s="93">
        <v>36963</v>
      </c>
      <c r="I11" s="93" t="s">
        <v>201</v>
      </c>
      <c r="J11" s="93">
        <v>43.35</v>
      </c>
      <c r="K11" s="93">
        <v>3472</v>
      </c>
      <c r="L11" s="93">
        <v>37010</v>
      </c>
      <c r="M11" s="93" t="s">
        <v>414</v>
      </c>
      <c r="N11" s="93">
        <v>43.59</v>
      </c>
      <c r="O11" s="93">
        <v>3461</v>
      </c>
      <c r="P11" s="93">
        <v>36632</v>
      </c>
      <c r="Q11" s="93" t="s">
        <v>399</v>
      </c>
      <c r="R11" s="93">
        <v>45.27</v>
      </c>
      <c r="S11" s="93">
        <v>3427</v>
      </c>
      <c r="T11" s="93">
        <v>34402</v>
      </c>
      <c r="U11" s="93" t="s">
        <v>161</v>
      </c>
      <c r="V11" s="93">
        <v>44.12</v>
      </c>
      <c r="W11" s="93">
        <v>3436</v>
      </c>
      <c r="X11" s="93">
        <v>34089</v>
      </c>
      <c r="Y11" s="93" t="s">
        <v>230</v>
      </c>
      <c r="Z11" s="93">
        <v>44.52</v>
      </c>
      <c r="AA11" s="93">
        <v>3393</v>
      </c>
      <c r="AB11" s="93">
        <v>33950</v>
      </c>
      <c r="AC11" s="93" t="s">
        <v>258</v>
      </c>
      <c r="AD11" s="93">
        <v>45.32</v>
      </c>
      <c r="AE11" s="93">
        <v>3635</v>
      </c>
      <c r="AF11" s="93">
        <v>34059</v>
      </c>
      <c r="AG11" s="93" t="s">
        <v>294</v>
      </c>
      <c r="AH11" s="93">
        <v>45.41</v>
      </c>
      <c r="AI11" s="93">
        <v>3534</v>
      </c>
      <c r="AJ11" s="93">
        <v>34964</v>
      </c>
      <c r="AK11" s="93" t="s">
        <v>212</v>
      </c>
      <c r="AL11" s="93">
        <v>43.95</v>
      </c>
      <c r="AM11" s="93">
        <v>3436</v>
      </c>
      <c r="AN11" s="93">
        <v>37586</v>
      </c>
      <c r="AO11" s="93" t="s">
        <v>415</v>
      </c>
      <c r="AP11" s="93">
        <v>47.11</v>
      </c>
      <c r="AQ11" s="93">
        <v>3796</v>
      </c>
      <c r="AR11" s="93">
        <v>35850</v>
      </c>
      <c r="AS11" s="93" t="s">
        <v>416</v>
      </c>
      <c r="AT11" s="93">
        <v>44.05</v>
      </c>
      <c r="AU11" s="93">
        <v>3632</v>
      </c>
      <c r="AV11" s="93">
        <v>34236</v>
      </c>
      <c r="AW11" s="93" t="s">
        <v>140</v>
      </c>
    </row>
    <row r="12" spans="1:49" x14ac:dyDescent="0.15">
      <c r="A12" s="93" t="s">
        <v>417</v>
      </c>
      <c r="B12" s="93">
        <v>47</v>
      </c>
      <c r="C12" s="93">
        <v>3267</v>
      </c>
      <c r="D12" s="93">
        <v>39065</v>
      </c>
      <c r="E12" s="93" t="s">
        <v>418</v>
      </c>
      <c r="F12" s="93">
        <v>42.73</v>
      </c>
      <c r="G12" s="93">
        <v>3253</v>
      </c>
      <c r="H12" s="93">
        <v>39027</v>
      </c>
      <c r="I12" s="93" t="s">
        <v>419</v>
      </c>
      <c r="J12" s="93">
        <v>46.41</v>
      </c>
      <c r="K12" s="93">
        <v>3479</v>
      </c>
      <c r="L12" s="93">
        <v>38952</v>
      </c>
      <c r="M12" s="93" t="s">
        <v>157</v>
      </c>
      <c r="N12" s="93">
        <v>45.75</v>
      </c>
      <c r="O12" s="93">
        <v>3328</v>
      </c>
      <c r="P12" s="93">
        <v>36884</v>
      </c>
      <c r="Q12" s="93" t="s">
        <v>304</v>
      </c>
      <c r="R12" s="93">
        <v>45.17</v>
      </c>
      <c r="S12" s="93">
        <v>3290</v>
      </c>
      <c r="T12" s="93">
        <v>37694</v>
      </c>
      <c r="U12" s="93" t="s">
        <v>420</v>
      </c>
      <c r="V12" s="93">
        <v>43.22</v>
      </c>
      <c r="W12" s="93">
        <v>3361</v>
      </c>
      <c r="X12" s="93">
        <v>36694</v>
      </c>
      <c r="Y12" s="93" t="s">
        <v>421</v>
      </c>
      <c r="Z12" s="93">
        <v>44.91</v>
      </c>
      <c r="AA12" s="93">
        <v>3300</v>
      </c>
      <c r="AB12" s="93">
        <v>37205</v>
      </c>
      <c r="AC12" s="93" t="s">
        <v>255</v>
      </c>
      <c r="AD12" s="93">
        <v>45.13</v>
      </c>
      <c r="AE12" s="93">
        <v>3400</v>
      </c>
      <c r="AF12" s="93">
        <v>37022</v>
      </c>
      <c r="AG12" s="93" t="s">
        <v>247</v>
      </c>
      <c r="AH12" s="93">
        <v>45.55</v>
      </c>
      <c r="AI12" s="93">
        <v>3402</v>
      </c>
      <c r="AJ12" s="93">
        <v>37936</v>
      </c>
      <c r="AK12" s="93" t="s">
        <v>280</v>
      </c>
      <c r="AL12" s="93">
        <v>48.54</v>
      </c>
      <c r="AM12" s="93">
        <v>3537</v>
      </c>
      <c r="AN12" s="93">
        <v>37305</v>
      </c>
      <c r="AO12" s="93" t="s">
        <v>146</v>
      </c>
      <c r="AP12" s="93">
        <v>46.97</v>
      </c>
      <c r="AQ12" s="93">
        <v>3552</v>
      </c>
      <c r="AR12" s="93">
        <v>37423</v>
      </c>
      <c r="AS12" s="93" t="s">
        <v>283</v>
      </c>
      <c r="AT12" s="93">
        <v>48.02</v>
      </c>
      <c r="AU12" s="93">
        <v>3581</v>
      </c>
      <c r="AV12" s="93">
        <v>37734</v>
      </c>
      <c r="AW12" s="93" t="s">
        <v>422</v>
      </c>
    </row>
    <row r="13" spans="1:49" x14ac:dyDescent="0.15">
      <c r="A13" s="93" t="s">
        <v>423</v>
      </c>
      <c r="B13" s="93">
        <v>47.3</v>
      </c>
      <c r="C13" s="93">
        <v>4163</v>
      </c>
      <c r="D13" s="93">
        <v>36088</v>
      </c>
      <c r="E13" s="93" t="s">
        <v>258</v>
      </c>
      <c r="F13" s="93" t="s">
        <v>155</v>
      </c>
      <c r="G13" s="93" t="s">
        <v>155</v>
      </c>
      <c r="H13" s="93" t="s">
        <v>155</v>
      </c>
      <c r="I13" s="93" t="s">
        <v>155</v>
      </c>
      <c r="J13" s="93">
        <v>46.36</v>
      </c>
      <c r="K13" s="93">
        <v>4055</v>
      </c>
      <c r="L13" s="93">
        <v>35954</v>
      </c>
      <c r="M13" s="93" t="s">
        <v>158</v>
      </c>
      <c r="N13" s="93">
        <v>44.18</v>
      </c>
      <c r="O13" s="93">
        <v>3814</v>
      </c>
      <c r="P13" s="93">
        <v>36136</v>
      </c>
      <c r="Q13" s="93" t="s">
        <v>248</v>
      </c>
      <c r="R13" s="93">
        <v>43.54</v>
      </c>
      <c r="S13" s="93">
        <v>3966</v>
      </c>
      <c r="T13" s="93">
        <v>35828</v>
      </c>
      <c r="U13" s="93" t="s">
        <v>385</v>
      </c>
      <c r="V13" s="93">
        <v>44.34</v>
      </c>
      <c r="W13" s="93">
        <v>4013</v>
      </c>
      <c r="X13" s="93">
        <v>35829</v>
      </c>
      <c r="Y13" s="93" t="s">
        <v>162</v>
      </c>
      <c r="Z13" s="93">
        <v>43</v>
      </c>
      <c r="AA13" s="93">
        <v>3906</v>
      </c>
      <c r="AB13" s="93">
        <v>36154</v>
      </c>
      <c r="AC13" s="93" t="s">
        <v>399</v>
      </c>
      <c r="AD13" s="93">
        <v>41.7</v>
      </c>
      <c r="AE13" s="93">
        <v>3795</v>
      </c>
      <c r="AF13" s="93">
        <v>35796</v>
      </c>
      <c r="AG13" s="93" t="s">
        <v>398</v>
      </c>
      <c r="AH13" s="93">
        <v>43.6</v>
      </c>
      <c r="AI13" s="93">
        <v>3747</v>
      </c>
      <c r="AJ13" s="93">
        <v>35000</v>
      </c>
      <c r="AK13" s="93" t="s">
        <v>424</v>
      </c>
      <c r="AL13" s="93">
        <v>46.71</v>
      </c>
      <c r="AM13" s="93">
        <v>4087</v>
      </c>
      <c r="AN13" s="93">
        <v>34195</v>
      </c>
      <c r="AO13" s="93" t="s">
        <v>379</v>
      </c>
      <c r="AP13" s="93">
        <v>44.49</v>
      </c>
      <c r="AQ13" s="93">
        <v>3716</v>
      </c>
      <c r="AR13" s="93">
        <v>37596</v>
      </c>
      <c r="AS13" s="93" t="s">
        <v>134</v>
      </c>
      <c r="AT13" s="93">
        <v>42.99</v>
      </c>
      <c r="AU13" s="93">
        <v>3803</v>
      </c>
      <c r="AV13" s="93">
        <v>40614</v>
      </c>
      <c r="AW13" s="93" t="s">
        <v>425</v>
      </c>
    </row>
    <row r="14" spans="1:49" x14ac:dyDescent="0.15">
      <c r="A14" s="93" t="s">
        <v>426</v>
      </c>
      <c r="B14" s="93">
        <v>49.16</v>
      </c>
      <c r="C14" s="93">
        <v>4400</v>
      </c>
      <c r="D14" s="93">
        <v>41693</v>
      </c>
      <c r="E14" s="93" t="s">
        <v>306</v>
      </c>
      <c r="F14" s="93" t="s">
        <v>155</v>
      </c>
      <c r="G14" s="93" t="s">
        <v>155</v>
      </c>
      <c r="H14" s="93" t="s">
        <v>155</v>
      </c>
      <c r="I14" s="93" t="s">
        <v>155</v>
      </c>
      <c r="J14" s="93">
        <v>46.82</v>
      </c>
      <c r="K14" s="93">
        <v>3773</v>
      </c>
      <c r="L14" s="93">
        <v>41939</v>
      </c>
      <c r="M14" s="93" t="s">
        <v>427</v>
      </c>
      <c r="N14" s="93">
        <v>45.74</v>
      </c>
      <c r="O14" s="93">
        <v>3884</v>
      </c>
      <c r="P14" s="93">
        <v>42146</v>
      </c>
      <c r="Q14" s="93" t="s">
        <v>428</v>
      </c>
      <c r="R14" s="93">
        <v>47.48</v>
      </c>
      <c r="S14" s="93">
        <v>3905</v>
      </c>
      <c r="T14" s="93">
        <v>40932</v>
      </c>
      <c r="U14" s="93" t="s">
        <v>145</v>
      </c>
      <c r="V14" s="93">
        <v>46.23</v>
      </c>
      <c r="W14" s="93">
        <v>3857</v>
      </c>
      <c r="X14" s="93">
        <v>39154</v>
      </c>
      <c r="Y14" s="93" t="s">
        <v>309</v>
      </c>
      <c r="Z14" s="93">
        <v>43.93</v>
      </c>
      <c r="AA14" s="93">
        <v>3452</v>
      </c>
      <c r="AB14" s="93">
        <v>39952</v>
      </c>
      <c r="AC14" s="93" t="s">
        <v>429</v>
      </c>
      <c r="AD14" s="93">
        <v>44.22</v>
      </c>
      <c r="AE14" s="93">
        <v>3810</v>
      </c>
      <c r="AF14" s="93">
        <v>39657</v>
      </c>
      <c r="AG14" s="93" t="s">
        <v>430</v>
      </c>
      <c r="AH14" s="93">
        <v>43.2</v>
      </c>
      <c r="AI14" s="93">
        <v>3607</v>
      </c>
      <c r="AJ14" s="93">
        <v>40823</v>
      </c>
      <c r="AK14" s="93" t="s">
        <v>425</v>
      </c>
      <c r="AL14" s="93">
        <v>52.1</v>
      </c>
      <c r="AM14" s="93">
        <v>4157</v>
      </c>
      <c r="AN14" s="93">
        <v>41056</v>
      </c>
      <c r="AO14" s="93" t="s">
        <v>431</v>
      </c>
      <c r="AP14" s="93">
        <v>46.35</v>
      </c>
      <c r="AQ14" s="93">
        <v>4034</v>
      </c>
      <c r="AR14" s="93">
        <v>41630</v>
      </c>
      <c r="AS14" s="93" t="s">
        <v>165</v>
      </c>
      <c r="AT14" s="93">
        <v>45.05</v>
      </c>
      <c r="AU14" s="93">
        <v>3658</v>
      </c>
      <c r="AV14" s="93">
        <v>42702</v>
      </c>
      <c r="AW14" s="93" t="s">
        <v>432</v>
      </c>
    </row>
    <row r="15" spans="1:49" x14ac:dyDescent="0.15">
      <c r="A15" s="93" t="s">
        <v>433</v>
      </c>
      <c r="B15" s="93">
        <v>49.94</v>
      </c>
      <c r="C15" s="93">
        <v>4440</v>
      </c>
      <c r="D15" s="93">
        <v>40432</v>
      </c>
      <c r="E15" s="93" t="s">
        <v>133</v>
      </c>
      <c r="F15" s="93">
        <v>51</v>
      </c>
      <c r="G15" s="93">
        <v>4267</v>
      </c>
      <c r="H15" s="93">
        <v>40493</v>
      </c>
      <c r="I15" s="93" t="s">
        <v>216</v>
      </c>
      <c r="J15" s="93">
        <v>50.34</v>
      </c>
      <c r="K15" s="93">
        <v>3994</v>
      </c>
      <c r="L15" s="93">
        <v>40398</v>
      </c>
      <c r="M15" s="93" t="s">
        <v>424</v>
      </c>
      <c r="N15" s="93">
        <v>50.5</v>
      </c>
      <c r="O15" s="93">
        <v>4011</v>
      </c>
      <c r="P15" s="93">
        <v>38100</v>
      </c>
      <c r="Q15" s="93" t="s">
        <v>434</v>
      </c>
      <c r="R15" s="93">
        <v>49.49</v>
      </c>
      <c r="S15" s="93">
        <v>3932</v>
      </c>
      <c r="T15" s="93">
        <v>37752</v>
      </c>
      <c r="U15" s="93" t="s">
        <v>258</v>
      </c>
      <c r="V15" s="93">
        <v>49.28</v>
      </c>
      <c r="W15" s="93">
        <v>3997</v>
      </c>
      <c r="X15" s="93">
        <v>38309</v>
      </c>
      <c r="Y15" s="93" t="s">
        <v>140</v>
      </c>
      <c r="Z15" s="93">
        <v>49.39</v>
      </c>
      <c r="AA15" s="93">
        <v>4076</v>
      </c>
      <c r="AB15" s="93">
        <v>39017</v>
      </c>
      <c r="AC15" s="93" t="s">
        <v>435</v>
      </c>
      <c r="AD15" s="93">
        <v>49.61</v>
      </c>
      <c r="AE15" s="93">
        <v>3929</v>
      </c>
      <c r="AF15" s="93">
        <v>39537</v>
      </c>
      <c r="AG15" s="93" t="s">
        <v>283</v>
      </c>
      <c r="AH15" s="93">
        <v>50.51</v>
      </c>
      <c r="AI15" s="93">
        <v>4261</v>
      </c>
      <c r="AJ15" s="93">
        <v>40092</v>
      </c>
      <c r="AK15" s="93" t="s">
        <v>216</v>
      </c>
      <c r="AL15" s="93">
        <v>50.57</v>
      </c>
      <c r="AM15" s="93">
        <v>4674</v>
      </c>
      <c r="AN15" s="93">
        <v>41223</v>
      </c>
      <c r="AO15" s="93" t="s">
        <v>245</v>
      </c>
      <c r="AP15" s="93">
        <v>50.15</v>
      </c>
      <c r="AQ15" s="93">
        <v>4299</v>
      </c>
      <c r="AR15" s="93">
        <v>39651</v>
      </c>
      <c r="AS15" s="93" t="s">
        <v>187</v>
      </c>
      <c r="AT15" s="93">
        <v>50.25</v>
      </c>
      <c r="AU15" s="93">
        <v>4291</v>
      </c>
      <c r="AV15" s="93">
        <v>40375</v>
      </c>
      <c r="AW15" s="93" t="s">
        <v>378</v>
      </c>
    </row>
    <row r="16" spans="1:49" x14ac:dyDescent="0.15">
      <c r="A16" s="93" t="s">
        <v>436</v>
      </c>
      <c r="B16" s="93">
        <v>50.25</v>
      </c>
      <c r="C16" s="93">
        <v>4257</v>
      </c>
      <c r="D16" s="93">
        <v>40078</v>
      </c>
      <c r="E16" s="93" t="s">
        <v>239</v>
      </c>
      <c r="F16" s="93">
        <v>51.96</v>
      </c>
      <c r="G16" s="93">
        <v>3423</v>
      </c>
      <c r="H16" s="93">
        <v>39805</v>
      </c>
      <c r="I16" s="93" t="s">
        <v>289</v>
      </c>
      <c r="J16" s="93">
        <v>50.97</v>
      </c>
      <c r="K16" s="93">
        <v>3518</v>
      </c>
      <c r="L16" s="93">
        <v>39828</v>
      </c>
      <c r="M16" s="93" t="s">
        <v>251</v>
      </c>
      <c r="N16" s="93">
        <v>50.01</v>
      </c>
      <c r="O16" s="93">
        <v>3175</v>
      </c>
      <c r="P16" s="93">
        <v>37671</v>
      </c>
      <c r="Q16" s="93" t="s">
        <v>375</v>
      </c>
      <c r="R16" s="93">
        <v>48.35</v>
      </c>
      <c r="S16" s="93">
        <v>3387</v>
      </c>
      <c r="T16" s="93">
        <v>37583</v>
      </c>
      <c r="U16" s="93" t="s">
        <v>140</v>
      </c>
      <c r="V16" s="93">
        <v>50.84</v>
      </c>
      <c r="W16" s="93">
        <v>3170</v>
      </c>
      <c r="X16" s="93">
        <v>38562</v>
      </c>
      <c r="Y16" s="93" t="s">
        <v>437</v>
      </c>
      <c r="Z16" s="93">
        <v>49.04</v>
      </c>
      <c r="AA16" s="93">
        <v>3309</v>
      </c>
      <c r="AB16" s="93">
        <v>38799</v>
      </c>
      <c r="AC16" s="93" t="s">
        <v>438</v>
      </c>
      <c r="AD16" s="93">
        <v>49.12</v>
      </c>
      <c r="AE16" s="93">
        <v>3271</v>
      </c>
      <c r="AF16" s="93">
        <v>38989</v>
      </c>
      <c r="AG16" s="93" t="s">
        <v>216</v>
      </c>
      <c r="AH16" s="93">
        <v>49.42</v>
      </c>
      <c r="AI16" s="93">
        <v>3210</v>
      </c>
      <c r="AJ16" s="93">
        <v>40029</v>
      </c>
      <c r="AK16" s="93" t="s">
        <v>133</v>
      </c>
      <c r="AL16" s="93">
        <v>49.06</v>
      </c>
      <c r="AM16" s="93">
        <v>3245</v>
      </c>
      <c r="AN16" s="93">
        <v>42203</v>
      </c>
      <c r="AO16" s="93" t="s">
        <v>244</v>
      </c>
      <c r="AP16" s="93">
        <v>50.39</v>
      </c>
      <c r="AQ16" s="93">
        <v>3351</v>
      </c>
      <c r="AR16" s="93">
        <v>39044</v>
      </c>
      <c r="AS16" s="93" t="s">
        <v>242</v>
      </c>
      <c r="AT16" s="93">
        <v>50.85</v>
      </c>
      <c r="AU16" s="93">
        <v>3356</v>
      </c>
      <c r="AV16" s="93">
        <v>38136</v>
      </c>
      <c r="AW16" s="93" t="s">
        <v>439</v>
      </c>
    </row>
    <row r="17" spans="1:49" x14ac:dyDescent="0.15">
      <c r="A17" s="93" t="s">
        <v>440</v>
      </c>
      <c r="B17" s="93">
        <v>50.46</v>
      </c>
      <c r="C17" s="93">
        <v>4700</v>
      </c>
      <c r="D17" s="93">
        <v>44699</v>
      </c>
      <c r="E17" s="93" t="s">
        <v>312</v>
      </c>
      <c r="F17" s="93">
        <v>51.22</v>
      </c>
      <c r="G17" s="93">
        <v>5061</v>
      </c>
      <c r="H17" s="93">
        <v>44626</v>
      </c>
      <c r="I17" s="93" t="s">
        <v>441</v>
      </c>
      <c r="J17" s="93">
        <v>51.85</v>
      </c>
      <c r="K17" s="93">
        <v>5050</v>
      </c>
      <c r="L17" s="93">
        <v>44680</v>
      </c>
      <c r="M17" s="93" t="s">
        <v>442</v>
      </c>
      <c r="N17" s="93">
        <v>53.17</v>
      </c>
      <c r="O17" s="93">
        <v>4733</v>
      </c>
      <c r="P17" s="93">
        <v>44064</v>
      </c>
      <c r="Q17" s="93" t="s">
        <v>255</v>
      </c>
      <c r="R17" s="93">
        <v>55</v>
      </c>
      <c r="S17" s="93">
        <v>5022</v>
      </c>
      <c r="T17" s="93">
        <v>42384</v>
      </c>
      <c r="U17" s="93" t="s">
        <v>259</v>
      </c>
      <c r="V17" s="93">
        <v>51.32</v>
      </c>
      <c r="W17" s="93">
        <v>4850</v>
      </c>
      <c r="X17" s="93">
        <v>42066</v>
      </c>
      <c r="Y17" s="93" t="s">
        <v>402</v>
      </c>
      <c r="Z17" s="93">
        <v>47.78</v>
      </c>
      <c r="AA17" s="93">
        <v>4538</v>
      </c>
      <c r="AB17" s="93">
        <v>42455</v>
      </c>
      <c r="AC17" s="93" t="s">
        <v>387</v>
      </c>
      <c r="AD17" s="93">
        <v>49.02</v>
      </c>
      <c r="AE17" s="93">
        <v>4803</v>
      </c>
      <c r="AF17" s="93">
        <v>41815</v>
      </c>
      <c r="AG17" s="93" t="s">
        <v>414</v>
      </c>
      <c r="AH17" s="93">
        <v>49.7</v>
      </c>
      <c r="AI17" s="93">
        <v>4616</v>
      </c>
      <c r="AJ17" s="93">
        <v>42338</v>
      </c>
      <c r="AK17" s="93" t="s">
        <v>443</v>
      </c>
      <c r="AL17" s="93">
        <v>50.6</v>
      </c>
      <c r="AM17" s="93">
        <v>4657</v>
      </c>
      <c r="AN17" s="93">
        <v>41670</v>
      </c>
      <c r="AO17" s="93" t="s">
        <v>300</v>
      </c>
      <c r="AP17" s="93">
        <v>52.42</v>
      </c>
      <c r="AQ17" s="93">
        <v>4483</v>
      </c>
      <c r="AR17" s="93">
        <v>43111</v>
      </c>
      <c r="AS17" s="93" t="s">
        <v>385</v>
      </c>
      <c r="AT17" s="93">
        <v>51.09</v>
      </c>
      <c r="AU17" s="93">
        <v>4152</v>
      </c>
      <c r="AV17" s="93">
        <v>42453</v>
      </c>
      <c r="AW17" s="93" t="s">
        <v>213</v>
      </c>
    </row>
    <row r="18" spans="1:49" x14ac:dyDescent="0.15">
      <c r="A18" s="93" t="s">
        <v>444</v>
      </c>
      <c r="B18" s="93">
        <v>51.34</v>
      </c>
      <c r="C18" s="93">
        <v>3600</v>
      </c>
      <c r="D18" s="93">
        <v>39346</v>
      </c>
      <c r="E18" s="93" t="s">
        <v>289</v>
      </c>
      <c r="F18" s="93">
        <v>55.1</v>
      </c>
      <c r="G18" s="93">
        <v>3671</v>
      </c>
      <c r="H18" s="93">
        <v>39209</v>
      </c>
      <c r="I18" s="93" t="s">
        <v>170</v>
      </c>
      <c r="J18" s="93">
        <v>51.29</v>
      </c>
      <c r="K18" s="93">
        <v>3605</v>
      </c>
      <c r="L18" s="93">
        <v>39272</v>
      </c>
      <c r="M18" s="93" t="s">
        <v>233</v>
      </c>
      <c r="N18" s="93">
        <v>51.33</v>
      </c>
      <c r="O18" s="93">
        <v>3612</v>
      </c>
      <c r="P18" s="93">
        <v>38968</v>
      </c>
      <c r="Q18" s="93" t="s">
        <v>161</v>
      </c>
      <c r="R18" s="93">
        <v>51.89</v>
      </c>
      <c r="S18" s="93">
        <v>3506</v>
      </c>
      <c r="T18" s="93">
        <v>37876</v>
      </c>
      <c r="U18" s="93" t="s">
        <v>445</v>
      </c>
      <c r="V18" s="93">
        <v>52.78</v>
      </c>
      <c r="W18" s="93">
        <v>3441</v>
      </c>
      <c r="X18" s="93">
        <v>37815</v>
      </c>
      <c r="Y18" s="93" t="s">
        <v>261</v>
      </c>
      <c r="Z18" s="93">
        <v>51.49</v>
      </c>
      <c r="AA18" s="93">
        <v>3513</v>
      </c>
      <c r="AB18" s="93">
        <v>35620</v>
      </c>
      <c r="AC18" s="93" t="s">
        <v>446</v>
      </c>
      <c r="AD18" s="93">
        <v>49.15</v>
      </c>
      <c r="AE18" s="93">
        <v>3494</v>
      </c>
      <c r="AF18" s="93">
        <v>38136</v>
      </c>
      <c r="AG18" s="93" t="s">
        <v>158</v>
      </c>
      <c r="AH18" s="93">
        <v>50.92</v>
      </c>
      <c r="AI18" s="93">
        <v>3437</v>
      </c>
      <c r="AJ18" s="93">
        <v>38712</v>
      </c>
      <c r="AK18" s="93" t="s">
        <v>416</v>
      </c>
      <c r="AL18" s="93">
        <v>50.9</v>
      </c>
      <c r="AM18" s="93">
        <v>3514</v>
      </c>
      <c r="AN18" s="93">
        <v>37398</v>
      </c>
      <c r="AO18" s="93" t="s">
        <v>291</v>
      </c>
      <c r="AP18" s="93">
        <v>53.83</v>
      </c>
      <c r="AQ18" s="93">
        <v>3560</v>
      </c>
      <c r="AR18" s="93">
        <v>38335</v>
      </c>
      <c r="AS18" s="93" t="s">
        <v>150</v>
      </c>
      <c r="AT18" s="93">
        <v>51.43</v>
      </c>
      <c r="AU18" s="93">
        <v>3565</v>
      </c>
      <c r="AV18" s="93">
        <v>37600</v>
      </c>
      <c r="AW18" s="93" t="s">
        <v>411</v>
      </c>
    </row>
    <row r="19" spans="1:49" x14ac:dyDescent="0.15">
      <c r="A19" s="93" t="s">
        <v>447</v>
      </c>
      <c r="B19" s="93">
        <v>51.36</v>
      </c>
      <c r="C19" s="93">
        <v>3313</v>
      </c>
      <c r="D19" s="93">
        <v>39309</v>
      </c>
      <c r="E19" s="93" t="s">
        <v>233</v>
      </c>
      <c r="F19" s="93">
        <v>50.93</v>
      </c>
      <c r="G19" s="93">
        <v>3329</v>
      </c>
      <c r="H19" s="93">
        <v>39206</v>
      </c>
      <c r="I19" s="93" t="s">
        <v>212</v>
      </c>
      <c r="J19" s="93">
        <v>50.55</v>
      </c>
      <c r="K19" s="93">
        <v>3206</v>
      </c>
      <c r="L19" s="93">
        <v>39076</v>
      </c>
      <c r="M19" s="93" t="s">
        <v>290</v>
      </c>
      <c r="N19" s="93">
        <v>49.38</v>
      </c>
      <c r="O19" s="93">
        <v>3046</v>
      </c>
      <c r="P19" s="93">
        <v>37829</v>
      </c>
      <c r="Q19" s="93" t="s">
        <v>289</v>
      </c>
      <c r="R19" s="93">
        <v>49.03</v>
      </c>
      <c r="S19" s="93">
        <v>3120</v>
      </c>
      <c r="T19" s="93">
        <v>36074</v>
      </c>
      <c r="U19" s="93" t="s">
        <v>448</v>
      </c>
      <c r="V19" s="93">
        <v>47.46</v>
      </c>
      <c r="W19" s="93">
        <v>3106</v>
      </c>
      <c r="X19" s="93">
        <v>36457</v>
      </c>
      <c r="Y19" s="93" t="s">
        <v>146</v>
      </c>
      <c r="Z19" s="93">
        <v>48.18</v>
      </c>
      <c r="AA19" s="93">
        <v>3070</v>
      </c>
      <c r="AB19" s="93">
        <v>36879</v>
      </c>
      <c r="AC19" s="93" t="s">
        <v>233</v>
      </c>
      <c r="AD19" s="93">
        <v>48.82</v>
      </c>
      <c r="AE19" s="93">
        <v>3100</v>
      </c>
      <c r="AF19" s="93">
        <v>37791</v>
      </c>
      <c r="AG19" s="93" t="s">
        <v>242</v>
      </c>
      <c r="AH19" s="93">
        <v>46.4</v>
      </c>
      <c r="AI19" s="93">
        <v>3128</v>
      </c>
      <c r="AJ19" s="93">
        <v>37157</v>
      </c>
      <c r="AK19" s="93" t="s">
        <v>143</v>
      </c>
      <c r="AL19" s="93">
        <v>45.14</v>
      </c>
      <c r="AM19" s="93">
        <v>3043</v>
      </c>
      <c r="AN19" s="93">
        <v>38234</v>
      </c>
      <c r="AO19" s="93" t="s">
        <v>449</v>
      </c>
      <c r="AP19" s="93">
        <v>49.33</v>
      </c>
      <c r="AQ19" s="93">
        <v>3143</v>
      </c>
      <c r="AR19" s="93">
        <v>42486</v>
      </c>
      <c r="AS19" s="93" t="s">
        <v>442</v>
      </c>
      <c r="AT19" s="93">
        <v>49.52</v>
      </c>
      <c r="AU19" s="93">
        <v>3187</v>
      </c>
      <c r="AV19" s="93">
        <v>40141</v>
      </c>
      <c r="AW19" s="93" t="s">
        <v>450</v>
      </c>
    </row>
    <row r="20" spans="1:49" x14ac:dyDescent="0.15">
      <c r="A20" s="93" t="s">
        <v>451</v>
      </c>
      <c r="B20" s="93">
        <v>51.4</v>
      </c>
      <c r="C20" s="93">
        <v>3213</v>
      </c>
      <c r="D20" s="93">
        <v>35262</v>
      </c>
      <c r="E20" s="93" t="s">
        <v>169</v>
      </c>
      <c r="F20" s="93">
        <v>46.29</v>
      </c>
      <c r="G20" s="93">
        <v>3310</v>
      </c>
      <c r="H20" s="93">
        <v>35183</v>
      </c>
      <c r="I20" s="93" t="s">
        <v>416</v>
      </c>
      <c r="J20" s="93">
        <v>45.41</v>
      </c>
      <c r="K20" s="93">
        <v>3407</v>
      </c>
      <c r="L20" s="93">
        <v>35013</v>
      </c>
      <c r="M20" s="93" t="s">
        <v>281</v>
      </c>
      <c r="N20" s="93">
        <v>47.89</v>
      </c>
      <c r="O20" s="93">
        <v>3094</v>
      </c>
      <c r="P20" s="93">
        <v>34289</v>
      </c>
      <c r="Q20" s="93" t="s">
        <v>452</v>
      </c>
      <c r="R20" s="93">
        <v>46.45</v>
      </c>
      <c r="S20" s="93">
        <v>3178</v>
      </c>
      <c r="T20" s="93">
        <v>33621</v>
      </c>
      <c r="U20" s="93" t="s">
        <v>263</v>
      </c>
      <c r="V20" s="93">
        <v>46.08</v>
      </c>
      <c r="W20" s="93">
        <v>3290</v>
      </c>
      <c r="X20" s="93">
        <v>33109</v>
      </c>
      <c r="Y20" s="93" t="s">
        <v>148</v>
      </c>
      <c r="Z20" s="93">
        <v>45.73</v>
      </c>
      <c r="AA20" s="93">
        <v>3026</v>
      </c>
      <c r="AB20" s="93">
        <v>33354</v>
      </c>
      <c r="AC20" s="93" t="s">
        <v>445</v>
      </c>
      <c r="AD20" s="93">
        <v>45.56</v>
      </c>
      <c r="AE20" s="93">
        <v>3109</v>
      </c>
      <c r="AF20" s="93">
        <v>34075</v>
      </c>
      <c r="AG20" s="93" t="s">
        <v>137</v>
      </c>
      <c r="AH20" s="93">
        <v>46.82</v>
      </c>
      <c r="AI20" s="93">
        <v>3026</v>
      </c>
      <c r="AJ20" s="93">
        <v>33955</v>
      </c>
      <c r="AK20" s="93" t="s">
        <v>453</v>
      </c>
      <c r="AL20" s="93">
        <v>46.15</v>
      </c>
      <c r="AM20" s="93">
        <v>3255</v>
      </c>
      <c r="AN20" s="93">
        <v>36774</v>
      </c>
      <c r="AO20" s="93" t="s">
        <v>283</v>
      </c>
      <c r="AP20" s="93">
        <v>48.12</v>
      </c>
      <c r="AQ20" s="93">
        <v>3342</v>
      </c>
      <c r="AR20" s="93">
        <v>38282</v>
      </c>
      <c r="AS20" s="93" t="s">
        <v>235</v>
      </c>
      <c r="AT20" s="93">
        <v>49.05</v>
      </c>
      <c r="AU20" s="93">
        <v>3241</v>
      </c>
      <c r="AV20" s="93">
        <v>38247</v>
      </c>
      <c r="AW20" s="93" t="s">
        <v>166</v>
      </c>
    </row>
    <row r="21" spans="1:49" x14ac:dyDescent="0.15">
      <c r="A21" s="93" t="s">
        <v>454</v>
      </c>
      <c r="B21" s="93">
        <v>51.79</v>
      </c>
      <c r="C21" s="93">
        <v>3279</v>
      </c>
      <c r="D21" s="93">
        <v>33481</v>
      </c>
      <c r="E21" s="93" t="s">
        <v>196</v>
      </c>
      <c r="F21" s="93">
        <v>48.1</v>
      </c>
      <c r="G21" s="93">
        <v>3409</v>
      </c>
      <c r="H21" s="93">
        <v>33500</v>
      </c>
      <c r="I21" s="93" t="s">
        <v>455</v>
      </c>
      <c r="J21" s="93">
        <v>50.62</v>
      </c>
      <c r="K21" s="93">
        <v>3422</v>
      </c>
      <c r="L21" s="93">
        <v>33517</v>
      </c>
      <c r="M21" s="93" t="s">
        <v>456</v>
      </c>
      <c r="N21" s="93">
        <v>50</v>
      </c>
      <c r="O21" s="93">
        <v>3435</v>
      </c>
      <c r="P21" s="93">
        <v>31584</v>
      </c>
      <c r="Q21" s="93" t="s">
        <v>229</v>
      </c>
      <c r="R21" s="93">
        <v>47.21</v>
      </c>
      <c r="S21" s="93">
        <v>3333</v>
      </c>
      <c r="T21" s="93">
        <v>30650</v>
      </c>
      <c r="U21" s="93" t="s">
        <v>246</v>
      </c>
      <c r="V21" s="93">
        <v>46.37</v>
      </c>
      <c r="W21" s="93">
        <v>3210</v>
      </c>
      <c r="X21" s="93">
        <v>30096</v>
      </c>
      <c r="Y21" s="93" t="s">
        <v>246</v>
      </c>
      <c r="Z21" s="93">
        <v>44.8</v>
      </c>
      <c r="AA21" s="93">
        <v>3197</v>
      </c>
      <c r="AB21" s="93">
        <v>31584</v>
      </c>
      <c r="AC21" s="93" t="s">
        <v>377</v>
      </c>
      <c r="AD21" s="93">
        <v>46.11</v>
      </c>
      <c r="AE21" s="93">
        <v>3246</v>
      </c>
      <c r="AF21" s="93">
        <v>31579</v>
      </c>
      <c r="AG21" s="93" t="s">
        <v>457</v>
      </c>
      <c r="AH21" s="93">
        <v>46.89</v>
      </c>
      <c r="AI21" s="93">
        <v>3350</v>
      </c>
      <c r="AJ21" s="93">
        <v>31266</v>
      </c>
      <c r="AK21" s="93" t="s">
        <v>274</v>
      </c>
      <c r="AL21" s="93">
        <v>47.23</v>
      </c>
      <c r="AM21" s="93">
        <v>3412</v>
      </c>
      <c r="AN21" s="93">
        <v>33267</v>
      </c>
      <c r="AO21" s="93" t="s">
        <v>193</v>
      </c>
      <c r="AP21" s="93">
        <v>45.44</v>
      </c>
      <c r="AQ21" s="93">
        <v>3388</v>
      </c>
      <c r="AR21" s="93">
        <v>35254</v>
      </c>
      <c r="AS21" s="93" t="s">
        <v>158</v>
      </c>
      <c r="AT21" s="93">
        <v>51.48</v>
      </c>
      <c r="AU21" s="93">
        <v>3690</v>
      </c>
      <c r="AV21" s="93">
        <v>33054</v>
      </c>
      <c r="AW21" s="93" t="s">
        <v>266</v>
      </c>
    </row>
    <row r="22" spans="1:49" x14ac:dyDescent="0.15">
      <c r="A22" s="93" t="s">
        <v>458</v>
      </c>
      <c r="B22" s="93">
        <v>51.84</v>
      </c>
      <c r="C22" s="93">
        <v>3756</v>
      </c>
      <c r="D22" s="93">
        <v>40885</v>
      </c>
      <c r="E22" s="93" t="s">
        <v>431</v>
      </c>
      <c r="F22" s="93" t="s">
        <v>155</v>
      </c>
      <c r="G22" s="93" t="s">
        <v>155</v>
      </c>
      <c r="H22" s="93" t="s">
        <v>155</v>
      </c>
      <c r="I22" s="93" t="s">
        <v>155</v>
      </c>
      <c r="J22" s="93">
        <v>45.74</v>
      </c>
      <c r="K22" s="93">
        <v>3875</v>
      </c>
      <c r="L22" s="93">
        <v>40935</v>
      </c>
      <c r="M22" s="93" t="s">
        <v>382</v>
      </c>
      <c r="N22" s="93">
        <v>43.26</v>
      </c>
      <c r="O22" s="93">
        <v>3362</v>
      </c>
      <c r="P22" s="93">
        <v>39989</v>
      </c>
      <c r="Q22" s="93" t="s">
        <v>459</v>
      </c>
      <c r="R22" s="93">
        <v>43.93</v>
      </c>
      <c r="S22" s="93">
        <v>3481</v>
      </c>
      <c r="T22" s="93">
        <v>38781</v>
      </c>
      <c r="U22" s="93" t="s">
        <v>384</v>
      </c>
      <c r="V22" s="93">
        <v>45.36</v>
      </c>
      <c r="W22" s="93">
        <v>3631</v>
      </c>
      <c r="X22" s="93">
        <v>39244</v>
      </c>
      <c r="Y22" s="93" t="s">
        <v>313</v>
      </c>
      <c r="Z22" s="93">
        <v>44.36</v>
      </c>
      <c r="AA22" s="93">
        <v>3531</v>
      </c>
      <c r="AB22" s="93">
        <v>39484</v>
      </c>
      <c r="AC22" s="93" t="s">
        <v>460</v>
      </c>
      <c r="AD22" s="93">
        <v>51.83</v>
      </c>
      <c r="AE22" s="93">
        <v>4137</v>
      </c>
      <c r="AF22" s="93">
        <v>40109</v>
      </c>
      <c r="AG22" s="93" t="s">
        <v>290</v>
      </c>
      <c r="AH22" s="93">
        <v>45.79</v>
      </c>
      <c r="AI22" s="93">
        <v>3585</v>
      </c>
      <c r="AJ22" s="93">
        <v>41128</v>
      </c>
      <c r="AK22" s="93" t="s">
        <v>165</v>
      </c>
      <c r="AL22" s="93">
        <v>48.62</v>
      </c>
      <c r="AM22" s="93">
        <v>3664</v>
      </c>
      <c r="AN22" s="93">
        <v>43703</v>
      </c>
      <c r="AO22" s="93" t="s">
        <v>165</v>
      </c>
      <c r="AP22" s="93">
        <v>46.93</v>
      </c>
      <c r="AQ22" s="93">
        <v>3623</v>
      </c>
      <c r="AR22" s="93">
        <v>43258</v>
      </c>
      <c r="AS22" s="93" t="s">
        <v>428</v>
      </c>
      <c r="AT22" s="93">
        <v>41.64</v>
      </c>
      <c r="AU22" s="93">
        <v>3581</v>
      </c>
      <c r="AV22" s="93">
        <v>40117</v>
      </c>
      <c r="AW22" s="93" t="s">
        <v>461</v>
      </c>
    </row>
    <row r="23" spans="1:49" x14ac:dyDescent="0.15">
      <c r="A23" s="93" t="s">
        <v>462</v>
      </c>
      <c r="B23" s="93">
        <v>51.98</v>
      </c>
      <c r="C23" s="93">
        <v>5807</v>
      </c>
      <c r="D23" s="93">
        <v>41502</v>
      </c>
      <c r="E23" s="93" t="s">
        <v>240</v>
      </c>
      <c r="F23" s="93">
        <v>50.62</v>
      </c>
      <c r="G23" s="93">
        <v>5368</v>
      </c>
      <c r="H23" s="93">
        <v>41566</v>
      </c>
      <c r="I23" s="93" t="s">
        <v>463</v>
      </c>
      <c r="J23" s="93">
        <v>49.35</v>
      </c>
      <c r="K23" s="93">
        <v>5865</v>
      </c>
      <c r="L23" s="93">
        <v>41461</v>
      </c>
      <c r="M23" s="93" t="s">
        <v>399</v>
      </c>
      <c r="N23" s="93">
        <v>49.91</v>
      </c>
      <c r="O23" s="93">
        <v>5670</v>
      </c>
      <c r="P23" s="93">
        <v>39114</v>
      </c>
      <c r="Q23" s="93" t="s">
        <v>241</v>
      </c>
      <c r="R23" s="93">
        <v>49.22</v>
      </c>
      <c r="S23" s="93">
        <v>5452</v>
      </c>
      <c r="T23" s="93">
        <v>38194</v>
      </c>
      <c r="U23" s="93" t="s">
        <v>158</v>
      </c>
      <c r="V23" s="93">
        <v>49.24</v>
      </c>
      <c r="W23" s="93">
        <v>4523</v>
      </c>
      <c r="X23" s="93">
        <v>37427</v>
      </c>
      <c r="Y23" s="93" t="s">
        <v>416</v>
      </c>
      <c r="Z23" s="93">
        <v>49.21</v>
      </c>
      <c r="AA23" s="93">
        <v>4547</v>
      </c>
      <c r="AB23" s="93">
        <v>37691</v>
      </c>
      <c r="AC23" s="93" t="s">
        <v>233</v>
      </c>
      <c r="AD23" s="93">
        <v>49.27</v>
      </c>
      <c r="AE23" s="93">
        <v>4438</v>
      </c>
      <c r="AF23" s="93">
        <v>38075</v>
      </c>
      <c r="AG23" s="93" t="s">
        <v>230</v>
      </c>
      <c r="AH23" s="93">
        <v>50.85</v>
      </c>
      <c r="AI23" s="93">
        <v>5145</v>
      </c>
      <c r="AJ23" s="93">
        <v>38200</v>
      </c>
      <c r="AK23" s="93" t="s">
        <v>294</v>
      </c>
      <c r="AL23" s="93">
        <v>48.75</v>
      </c>
      <c r="AM23" s="93">
        <v>4992</v>
      </c>
      <c r="AN23" s="93">
        <v>39969</v>
      </c>
      <c r="AO23" s="93" t="s">
        <v>402</v>
      </c>
      <c r="AP23" s="93">
        <v>49.45</v>
      </c>
      <c r="AQ23" s="93">
        <v>5625</v>
      </c>
      <c r="AR23" s="93">
        <v>39683</v>
      </c>
      <c r="AS23" s="93" t="s">
        <v>424</v>
      </c>
      <c r="AT23" s="93" t="s">
        <v>155</v>
      </c>
      <c r="AU23" s="93" t="s">
        <v>155</v>
      </c>
      <c r="AV23" s="93" t="s">
        <v>155</v>
      </c>
      <c r="AW23" s="93" t="s">
        <v>155</v>
      </c>
    </row>
    <row r="24" spans="1:49" x14ac:dyDescent="0.15">
      <c r="A24" s="93" t="s">
        <v>464</v>
      </c>
      <c r="B24" s="93">
        <v>52.92</v>
      </c>
      <c r="C24" s="93">
        <v>3709</v>
      </c>
      <c r="D24" s="93">
        <v>40278</v>
      </c>
      <c r="E24" s="93" t="s">
        <v>465</v>
      </c>
      <c r="F24" s="93">
        <v>52.39</v>
      </c>
      <c r="G24" s="93">
        <v>3843</v>
      </c>
      <c r="H24" s="93">
        <v>40155</v>
      </c>
      <c r="I24" s="93" t="s">
        <v>289</v>
      </c>
      <c r="J24" s="93">
        <v>51.88</v>
      </c>
      <c r="K24" s="93">
        <v>4107</v>
      </c>
      <c r="L24" s="93">
        <v>40197</v>
      </c>
      <c r="M24" s="93" t="s">
        <v>242</v>
      </c>
      <c r="N24" s="93">
        <v>50.35</v>
      </c>
      <c r="O24" s="93">
        <v>4045</v>
      </c>
      <c r="P24" s="93">
        <v>39680</v>
      </c>
      <c r="Q24" s="93" t="s">
        <v>431</v>
      </c>
      <c r="R24" s="93">
        <v>50.15</v>
      </c>
      <c r="S24" s="93">
        <v>3780</v>
      </c>
      <c r="T24" s="93">
        <v>39105</v>
      </c>
      <c r="U24" s="93" t="s">
        <v>166</v>
      </c>
      <c r="V24" s="93">
        <v>51.87</v>
      </c>
      <c r="W24" s="93">
        <v>3553</v>
      </c>
      <c r="X24" s="93">
        <v>37902</v>
      </c>
      <c r="Y24" s="93" t="s">
        <v>149</v>
      </c>
      <c r="Z24" s="93">
        <v>50.4</v>
      </c>
      <c r="AA24" s="93">
        <v>3574</v>
      </c>
      <c r="AB24" s="93">
        <v>37881</v>
      </c>
      <c r="AC24" s="93" t="s">
        <v>294</v>
      </c>
      <c r="AD24" s="93">
        <v>50.95</v>
      </c>
      <c r="AE24" s="93">
        <v>3752</v>
      </c>
      <c r="AF24" s="93">
        <v>38178</v>
      </c>
      <c r="AG24" s="93" t="s">
        <v>439</v>
      </c>
      <c r="AH24" s="93">
        <v>53.05</v>
      </c>
      <c r="AI24" s="93">
        <v>3923</v>
      </c>
      <c r="AJ24" s="93">
        <v>38641</v>
      </c>
      <c r="AK24" s="93" t="s">
        <v>185</v>
      </c>
      <c r="AL24" s="93">
        <v>52.55</v>
      </c>
      <c r="AM24" s="93">
        <v>3813</v>
      </c>
      <c r="AN24" s="93">
        <v>39146</v>
      </c>
      <c r="AO24" s="93" t="s">
        <v>256</v>
      </c>
      <c r="AP24" s="93">
        <v>50.17</v>
      </c>
      <c r="AQ24" s="93">
        <v>4176</v>
      </c>
      <c r="AR24" s="93">
        <v>38672</v>
      </c>
      <c r="AS24" s="93" t="s">
        <v>259</v>
      </c>
      <c r="AT24" s="93">
        <v>52.58</v>
      </c>
      <c r="AU24" s="93">
        <v>4132</v>
      </c>
      <c r="AV24" s="93">
        <v>38456</v>
      </c>
      <c r="AW24" s="93" t="s">
        <v>411</v>
      </c>
    </row>
    <row r="25" spans="1:49" x14ac:dyDescent="0.15">
      <c r="A25" s="93" t="s">
        <v>466</v>
      </c>
      <c r="B25" s="93">
        <v>53.25</v>
      </c>
      <c r="C25" s="93">
        <v>4100</v>
      </c>
      <c r="D25" s="93">
        <v>37425</v>
      </c>
      <c r="E25" s="93" t="s">
        <v>467</v>
      </c>
      <c r="F25" s="93">
        <v>56.16</v>
      </c>
      <c r="G25" s="93">
        <v>3888</v>
      </c>
      <c r="H25" s="93">
        <v>37239</v>
      </c>
      <c r="I25" s="93" t="s">
        <v>468</v>
      </c>
      <c r="J25" s="93">
        <v>53.16</v>
      </c>
      <c r="K25" s="93">
        <v>3777</v>
      </c>
      <c r="L25" s="93">
        <v>39315</v>
      </c>
      <c r="M25" s="93" t="s">
        <v>184</v>
      </c>
      <c r="N25" s="93">
        <v>53.73</v>
      </c>
      <c r="O25" s="93">
        <v>3803</v>
      </c>
      <c r="P25" s="93">
        <v>36012</v>
      </c>
      <c r="Q25" s="93" t="s">
        <v>469</v>
      </c>
      <c r="R25" s="93">
        <v>49.78</v>
      </c>
      <c r="S25" s="93">
        <v>3862</v>
      </c>
      <c r="T25" s="93">
        <v>35655</v>
      </c>
      <c r="U25" s="93" t="s">
        <v>261</v>
      </c>
      <c r="V25" s="93">
        <v>49.28</v>
      </c>
      <c r="W25" s="93">
        <v>3770</v>
      </c>
      <c r="X25" s="93">
        <v>35302</v>
      </c>
      <c r="Y25" s="93" t="s">
        <v>261</v>
      </c>
      <c r="Z25" s="93">
        <v>50.27</v>
      </c>
      <c r="AA25" s="93">
        <v>3614</v>
      </c>
      <c r="AB25" s="93">
        <v>35893</v>
      </c>
      <c r="AC25" s="93" t="s">
        <v>147</v>
      </c>
      <c r="AD25" s="93">
        <v>50.17</v>
      </c>
      <c r="AE25" s="93">
        <v>3718</v>
      </c>
      <c r="AF25" s="93">
        <v>33332</v>
      </c>
      <c r="AG25" s="93" t="s">
        <v>470</v>
      </c>
      <c r="AH25" s="93">
        <v>52.51</v>
      </c>
      <c r="AI25" s="93">
        <v>3771</v>
      </c>
      <c r="AJ25" s="93">
        <v>33419</v>
      </c>
      <c r="AK25" s="93" t="s">
        <v>189</v>
      </c>
      <c r="AL25" s="93">
        <v>51.87</v>
      </c>
      <c r="AM25" s="93">
        <v>3828</v>
      </c>
      <c r="AN25" s="93">
        <v>43783</v>
      </c>
      <c r="AO25" s="93" t="s">
        <v>249</v>
      </c>
      <c r="AP25" s="93">
        <v>52.79</v>
      </c>
      <c r="AQ25" s="93">
        <v>3672</v>
      </c>
      <c r="AR25" s="93">
        <v>41108</v>
      </c>
      <c r="AS25" s="93" t="s">
        <v>218</v>
      </c>
      <c r="AT25" s="93">
        <v>53.76</v>
      </c>
      <c r="AU25" s="93">
        <v>3333</v>
      </c>
      <c r="AV25" s="93">
        <v>37408</v>
      </c>
      <c r="AW25" s="93" t="s">
        <v>471</v>
      </c>
    </row>
    <row r="26" spans="1:49" x14ac:dyDescent="0.15">
      <c r="A26" s="93" t="s">
        <v>472</v>
      </c>
      <c r="B26" s="93">
        <v>53.26</v>
      </c>
      <c r="C26" s="93">
        <v>4767</v>
      </c>
      <c r="D26" s="93">
        <v>38986</v>
      </c>
      <c r="E26" s="93" t="s">
        <v>411</v>
      </c>
      <c r="F26" s="93">
        <v>52.84</v>
      </c>
      <c r="G26" s="93">
        <v>4638</v>
      </c>
      <c r="H26" s="93">
        <v>38437</v>
      </c>
      <c r="I26" s="93" t="s">
        <v>202</v>
      </c>
      <c r="J26" s="93">
        <v>51.17</v>
      </c>
      <c r="K26" s="93">
        <v>4234</v>
      </c>
      <c r="L26" s="93">
        <v>37653</v>
      </c>
      <c r="M26" s="93" t="s">
        <v>448</v>
      </c>
      <c r="N26" s="93">
        <v>53.37</v>
      </c>
      <c r="O26" s="93">
        <v>4154</v>
      </c>
      <c r="P26" s="93">
        <v>35288</v>
      </c>
      <c r="Q26" s="93" t="s">
        <v>473</v>
      </c>
      <c r="R26" s="93">
        <v>52.21</v>
      </c>
      <c r="S26" s="93">
        <v>4085</v>
      </c>
      <c r="T26" s="93">
        <v>36716</v>
      </c>
      <c r="U26" s="93" t="s">
        <v>135</v>
      </c>
      <c r="V26" s="93">
        <v>51.79</v>
      </c>
      <c r="W26" s="93">
        <v>3885</v>
      </c>
      <c r="X26" s="93">
        <v>36232</v>
      </c>
      <c r="Y26" s="93" t="s">
        <v>192</v>
      </c>
      <c r="Z26" s="93">
        <v>50.89</v>
      </c>
      <c r="AA26" s="93">
        <v>3668</v>
      </c>
      <c r="AB26" s="93">
        <v>36370</v>
      </c>
      <c r="AC26" s="93" t="s">
        <v>147</v>
      </c>
      <c r="AD26" s="93">
        <v>53.14</v>
      </c>
      <c r="AE26" s="93">
        <v>3889</v>
      </c>
      <c r="AF26" s="93">
        <v>36117</v>
      </c>
      <c r="AG26" s="93" t="s">
        <v>474</v>
      </c>
      <c r="AH26" s="93">
        <v>50.84</v>
      </c>
      <c r="AI26" s="93">
        <v>4007</v>
      </c>
      <c r="AJ26" s="93">
        <v>36175</v>
      </c>
      <c r="AK26" s="93" t="s">
        <v>170</v>
      </c>
      <c r="AL26" s="93">
        <v>51.63</v>
      </c>
      <c r="AM26" s="93">
        <v>4134</v>
      </c>
      <c r="AN26" s="93">
        <v>37842</v>
      </c>
      <c r="AO26" s="93" t="s">
        <v>379</v>
      </c>
      <c r="AP26" s="93">
        <v>54.08</v>
      </c>
      <c r="AQ26" s="93">
        <v>4105</v>
      </c>
      <c r="AR26" s="93">
        <v>38479</v>
      </c>
      <c r="AS26" s="93" t="s">
        <v>170</v>
      </c>
      <c r="AT26" s="93">
        <v>53.25</v>
      </c>
      <c r="AU26" s="93">
        <v>4130</v>
      </c>
      <c r="AV26" s="93">
        <v>38805</v>
      </c>
      <c r="AW26" s="93" t="s">
        <v>185</v>
      </c>
    </row>
    <row r="27" spans="1:49" x14ac:dyDescent="0.15">
      <c r="A27" s="93" t="s">
        <v>475</v>
      </c>
      <c r="B27" s="93">
        <v>53.36</v>
      </c>
      <c r="C27" s="93">
        <v>4443</v>
      </c>
      <c r="D27" s="93">
        <v>40497</v>
      </c>
      <c r="E27" s="93" t="s">
        <v>437</v>
      </c>
      <c r="F27" s="93">
        <v>47.44</v>
      </c>
      <c r="G27" s="93">
        <v>3986</v>
      </c>
      <c r="H27" s="93">
        <v>37771</v>
      </c>
      <c r="I27" s="93" t="s">
        <v>283</v>
      </c>
      <c r="J27" s="93">
        <v>46.91</v>
      </c>
      <c r="K27" s="93">
        <v>3786</v>
      </c>
      <c r="L27" s="93">
        <v>37242</v>
      </c>
      <c r="M27" s="93" t="s">
        <v>216</v>
      </c>
      <c r="N27" s="93">
        <v>47.38</v>
      </c>
      <c r="O27" s="93">
        <v>3795</v>
      </c>
      <c r="P27" s="93">
        <v>36578</v>
      </c>
      <c r="Q27" s="93" t="s">
        <v>230</v>
      </c>
      <c r="R27" s="93">
        <v>46.14</v>
      </c>
      <c r="S27" s="93">
        <v>3777</v>
      </c>
      <c r="T27" s="93">
        <v>35775</v>
      </c>
      <c r="U27" s="93" t="s">
        <v>158</v>
      </c>
      <c r="V27" s="93">
        <v>46.02</v>
      </c>
      <c r="W27" s="93">
        <v>3794</v>
      </c>
      <c r="X27" s="93">
        <v>35116</v>
      </c>
      <c r="Y27" s="93" t="s">
        <v>476</v>
      </c>
      <c r="Z27" s="93">
        <v>45.61</v>
      </c>
      <c r="AA27" s="93">
        <v>3736</v>
      </c>
      <c r="AB27" s="93">
        <v>35619</v>
      </c>
      <c r="AC27" s="93" t="s">
        <v>477</v>
      </c>
      <c r="AD27" s="93">
        <v>45.4</v>
      </c>
      <c r="AE27" s="93">
        <v>3665</v>
      </c>
      <c r="AF27" s="93">
        <v>34919</v>
      </c>
      <c r="AG27" s="93" t="s">
        <v>212</v>
      </c>
      <c r="AH27" s="93">
        <v>46.34</v>
      </c>
      <c r="AI27" s="93">
        <v>3693</v>
      </c>
      <c r="AJ27" s="93">
        <v>35032</v>
      </c>
      <c r="AK27" s="93" t="s">
        <v>282</v>
      </c>
      <c r="AL27" s="93">
        <v>46.26</v>
      </c>
      <c r="AM27" s="93">
        <v>3688</v>
      </c>
      <c r="AN27" s="93">
        <v>34861</v>
      </c>
      <c r="AO27" s="93" t="s">
        <v>375</v>
      </c>
      <c r="AP27" s="93">
        <v>46.24</v>
      </c>
      <c r="AQ27" s="93">
        <v>3726</v>
      </c>
      <c r="AR27" s="93">
        <v>35190</v>
      </c>
      <c r="AS27" s="93" t="s">
        <v>465</v>
      </c>
      <c r="AT27" s="93">
        <v>45.26</v>
      </c>
      <c r="AU27" s="93">
        <v>3621</v>
      </c>
      <c r="AV27" s="93">
        <v>35019</v>
      </c>
      <c r="AW27" s="93" t="s">
        <v>290</v>
      </c>
    </row>
    <row r="28" spans="1:49" x14ac:dyDescent="0.15">
      <c r="A28" s="93" t="s">
        <v>478</v>
      </c>
      <c r="B28" s="93">
        <v>53.86</v>
      </c>
      <c r="C28" s="93">
        <v>4417</v>
      </c>
      <c r="D28" s="93">
        <v>37030</v>
      </c>
      <c r="E28" s="93" t="s">
        <v>254</v>
      </c>
      <c r="F28" s="93" t="s">
        <v>155</v>
      </c>
      <c r="G28" s="93" t="s">
        <v>155</v>
      </c>
      <c r="H28" s="93" t="s">
        <v>155</v>
      </c>
      <c r="I28" s="93" t="s">
        <v>155</v>
      </c>
      <c r="J28" s="93" t="s">
        <v>155</v>
      </c>
      <c r="K28" s="93" t="s">
        <v>155</v>
      </c>
      <c r="L28" s="93" t="s">
        <v>155</v>
      </c>
      <c r="M28" s="93" t="s">
        <v>155</v>
      </c>
      <c r="N28" s="93">
        <v>49.94</v>
      </c>
      <c r="O28" s="93">
        <v>4053</v>
      </c>
      <c r="P28" s="93">
        <v>37307</v>
      </c>
      <c r="Q28" s="93" t="s">
        <v>137</v>
      </c>
      <c r="R28" s="93">
        <v>51.15</v>
      </c>
      <c r="S28" s="93">
        <v>3886</v>
      </c>
      <c r="T28" s="93">
        <v>35383</v>
      </c>
      <c r="U28" s="93" t="s">
        <v>446</v>
      </c>
      <c r="V28" s="93">
        <v>49.14</v>
      </c>
      <c r="W28" s="93">
        <v>3859</v>
      </c>
      <c r="X28" s="93">
        <v>35036</v>
      </c>
      <c r="Y28" s="93" t="s">
        <v>150</v>
      </c>
      <c r="Z28" s="93">
        <v>48.63</v>
      </c>
      <c r="AA28" s="93">
        <v>3807</v>
      </c>
      <c r="AB28" s="93">
        <v>35416</v>
      </c>
      <c r="AC28" s="93" t="s">
        <v>185</v>
      </c>
      <c r="AD28" s="93">
        <v>46.51</v>
      </c>
      <c r="AE28" s="93">
        <v>3908</v>
      </c>
      <c r="AF28" s="93">
        <v>36506</v>
      </c>
      <c r="AG28" s="93" t="s">
        <v>201</v>
      </c>
      <c r="AH28" s="93">
        <v>46.25</v>
      </c>
      <c r="AI28" s="93">
        <v>3924</v>
      </c>
      <c r="AJ28" s="93">
        <v>36187</v>
      </c>
      <c r="AK28" s="93" t="s">
        <v>243</v>
      </c>
      <c r="AL28" s="93">
        <v>46.39</v>
      </c>
      <c r="AM28" s="93">
        <v>4001</v>
      </c>
      <c r="AN28" s="93">
        <v>36460</v>
      </c>
      <c r="AO28" s="93" t="s">
        <v>422</v>
      </c>
      <c r="AP28" s="93">
        <v>48.65</v>
      </c>
      <c r="AQ28" s="93">
        <v>4105</v>
      </c>
      <c r="AR28" s="93">
        <v>36998</v>
      </c>
      <c r="AS28" s="93" t="s">
        <v>416</v>
      </c>
      <c r="AT28" s="93">
        <v>51.57</v>
      </c>
      <c r="AU28" s="93">
        <v>4201</v>
      </c>
      <c r="AV28" s="93">
        <v>35154</v>
      </c>
      <c r="AW28" s="93" t="s">
        <v>479</v>
      </c>
    </row>
    <row r="29" spans="1:49" x14ac:dyDescent="0.15">
      <c r="A29" s="93" t="s">
        <v>480</v>
      </c>
      <c r="B29" s="93">
        <v>54.24</v>
      </c>
      <c r="C29" s="93">
        <v>4595</v>
      </c>
      <c r="D29" s="93">
        <v>48469</v>
      </c>
      <c r="E29" s="93" t="s">
        <v>144</v>
      </c>
      <c r="F29" s="93">
        <v>55.98</v>
      </c>
      <c r="G29" s="93">
        <v>4585</v>
      </c>
      <c r="H29" s="93">
        <v>47482</v>
      </c>
      <c r="I29" s="93" t="s">
        <v>306</v>
      </c>
      <c r="J29" s="93">
        <v>56.48</v>
      </c>
      <c r="K29" s="93">
        <v>5003</v>
      </c>
      <c r="L29" s="93">
        <v>47382</v>
      </c>
      <c r="M29" s="93" t="s">
        <v>305</v>
      </c>
      <c r="N29" s="93">
        <v>54.48</v>
      </c>
      <c r="O29" s="93">
        <v>4842</v>
      </c>
      <c r="P29" s="93">
        <v>45848</v>
      </c>
      <c r="Q29" s="93" t="s">
        <v>388</v>
      </c>
      <c r="R29" s="93">
        <v>53.41</v>
      </c>
      <c r="S29" s="93">
        <v>4646</v>
      </c>
      <c r="T29" s="93">
        <v>45765</v>
      </c>
      <c r="U29" s="93" t="s">
        <v>481</v>
      </c>
      <c r="V29" s="93">
        <v>50.04</v>
      </c>
      <c r="W29" s="93">
        <v>4608</v>
      </c>
      <c r="X29" s="93">
        <v>45945</v>
      </c>
      <c r="Y29" s="93" t="s">
        <v>403</v>
      </c>
      <c r="Z29" s="93">
        <v>49.03</v>
      </c>
      <c r="AA29" s="93">
        <v>4444</v>
      </c>
      <c r="AB29" s="93">
        <v>45715</v>
      </c>
      <c r="AC29" s="93" t="s">
        <v>482</v>
      </c>
      <c r="AD29" s="93">
        <v>52.71</v>
      </c>
      <c r="AE29" s="93">
        <v>4580</v>
      </c>
      <c r="AF29" s="93">
        <v>45275</v>
      </c>
      <c r="AG29" s="93" t="s">
        <v>398</v>
      </c>
      <c r="AH29" s="93">
        <v>51.47</v>
      </c>
      <c r="AI29" s="93">
        <v>4411</v>
      </c>
      <c r="AJ29" s="93">
        <v>46089</v>
      </c>
      <c r="AK29" s="93" t="s">
        <v>427</v>
      </c>
      <c r="AL29" s="93">
        <v>52.78</v>
      </c>
      <c r="AM29" s="93">
        <v>4566</v>
      </c>
      <c r="AN29" s="93">
        <v>46110</v>
      </c>
      <c r="AO29" s="93" t="s">
        <v>483</v>
      </c>
      <c r="AP29" s="93">
        <v>55.78</v>
      </c>
      <c r="AQ29" s="93">
        <v>4870</v>
      </c>
      <c r="AR29" s="93">
        <v>45806</v>
      </c>
      <c r="AS29" s="93" t="s">
        <v>463</v>
      </c>
      <c r="AT29" s="93">
        <v>55.1</v>
      </c>
      <c r="AU29" s="93">
        <v>4998</v>
      </c>
      <c r="AV29" s="93">
        <v>46608</v>
      </c>
      <c r="AW29" s="93" t="s">
        <v>134</v>
      </c>
    </row>
    <row r="30" spans="1:49" x14ac:dyDescent="0.15">
      <c r="A30" s="93" t="s">
        <v>484</v>
      </c>
      <c r="B30" s="93">
        <v>54.59</v>
      </c>
      <c r="C30" s="93">
        <v>6906</v>
      </c>
      <c r="D30" s="93">
        <v>50449</v>
      </c>
      <c r="E30" s="93" t="s">
        <v>459</v>
      </c>
      <c r="F30" s="93" t="s">
        <v>155</v>
      </c>
      <c r="G30" s="93" t="s">
        <v>155</v>
      </c>
      <c r="H30" s="93" t="s">
        <v>155</v>
      </c>
      <c r="I30" s="93" t="s">
        <v>155</v>
      </c>
      <c r="J30" s="93">
        <v>53.83</v>
      </c>
      <c r="K30" s="93">
        <v>4962</v>
      </c>
      <c r="L30" s="93">
        <v>55117</v>
      </c>
      <c r="M30" s="93" t="s">
        <v>485</v>
      </c>
      <c r="N30" s="93">
        <v>55.47</v>
      </c>
      <c r="O30" s="93">
        <v>4717</v>
      </c>
      <c r="P30" s="93">
        <v>56390</v>
      </c>
      <c r="Q30" s="93" t="s">
        <v>486</v>
      </c>
      <c r="R30" s="93">
        <v>56.96</v>
      </c>
      <c r="S30" s="93">
        <v>5269</v>
      </c>
      <c r="T30" s="93">
        <v>56086</v>
      </c>
      <c r="U30" s="93" t="s">
        <v>487</v>
      </c>
      <c r="V30" s="93">
        <v>54.72</v>
      </c>
      <c r="W30" s="93">
        <v>5386</v>
      </c>
      <c r="X30" s="93">
        <v>55063</v>
      </c>
      <c r="Y30" s="93" t="s">
        <v>488</v>
      </c>
      <c r="Z30" s="93">
        <v>54.48</v>
      </c>
      <c r="AA30" s="93">
        <v>6140</v>
      </c>
      <c r="AB30" s="93">
        <v>55212</v>
      </c>
      <c r="AC30" s="93" t="s">
        <v>489</v>
      </c>
      <c r="AD30" s="93">
        <v>54.66</v>
      </c>
      <c r="AE30" s="93">
        <v>6389</v>
      </c>
      <c r="AF30" s="93">
        <v>50673</v>
      </c>
      <c r="AG30" s="93" t="s">
        <v>490</v>
      </c>
      <c r="AH30" s="93" t="s">
        <v>155</v>
      </c>
      <c r="AI30" s="93" t="s">
        <v>155</v>
      </c>
      <c r="AJ30" s="93" t="s">
        <v>155</v>
      </c>
      <c r="AK30" s="93" t="s">
        <v>155</v>
      </c>
      <c r="AL30" s="93" t="s">
        <v>155</v>
      </c>
      <c r="AM30" s="93" t="s">
        <v>155</v>
      </c>
      <c r="AN30" s="93" t="s">
        <v>155</v>
      </c>
      <c r="AO30" s="93" t="s">
        <v>155</v>
      </c>
      <c r="AP30" s="93" t="s">
        <v>155</v>
      </c>
      <c r="AQ30" s="93" t="s">
        <v>155</v>
      </c>
      <c r="AR30" s="93" t="s">
        <v>155</v>
      </c>
      <c r="AS30" s="93" t="s">
        <v>155</v>
      </c>
      <c r="AT30" s="93" t="s">
        <v>155</v>
      </c>
      <c r="AU30" s="93" t="s">
        <v>155</v>
      </c>
      <c r="AV30" s="93" t="s">
        <v>155</v>
      </c>
      <c r="AW30" s="93" t="s">
        <v>155</v>
      </c>
    </row>
    <row r="31" spans="1:49" x14ac:dyDescent="0.15">
      <c r="A31" s="93" t="s">
        <v>491</v>
      </c>
      <c r="B31" s="93">
        <v>54.81</v>
      </c>
      <c r="C31" s="93">
        <v>4275</v>
      </c>
      <c r="D31" s="93">
        <v>41048</v>
      </c>
      <c r="E31" s="93" t="s">
        <v>492</v>
      </c>
      <c r="F31" s="93">
        <v>55.84</v>
      </c>
      <c r="G31" s="93">
        <v>4542</v>
      </c>
      <c r="H31" s="93">
        <v>42283</v>
      </c>
      <c r="I31" s="93" t="s">
        <v>493</v>
      </c>
      <c r="J31" s="93">
        <v>53.49</v>
      </c>
      <c r="K31" s="93">
        <v>4232</v>
      </c>
      <c r="L31" s="93">
        <v>42831</v>
      </c>
      <c r="M31" s="93" t="s">
        <v>143</v>
      </c>
      <c r="N31" s="93">
        <v>54.32</v>
      </c>
      <c r="O31" s="93">
        <v>4165</v>
      </c>
      <c r="P31" s="93">
        <v>40111</v>
      </c>
      <c r="Q31" s="93" t="s">
        <v>284</v>
      </c>
      <c r="R31" s="93">
        <v>53.09</v>
      </c>
      <c r="S31" s="93">
        <v>4188</v>
      </c>
      <c r="T31" s="93">
        <v>38470</v>
      </c>
      <c r="U31" s="93" t="s">
        <v>288</v>
      </c>
      <c r="V31" s="93">
        <v>53.26</v>
      </c>
      <c r="W31" s="93">
        <v>4057</v>
      </c>
      <c r="X31" s="93">
        <v>39177</v>
      </c>
      <c r="Y31" s="93" t="s">
        <v>448</v>
      </c>
      <c r="Z31" s="93">
        <v>48.53</v>
      </c>
      <c r="AA31" s="93">
        <v>3803</v>
      </c>
      <c r="AB31" s="93">
        <v>40028</v>
      </c>
      <c r="AC31" s="93" t="s">
        <v>141</v>
      </c>
      <c r="AD31" s="93">
        <v>49.87</v>
      </c>
      <c r="AE31" s="93">
        <v>4118</v>
      </c>
      <c r="AF31" s="93">
        <v>40807</v>
      </c>
      <c r="AG31" s="93" t="s">
        <v>250</v>
      </c>
      <c r="AH31" s="93">
        <v>51.46</v>
      </c>
      <c r="AI31" s="93">
        <v>4157</v>
      </c>
      <c r="AJ31" s="93">
        <v>40033</v>
      </c>
      <c r="AK31" s="93" t="s">
        <v>140</v>
      </c>
      <c r="AL31" s="93">
        <v>51.58</v>
      </c>
      <c r="AM31" s="93">
        <v>4107</v>
      </c>
      <c r="AN31" s="93">
        <v>40890</v>
      </c>
      <c r="AO31" s="93" t="s">
        <v>164</v>
      </c>
      <c r="AP31" s="93">
        <v>53.66</v>
      </c>
      <c r="AQ31" s="93">
        <v>4127</v>
      </c>
      <c r="AR31" s="93">
        <v>40476</v>
      </c>
      <c r="AS31" s="93" t="s">
        <v>434</v>
      </c>
      <c r="AT31" s="93">
        <v>54.98</v>
      </c>
      <c r="AU31" s="93">
        <v>4052</v>
      </c>
      <c r="AV31" s="93">
        <v>40156</v>
      </c>
      <c r="AW31" s="93" t="s">
        <v>149</v>
      </c>
    </row>
    <row r="32" spans="1:49" x14ac:dyDescent="0.15">
      <c r="A32" s="93" t="s">
        <v>494</v>
      </c>
      <c r="B32" s="93">
        <v>55.27</v>
      </c>
      <c r="C32" s="93">
        <v>4863</v>
      </c>
      <c r="D32" s="93">
        <v>40039</v>
      </c>
      <c r="E32" s="93" t="s">
        <v>288</v>
      </c>
      <c r="F32" s="93" t="s">
        <v>155</v>
      </c>
      <c r="G32" s="93" t="s">
        <v>155</v>
      </c>
      <c r="H32" s="93" t="s">
        <v>155</v>
      </c>
      <c r="I32" s="93" t="s">
        <v>155</v>
      </c>
      <c r="J32" s="93">
        <v>48.27</v>
      </c>
      <c r="K32" s="93">
        <v>4240</v>
      </c>
      <c r="L32" s="93">
        <v>38421</v>
      </c>
      <c r="M32" s="93" t="s">
        <v>235</v>
      </c>
      <c r="N32" s="93">
        <v>49.71</v>
      </c>
      <c r="O32" s="93">
        <v>4474</v>
      </c>
      <c r="P32" s="93">
        <v>38265</v>
      </c>
      <c r="Q32" s="93" t="s">
        <v>212</v>
      </c>
      <c r="R32" s="93">
        <v>47.3</v>
      </c>
      <c r="S32" s="93">
        <v>4292</v>
      </c>
      <c r="T32" s="93">
        <v>36751</v>
      </c>
      <c r="U32" s="93" t="s">
        <v>495</v>
      </c>
      <c r="V32" s="93">
        <v>49.23</v>
      </c>
      <c r="W32" s="93">
        <v>3971</v>
      </c>
      <c r="X32" s="93">
        <v>36850</v>
      </c>
      <c r="Y32" s="93" t="s">
        <v>492</v>
      </c>
      <c r="Z32" s="93">
        <v>45.72</v>
      </c>
      <c r="AA32" s="93">
        <v>3693</v>
      </c>
      <c r="AB32" s="93">
        <v>37153</v>
      </c>
      <c r="AC32" s="93" t="s">
        <v>296</v>
      </c>
      <c r="AD32" s="93">
        <v>48.19</v>
      </c>
      <c r="AE32" s="93">
        <v>3761</v>
      </c>
      <c r="AF32" s="93">
        <v>38151</v>
      </c>
      <c r="AG32" s="93" t="s">
        <v>438</v>
      </c>
      <c r="AH32" s="93">
        <v>46.92</v>
      </c>
      <c r="AI32" s="93">
        <v>3773</v>
      </c>
      <c r="AJ32" s="93">
        <v>37766</v>
      </c>
      <c r="AK32" s="93" t="s">
        <v>163</v>
      </c>
      <c r="AL32" s="93">
        <v>44.21</v>
      </c>
      <c r="AM32" s="93">
        <v>4357</v>
      </c>
      <c r="AN32" s="93">
        <v>37917</v>
      </c>
      <c r="AO32" s="93" t="s">
        <v>310</v>
      </c>
      <c r="AP32" s="93">
        <v>47.52</v>
      </c>
      <c r="AQ32" s="93">
        <v>4549</v>
      </c>
      <c r="AR32" s="93">
        <v>34270</v>
      </c>
      <c r="AS32" s="93" t="s">
        <v>496</v>
      </c>
      <c r="AT32" s="93">
        <v>53.38</v>
      </c>
      <c r="AU32" s="93">
        <v>4545</v>
      </c>
      <c r="AV32" s="93">
        <v>38608</v>
      </c>
      <c r="AW32" s="93" t="s">
        <v>263</v>
      </c>
    </row>
    <row r="33" spans="1:49" x14ac:dyDescent="0.15">
      <c r="A33" s="93" t="s">
        <v>497</v>
      </c>
      <c r="B33" s="93">
        <v>55.96</v>
      </c>
      <c r="C33" s="93">
        <v>3233</v>
      </c>
      <c r="D33" s="93">
        <v>39388</v>
      </c>
      <c r="E33" s="93" t="s">
        <v>135</v>
      </c>
      <c r="F33" s="93">
        <v>49.37</v>
      </c>
      <c r="G33" s="93">
        <v>3140</v>
      </c>
      <c r="H33" s="93">
        <v>39319</v>
      </c>
      <c r="I33" s="93" t="s">
        <v>283</v>
      </c>
      <c r="J33" s="93">
        <v>50.16</v>
      </c>
      <c r="K33" s="93">
        <v>3324</v>
      </c>
      <c r="L33" s="93">
        <v>39283</v>
      </c>
      <c r="M33" s="93" t="s">
        <v>241</v>
      </c>
      <c r="N33" s="93">
        <v>52.11</v>
      </c>
      <c r="O33" s="93">
        <v>3162</v>
      </c>
      <c r="P33" s="93">
        <v>37873</v>
      </c>
      <c r="Q33" s="93" t="s">
        <v>498</v>
      </c>
      <c r="R33" s="93">
        <v>52.24</v>
      </c>
      <c r="S33" s="93">
        <v>3110</v>
      </c>
      <c r="T33" s="93">
        <v>37288</v>
      </c>
      <c r="U33" s="93" t="s">
        <v>499</v>
      </c>
      <c r="V33" s="93">
        <v>51.39</v>
      </c>
      <c r="W33" s="93">
        <v>3102</v>
      </c>
      <c r="X33" s="93">
        <v>35687</v>
      </c>
      <c r="Y33" s="93" t="s">
        <v>194</v>
      </c>
      <c r="Z33" s="93">
        <v>54.21</v>
      </c>
      <c r="AA33" s="93">
        <v>3227</v>
      </c>
      <c r="AB33" s="93">
        <v>35841</v>
      </c>
      <c r="AC33" s="93" t="s">
        <v>473</v>
      </c>
      <c r="AD33" s="93">
        <v>51.3</v>
      </c>
      <c r="AE33" s="93">
        <v>3076</v>
      </c>
      <c r="AF33" s="93">
        <v>37127</v>
      </c>
      <c r="AG33" s="93" t="s">
        <v>263</v>
      </c>
      <c r="AH33" s="93">
        <v>53.75</v>
      </c>
      <c r="AI33" s="93">
        <v>3181</v>
      </c>
      <c r="AJ33" s="93">
        <v>36815</v>
      </c>
      <c r="AK33" s="93" t="s">
        <v>457</v>
      </c>
      <c r="AL33" s="93">
        <v>53.79</v>
      </c>
      <c r="AM33" s="93">
        <v>3275</v>
      </c>
      <c r="AN33" s="93">
        <v>39801</v>
      </c>
      <c r="AO33" s="93" t="s">
        <v>184</v>
      </c>
      <c r="AP33" s="93">
        <v>55.06</v>
      </c>
      <c r="AQ33" s="93">
        <v>3141</v>
      </c>
      <c r="AR33" s="93">
        <v>34719</v>
      </c>
      <c r="AS33" s="93" t="s">
        <v>219</v>
      </c>
      <c r="AT33" s="93">
        <v>52.44</v>
      </c>
      <c r="AU33" s="93">
        <v>3311</v>
      </c>
      <c r="AV33" s="93">
        <v>35465</v>
      </c>
      <c r="AW33" s="93" t="s">
        <v>195</v>
      </c>
    </row>
    <row r="34" spans="1:49" x14ac:dyDescent="0.15">
      <c r="A34" s="93" t="s">
        <v>500</v>
      </c>
      <c r="B34" s="93">
        <v>55.99</v>
      </c>
      <c r="C34" s="93">
        <v>6488</v>
      </c>
      <c r="D34" s="93">
        <v>50118</v>
      </c>
      <c r="E34" s="93" t="s">
        <v>427</v>
      </c>
      <c r="F34" s="93">
        <v>56.53</v>
      </c>
      <c r="G34" s="93">
        <v>5584</v>
      </c>
      <c r="H34" s="93">
        <v>49181</v>
      </c>
      <c r="I34" s="93" t="s">
        <v>501</v>
      </c>
      <c r="J34" s="93">
        <v>54.02</v>
      </c>
      <c r="K34" s="93">
        <v>6515</v>
      </c>
      <c r="L34" s="93">
        <v>48547</v>
      </c>
      <c r="M34" s="93" t="s">
        <v>165</v>
      </c>
      <c r="N34" s="93" t="s">
        <v>155</v>
      </c>
      <c r="O34" s="93" t="s">
        <v>155</v>
      </c>
      <c r="P34" s="93" t="s">
        <v>155</v>
      </c>
      <c r="Q34" s="93" t="s">
        <v>155</v>
      </c>
      <c r="R34" s="93">
        <v>55.4</v>
      </c>
      <c r="S34" s="93">
        <v>6088</v>
      </c>
      <c r="T34" s="93">
        <v>48876</v>
      </c>
      <c r="U34" s="93" t="s">
        <v>384</v>
      </c>
      <c r="V34" s="93">
        <v>63.3</v>
      </c>
      <c r="W34" s="93">
        <v>5800</v>
      </c>
      <c r="X34" s="93">
        <v>49838</v>
      </c>
      <c r="Y34" s="93" t="s">
        <v>400</v>
      </c>
      <c r="Z34" s="93">
        <v>50.23</v>
      </c>
      <c r="AA34" s="93">
        <v>4782</v>
      </c>
      <c r="AB34" s="93">
        <v>47973</v>
      </c>
      <c r="AC34" s="93" t="s">
        <v>502</v>
      </c>
      <c r="AD34" s="93" t="s">
        <v>155</v>
      </c>
      <c r="AE34" s="93" t="s">
        <v>155</v>
      </c>
      <c r="AF34" s="93" t="s">
        <v>155</v>
      </c>
      <c r="AG34" s="93" t="s">
        <v>155</v>
      </c>
      <c r="AH34" s="93" t="s">
        <v>155</v>
      </c>
      <c r="AI34" s="93" t="s">
        <v>155</v>
      </c>
      <c r="AJ34" s="93" t="s">
        <v>155</v>
      </c>
      <c r="AK34" s="93" t="s">
        <v>155</v>
      </c>
      <c r="AL34" s="93" t="s">
        <v>155</v>
      </c>
      <c r="AM34" s="93" t="s">
        <v>155</v>
      </c>
      <c r="AN34" s="93" t="s">
        <v>155</v>
      </c>
      <c r="AO34" s="93" t="s">
        <v>155</v>
      </c>
      <c r="AP34" s="93">
        <v>54.33</v>
      </c>
      <c r="AQ34" s="93">
        <v>6403</v>
      </c>
      <c r="AR34" s="93">
        <v>49476</v>
      </c>
      <c r="AS34" s="93" t="s">
        <v>503</v>
      </c>
      <c r="AT34" s="93">
        <v>55.17</v>
      </c>
      <c r="AU34" s="93">
        <v>5943</v>
      </c>
      <c r="AV34" s="93">
        <v>49457</v>
      </c>
      <c r="AW34" s="93" t="s">
        <v>430</v>
      </c>
    </row>
    <row r="35" spans="1:49" x14ac:dyDescent="0.15">
      <c r="A35" s="93" t="s">
        <v>504</v>
      </c>
      <c r="B35" s="93">
        <v>56.12</v>
      </c>
      <c r="C35" s="93">
        <v>5200</v>
      </c>
      <c r="D35" s="93">
        <v>46300</v>
      </c>
      <c r="E35" s="93" t="s">
        <v>236</v>
      </c>
      <c r="F35" s="93">
        <v>54.54</v>
      </c>
      <c r="G35" s="93">
        <v>5409</v>
      </c>
      <c r="H35" s="93">
        <v>46018</v>
      </c>
      <c r="I35" s="93" t="s">
        <v>234</v>
      </c>
      <c r="J35" s="93">
        <v>54.03</v>
      </c>
      <c r="K35" s="93">
        <v>4880</v>
      </c>
      <c r="L35" s="93">
        <v>46037</v>
      </c>
      <c r="M35" s="93" t="s">
        <v>505</v>
      </c>
      <c r="N35" s="93">
        <v>55.3</v>
      </c>
      <c r="O35" s="93">
        <v>4954</v>
      </c>
      <c r="P35" s="93">
        <v>41462</v>
      </c>
      <c r="Q35" s="93" t="s">
        <v>439</v>
      </c>
      <c r="R35" s="93">
        <v>54.79</v>
      </c>
      <c r="S35" s="93">
        <v>5105</v>
      </c>
      <c r="T35" s="93">
        <v>40923</v>
      </c>
      <c r="U35" s="93" t="s">
        <v>265</v>
      </c>
      <c r="V35" s="93">
        <v>52.6</v>
      </c>
      <c r="W35" s="93">
        <v>4888</v>
      </c>
      <c r="X35" s="93">
        <v>41182</v>
      </c>
      <c r="Y35" s="93" t="s">
        <v>243</v>
      </c>
      <c r="Z35" s="93">
        <v>49.79</v>
      </c>
      <c r="AA35" s="93">
        <v>4681</v>
      </c>
      <c r="AB35" s="93">
        <v>40940</v>
      </c>
      <c r="AC35" s="93" t="s">
        <v>385</v>
      </c>
      <c r="AD35" s="93">
        <v>55.62</v>
      </c>
      <c r="AE35" s="93">
        <v>4998</v>
      </c>
      <c r="AF35" s="93">
        <v>40948</v>
      </c>
      <c r="AG35" s="93" t="s">
        <v>506</v>
      </c>
      <c r="AH35" s="93">
        <v>54.94</v>
      </c>
      <c r="AI35" s="93">
        <v>5079</v>
      </c>
      <c r="AJ35" s="93">
        <v>40232</v>
      </c>
      <c r="AK35" s="93" t="s">
        <v>379</v>
      </c>
      <c r="AL35" s="93">
        <v>56.87</v>
      </c>
      <c r="AM35" s="93">
        <v>5401</v>
      </c>
      <c r="AN35" s="93">
        <v>44922</v>
      </c>
      <c r="AO35" s="93" t="s">
        <v>435</v>
      </c>
      <c r="AP35" s="93">
        <v>56.53</v>
      </c>
      <c r="AQ35" s="93">
        <v>5541</v>
      </c>
      <c r="AR35" s="93">
        <v>44906</v>
      </c>
      <c r="AS35" s="93" t="s">
        <v>257</v>
      </c>
      <c r="AT35" s="93">
        <v>53.26</v>
      </c>
      <c r="AU35" s="93">
        <v>6100</v>
      </c>
      <c r="AV35" s="93">
        <v>44718</v>
      </c>
      <c r="AW35" s="93" t="s">
        <v>157</v>
      </c>
    </row>
    <row r="36" spans="1:49" x14ac:dyDescent="0.15">
      <c r="A36" s="93" t="s">
        <v>507</v>
      </c>
      <c r="B36" s="93">
        <v>56.15</v>
      </c>
      <c r="C36" s="93">
        <v>4867</v>
      </c>
      <c r="D36" s="93">
        <v>44178</v>
      </c>
      <c r="E36" s="93" t="s">
        <v>136</v>
      </c>
      <c r="F36" s="93">
        <v>52.17</v>
      </c>
      <c r="G36" s="93">
        <v>5100</v>
      </c>
      <c r="H36" s="93">
        <v>43921</v>
      </c>
      <c r="I36" s="93" t="s">
        <v>388</v>
      </c>
      <c r="J36" s="93">
        <v>54.18</v>
      </c>
      <c r="K36" s="93">
        <v>4265</v>
      </c>
      <c r="L36" s="93">
        <v>44033</v>
      </c>
      <c r="M36" s="93" t="s">
        <v>296</v>
      </c>
      <c r="N36" s="93">
        <v>49.44</v>
      </c>
      <c r="O36" s="93">
        <v>4776</v>
      </c>
      <c r="P36" s="93">
        <v>41476</v>
      </c>
      <c r="Q36" s="93" t="s">
        <v>305</v>
      </c>
      <c r="R36" s="93">
        <v>50.87</v>
      </c>
      <c r="S36" s="93">
        <v>4825</v>
      </c>
      <c r="T36" s="93">
        <v>41584</v>
      </c>
      <c r="U36" s="93" t="s">
        <v>248</v>
      </c>
      <c r="V36" s="93">
        <v>47.67</v>
      </c>
      <c r="W36" s="93">
        <v>4397</v>
      </c>
      <c r="X36" s="93">
        <v>39950</v>
      </c>
      <c r="Y36" s="93" t="s">
        <v>305</v>
      </c>
      <c r="Z36" s="93">
        <v>48.99</v>
      </c>
      <c r="AA36" s="93">
        <v>4287</v>
      </c>
      <c r="AB36" s="93">
        <v>42332</v>
      </c>
      <c r="AC36" s="93" t="s">
        <v>508</v>
      </c>
      <c r="AD36" s="93">
        <v>48.36</v>
      </c>
      <c r="AE36" s="93">
        <v>4547</v>
      </c>
      <c r="AF36" s="93">
        <v>41962</v>
      </c>
      <c r="AG36" s="93" t="s">
        <v>509</v>
      </c>
      <c r="AH36" s="93">
        <v>51.16</v>
      </c>
      <c r="AI36" s="93">
        <v>4555</v>
      </c>
      <c r="AJ36" s="93">
        <v>42430</v>
      </c>
      <c r="AK36" s="93" t="s">
        <v>510</v>
      </c>
      <c r="AL36" s="93">
        <v>52.07</v>
      </c>
      <c r="AM36" s="93">
        <v>4490</v>
      </c>
      <c r="AN36" s="93">
        <v>43476</v>
      </c>
      <c r="AO36" s="93" t="s">
        <v>420</v>
      </c>
      <c r="AP36" s="93">
        <v>50.98</v>
      </c>
      <c r="AQ36" s="93">
        <v>4533</v>
      </c>
      <c r="AR36" s="93">
        <v>42802</v>
      </c>
      <c r="AS36" s="93" t="s">
        <v>157</v>
      </c>
      <c r="AT36" s="93">
        <v>51.49</v>
      </c>
      <c r="AU36" s="93">
        <v>4727</v>
      </c>
      <c r="AV36" s="93">
        <v>44156</v>
      </c>
      <c r="AW36" s="93" t="s">
        <v>310</v>
      </c>
    </row>
    <row r="37" spans="1:49" x14ac:dyDescent="0.15">
      <c r="A37" s="93" t="s">
        <v>511</v>
      </c>
      <c r="B37" s="93">
        <v>56.27</v>
      </c>
      <c r="C37" s="93">
        <v>3925</v>
      </c>
      <c r="D37" s="93">
        <v>39946</v>
      </c>
      <c r="E37" s="93" t="s">
        <v>293</v>
      </c>
      <c r="F37" s="93">
        <v>56.31</v>
      </c>
      <c r="G37" s="93">
        <v>4683</v>
      </c>
      <c r="H37" s="93">
        <v>39894</v>
      </c>
      <c r="I37" s="93" t="s">
        <v>253</v>
      </c>
      <c r="J37" s="93" t="s">
        <v>155</v>
      </c>
      <c r="K37" s="93" t="s">
        <v>155</v>
      </c>
      <c r="L37" s="93" t="s">
        <v>155</v>
      </c>
      <c r="M37" s="93" t="s">
        <v>155</v>
      </c>
      <c r="N37" s="93">
        <v>57.08</v>
      </c>
      <c r="O37" s="93">
        <v>3910</v>
      </c>
      <c r="P37" s="93">
        <v>38210</v>
      </c>
      <c r="Q37" s="93" t="s">
        <v>171</v>
      </c>
      <c r="R37" s="93">
        <v>54.62</v>
      </c>
      <c r="S37" s="93">
        <v>4016</v>
      </c>
      <c r="T37" s="93">
        <v>38542</v>
      </c>
      <c r="U37" s="93" t="s">
        <v>377</v>
      </c>
      <c r="V37" s="93">
        <v>53.99</v>
      </c>
      <c r="W37" s="93">
        <v>3714</v>
      </c>
      <c r="X37" s="93">
        <v>37209</v>
      </c>
      <c r="Y37" s="93" t="s">
        <v>512</v>
      </c>
      <c r="Z37" s="93">
        <v>52.38</v>
      </c>
      <c r="AA37" s="93">
        <v>3628</v>
      </c>
      <c r="AB37" s="93">
        <v>37616</v>
      </c>
      <c r="AC37" s="93" t="s">
        <v>148</v>
      </c>
      <c r="AD37" s="93">
        <v>54.28</v>
      </c>
      <c r="AE37" s="93">
        <v>3619</v>
      </c>
      <c r="AF37" s="93">
        <v>37782</v>
      </c>
      <c r="AG37" s="93" t="s">
        <v>455</v>
      </c>
      <c r="AH37" s="93">
        <v>55.47</v>
      </c>
      <c r="AI37" s="93">
        <v>3692</v>
      </c>
      <c r="AJ37" s="93">
        <v>38347</v>
      </c>
      <c r="AK37" s="93" t="s">
        <v>446</v>
      </c>
      <c r="AL37" s="93">
        <v>55.22</v>
      </c>
      <c r="AM37" s="93">
        <v>3691</v>
      </c>
      <c r="AN37" s="93">
        <v>38582</v>
      </c>
      <c r="AO37" s="93" t="s">
        <v>197</v>
      </c>
      <c r="AP37" s="93">
        <v>54.97</v>
      </c>
      <c r="AQ37" s="93">
        <v>3790</v>
      </c>
      <c r="AR37" s="93">
        <v>40007</v>
      </c>
      <c r="AS37" s="93" t="s">
        <v>202</v>
      </c>
      <c r="AT37" s="93">
        <v>54.83</v>
      </c>
      <c r="AU37" s="93">
        <v>3802</v>
      </c>
      <c r="AV37" s="93">
        <v>39993</v>
      </c>
      <c r="AW37" s="93" t="s">
        <v>445</v>
      </c>
    </row>
    <row r="38" spans="1:49" x14ac:dyDescent="0.15">
      <c r="A38" s="93" t="s">
        <v>513</v>
      </c>
      <c r="B38" s="93">
        <v>56.57</v>
      </c>
      <c r="C38" s="93">
        <v>5713</v>
      </c>
      <c r="D38" s="93">
        <v>46254</v>
      </c>
      <c r="E38" s="93" t="s">
        <v>248</v>
      </c>
      <c r="F38" s="93">
        <v>55.82</v>
      </c>
      <c r="G38" s="93">
        <v>5973</v>
      </c>
      <c r="H38" s="93">
        <v>45575</v>
      </c>
      <c r="I38" s="93" t="s">
        <v>252</v>
      </c>
      <c r="J38" s="93">
        <v>53.62</v>
      </c>
      <c r="K38" s="93">
        <v>5885</v>
      </c>
      <c r="L38" s="93">
        <v>44550</v>
      </c>
      <c r="M38" s="93" t="s">
        <v>213</v>
      </c>
      <c r="N38" s="93">
        <v>54.67</v>
      </c>
      <c r="O38" s="93">
        <v>5443</v>
      </c>
      <c r="P38" s="93">
        <v>40657</v>
      </c>
      <c r="Q38" s="93" t="s">
        <v>514</v>
      </c>
      <c r="R38" s="93">
        <v>51.85</v>
      </c>
      <c r="S38" s="93">
        <v>5034</v>
      </c>
      <c r="T38" s="93">
        <v>42197</v>
      </c>
      <c r="U38" s="93" t="s">
        <v>297</v>
      </c>
      <c r="V38" s="93">
        <v>55.76</v>
      </c>
      <c r="W38" s="93">
        <v>4805</v>
      </c>
      <c r="X38" s="93">
        <v>42117</v>
      </c>
      <c r="Y38" s="93" t="s">
        <v>282</v>
      </c>
      <c r="Z38" s="93">
        <v>51</v>
      </c>
      <c r="AA38" s="93">
        <v>4763</v>
      </c>
      <c r="AB38" s="93">
        <v>43102</v>
      </c>
      <c r="AC38" s="93" t="s">
        <v>134</v>
      </c>
      <c r="AD38" s="93">
        <v>50.78</v>
      </c>
      <c r="AE38" s="93">
        <v>4801</v>
      </c>
      <c r="AF38" s="93">
        <v>43525</v>
      </c>
      <c r="AG38" s="93" t="s">
        <v>310</v>
      </c>
      <c r="AH38" s="93">
        <v>51.25</v>
      </c>
      <c r="AI38" s="93">
        <v>4908</v>
      </c>
      <c r="AJ38" s="93">
        <v>43238</v>
      </c>
      <c r="AK38" s="93" t="s">
        <v>234</v>
      </c>
      <c r="AL38" s="93">
        <v>52.58</v>
      </c>
      <c r="AM38" s="93">
        <v>4739</v>
      </c>
      <c r="AN38" s="93">
        <v>44761</v>
      </c>
      <c r="AO38" s="93" t="s">
        <v>443</v>
      </c>
      <c r="AP38" s="93">
        <v>54.19</v>
      </c>
      <c r="AQ38" s="93">
        <v>5213</v>
      </c>
      <c r="AR38" s="93">
        <v>42203</v>
      </c>
      <c r="AS38" s="93" t="s">
        <v>218</v>
      </c>
      <c r="AT38" s="93">
        <v>55.18</v>
      </c>
      <c r="AU38" s="93">
        <v>5413</v>
      </c>
      <c r="AV38" s="93">
        <v>42080</v>
      </c>
      <c r="AW38" s="93" t="s">
        <v>258</v>
      </c>
    </row>
    <row r="39" spans="1:49" x14ac:dyDescent="0.15">
      <c r="A39" s="93" t="s">
        <v>515</v>
      </c>
      <c r="B39" s="93">
        <v>57.03</v>
      </c>
      <c r="C39" s="93">
        <v>4158</v>
      </c>
      <c r="D39" s="93">
        <v>43477</v>
      </c>
      <c r="E39" s="93" t="s">
        <v>258</v>
      </c>
      <c r="F39" s="93">
        <v>56.99</v>
      </c>
      <c r="G39" s="93">
        <v>4231</v>
      </c>
      <c r="H39" s="93">
        <v>43276</v>
      </c>
      <c r="I39" s="93" t="s">
        <v>161</v>
      </c>
      <c r="J39" s="93">
        <v>52.71</v>
      </c>
      <c r="K39" s="93">
        <v>4338</v>
      </c>
      <c r="L39" s="93">
        <v>43225</v>
      </c>
      <c r="M39" s="93" t="s">
        <v>247</v>
      </c>
      <c r="N39" s="93">
        <v>52.61</v>
      </c>
      <c r="O39" s="93">
        <v>4281</v>
      </c>
      <c r="P39" s="93">
        <v>42321</v>
      </c>
      <c r="Q39" s="93" t="s">
        <v>163</v>
      </c>
      <c r="R39" s="93">
        <v>52.6</v>
      </c>
      <c r="S39" s="93">
        <v>4340</v>
      </c>
      <c r="T39" s="93">
        <v>41702</v>
      </c>
      <c r="U39" s="93" t="s">
        <v>164</v>
      </c>
      <c r="V39" s="93">
        <v>50.58</v>
      </c>
      <c r="W39" s="93">
        <v>3846</v>
      </c>
      <c r="X39" s="93">
        <v>42039</v>
      </c>
      <c r="Y39" s="93" t="s">
        <v>418</v>
      </c>
      <c r="Z39" s="93">
        <v>50.73</v>
      </c>
      <c r="AA39" s="93">
        <v>4051</v>
      </c>
      <c r="AB39" s="93">
        <v>41828</v>
      </c>
      <c r="AC39" s="93" t="s">
        <v>141</v>
      </c>
      <c r="AD39" s="93">
        <v>50.81</v>
      </c>
      <c r="AE39" s="93">
        <v>4079</v>
      </c>
      <c r="AF39" s="93">
        <v>42398</v>
      </c>
      <c r="AG39" s="93" t="s">
        <v>420</v>
      </c>
      <c r="AH39" s="93">
        <v>53.06</v>
      </c>
      <c r="AI39" s="93">
        <v>4281</v>
      </c>
      <c r="AJ39" s="93">
        <v>42452</v>
      </c>
      <c r="AK39" s="93" t="s">
        <v>143</v>
      </c>
      <c r="AL39" s="93">
        <v>54.21</v>
      </c>
      <c r="AM39" s="93">
        <v>4134</v>
      </c>
      <c r="AN39" s="93">
        <v>41996</v>
      </c>
      <c r="AO39" s="93" t="s">
        <v>242</v>
      </c>
      <c r="AP39" s="93">
        <v>55.63</v>
      </c>
      <c r="AQ39" s="93">
        <v>4348</v>
      </c>
      <c r="AR39" s="93">
        <v>41761</v>
      </c>
      <c r="AS39" s="93" t="s">
        <v>160</v>
      </c>
      <c r="AT39" s="93">
        <v>56.19</v>
      </c>
      <c r="AU39" s="93">
        <v>4822</v>
      </c>
      <c r="AV39" s="93">
        <v>42584</v>
      </c>
      <c r="AW39" s="93" t="s">
        <v>493</v>
      </c>
    </row>
    <row r="40" spans="1:49" x14ac:dyDescent="0.15">
      <c r="A40" s="93" t="s">
        <v>516</v>
      </c>
      <c r="B40" s="93">
        <v>57.08</v>
      </c>
      <c r="C40" s="93">
        <v>4873</v>
      </c>
      <c r="D40" s="93">
        <v>44122</v>
      </c>
      <c r="E40" s="93" t="s">
        <v>230</v>
      </c>
      <c r="F40" s="93">
        <v>52.08</v>
      </c>
      <c r="G40" s="93">
        <v>4370</v>
      </c>
      <c r="H40" s="93">
        <v>44177</v>
      </c>
      <c r="I40" s="93" t="s">
        <v>306</v>
      </c>
      <c r="J40" s="93">
        <v>56.27</v>
      </c>
      <c r="K40" s="93">
        <v>4228</v>
      </c>
      <c r="L40" s="93">
        <v>44266</v>
      </c>
      <c r="M40" s="93" t="s">
        <v>136</v>
      </c>
      <c r="N40" s="93">
        <v>54.35</v>
      </c>
      <c r="O40" s="93">
        <v>4270</v>
      </c>
      <c r="P40" s="93">
        <v>43897</v>
      </c>
      <c r="Q40" s="93" t="s">
        <v>237</v>
      </c>
      <c r="R40" s="93">
        <v>53.45</v>
      </c>
      <c r="S40" s="93">
        <v>4311</v>
      </c>
      <c r="T40" s="93">
        <v>43355</v>
      </c>
      <c r="U40" s="93" t="s">
        <v>214</v>
      </c>
      <c r="V40" s="93">
        <v>52.62</v>
      </c>
      <c r="W40" s="93">
        <v>4251</v>
      </c>
      <c r="X40" s="93">
        <v>42641</v>
      </c>
      <c r="Y40" s="93" t="s">
        <v>450</v>
      </c>
      <c r="Z40" s="93">
        <v>50.24</v>
      </c>
      <c r="AA40" s="93">
        <v>4201</v>
      </c>
      <c r="AB40" s="93">
        <v>44104</v>
      </c>
      <c r="AC40" s="93" t="s">
        <v>307</v>
      </c>
      <c r="AD40" s="93">
        <v>51.38</v>
      </c>
      <c r="AE40" s="93">
        <v>4338</v>
      </c>
      <c r="AF40" s="93">
        <v>43353</v>
      </c>
      <c r="AG40" s="93" t="s">
        <v>234</v>
      </c>
      <c r="AH40" s="93">
        <v>50.48</v>
      </c>
      <c r="AI40" s="93">
        <v>4447</v>
      </c>
      <c r="AJ40" s="93">
        <v>44364</v>
      </c>
      <c r="AK40" s="93" t="s">
        <v>315</v>
      </c>
      <c r="AL40" s="93">
        <v>53.55</v>
      </c>
      <c r="AM40" s="93">
        <v>4710</v>
      </c>
      <c r="AN40" s="93">
        <v>44176</v>
      </c>
      <c r="AO40" s="93" t="s">
        <v>141</v>
      </c>
      <c r="AP40" s="93">
        <v>52.28</v>
      </c>
      <c r="AQ40" s="93">
        <v>4764</v>
      </c>
      <c r="AR40" s="93">
        <v>43833</v>
      </c>
      <c r="AS40" s="93" t="s">
        <v>305</v>
      </c>
      <c r="AT40" s="93">
        <v>54.92</v>
      </c>
      <c r="AU40" s="93">
        <v>4682</v>
      </c>
      <c r="AV40" s="93">
        <v>42622</v>
      </c>
      <c r="AW40" s="93" t="s">
        <v>495</v>
      </c>
    </row>
    <row r="41" spans="1:49" x14ac:dyDescent="0.15">
      <c r="A41" s="93" t="s">
        <v>517</v>
      </c>
      <c r="B41" s="93">
        <v>57.85</v>
      </c>
      <c r="C41" s="93">
        <v>4838</v>
      </c>
      <c r="D41" s="93">
        <v>40159</v>
      </c>
      <c r="E41" s="93" t="s">
        <v>194</v>
      </c>
      <c r="F41" s="93" t="s">
        <v>155</v>
      </c>
      <c r="G41" s="93" t="s">
        <v>155</v>
      </c>
      <c r="H41" s="93" t="s">
        <v>155</v>
      </c>
      <c r="I41" s="93" t="s">
        <v>155</v>
      </c>
      <c r="J41" s="93" t="s">
        <v>155</v>
      </c>
      <c r="K41" s="93" t="s">
        <v>155</v>
      </c>
      <c r="L41" s="93" t="s">
        <v>155</v>
      </c>
      <c r="M41" s="93" t="s">
        <v>155</v>
      </c>
      <c r="N41" s="93" t="s">
        <v>155</v>
      </c>
      <c r="O41" s="93" t="s">
        <v>155</v>
      </c>
      <c r="P41" s="93" t="s">
        <v>155</v>
      </c>
      <c r="Q41" s="93" t="s">
        <v>155</v>
      </c>
      <c r="R41" s="93" t="s">
        <v>155</v>
      </c>
      <c r="S41" s="93" t="s">
        <v>155</v>
      </c>
      <c r="T41" s="93" t="s">
        <v>155</v>
      </c>
      <c r="U41" s="93" t="s">
        <v>155</v>
      </c>
      <c r="V41" s="93" t="s">
        <v>155</v>
      </c>
      <c r="W41" s="93" t="s">
        <v>155</v>
      </c>
      <c r="X41" s="93" t="s">
        <v>155</v>
      </c>
      <c r="Y41" s="93" t="s">
        <v>155</v>
      </c>
      <c r="Z41" s="93">
        <v>47.1</v>
      </c>
      <c r="AA41" s="93">
        <v>3803</v>
      </c>
      <c r="AB41" s="93">
        <v>37877</v>
      </c>
      <c r="AC41" s="93" t="s">
        <v>163</v>
      </c>
      <c r="AD41" s="93" t="s">
        <v>155</v>
      </c>
      <c r="AE41" s="93" t="s">
        <v>155</v>
      </c>
      <c r="AF41" s="93" t="s">
        <v>155</v>
      </c>
      <c r="AG41" s="93" t="s">
        <v>155</v>
      </c>
      <c r="AH41" s="93" t="s">
        <v>155</v>
      </c>
      <c r="AI41" s="93" t="s">
        <v>155</v>
      </c>
      <c r="AJ41" s="93" t="s">
        <v>155</v>
      </c>
      <c r="AK41" s="93" t="s">
        <v>155</v>
      </c>
      <c r="AL41" s="93">
        <v>56.38</v>
      </c>
      <c r="AM41" s="93">
        <v>4222</v>
      </c>
      <c r="AN41" s="93">
        <v>38939</v>
      </c>
      <c r="AO41" s="93" t="s">
        <v>518</v>
      </c>
      <c r="AP41" s="93">
        <v>55.13</v>
      </c>
      <c r="AQ41" s="93">
        <v>4529</v>
      </c>
      <c r="AR41" s="93">
        <v>38411</v>
      </c>
      <c r="AS41" s="93" t="s">
        <v>455</v>
      </c>
      <c r="AT41" s="93">
        <v>55.22</v>
      </c>
      <c r="AU41" s="93">
        <v>4231</v>
      </c>
      <c r="AV41" s="93">
        <v>38270</v>
      </c>
      <c r="AW41" s="93" t="s">
        <v>292</v>
      </c>
    </row>
    <row r="42" spans="1:49" x14ac:dyDescent="0.15">
      <c r="A42" s="93" t="s">
        <v>519</v>
      </c>
      <c r="B42" s="93">
        <v>58.58</v>
      </c>
      <c r="C42" s="93">
        <v>4685</v>
      </c>
      <c r="D42" s="93">
        <v>55880</v>
      </c>
      <c r="E42" s="93" t="s">
        <v>520</v>
      </c>
      <c r="F42" s="93">
        <v>59.54</v>
      </c>
      <c r="G42" s="93">
        <v>4662</v>
      </c>
      <c r="H42" s="93">
        <v>55341</v>
      </c>
      <c r="I42" s="93" t="s">
        <v>404</v>
      </c>
      <c r="J42" s="93">
        <v>58.86</v>
      </c>
      <c r="K42" s="93">
        <v>5089</v>
      </c>
      <c r="L42" s="93">
        <v>55046</v>
      </c>
      <c r="M42" s="93" t="s">
        <v>521</v>
      </c>
      <c r="N42" s="93">
        <v>58.99</v>
      </c>
      <c r="O42" s="93">
        <v>4930</v>
      </c>
      <c r="P42" s="93">
        <v>53977</v>
      </c>
      <c r="Q42" s="93" t="s">
        <v>522</v>
      </c>
      <c r="R42" s="93">
        <v>58.41</v>
      </c>
      <c r="S42" s="93">
        <v>4926</v>
      </c>
      <c r="T42" s="93">
        <v>51336</v>
      </c>
      <c r="U42" s="93" t="s">
        <v>315</v>
      </c>
      <c r="V42" s="93">
        <v>58.59</v>
      </c>
      <c r="W42" s="93">
        <v>5113</v>
      </c>
      <c r="X42" s="93">
        <v>52300</v>
      </c>
      <c r="Y42" s="93" t="s">
        <v>523</v>
      </c>
      <c r="Z42" s="93">
        <v>55.78</v>
      </c>
      <c r="AA42" s="93">
        <v>4845</v>
      </c>
      <c r="AB42" s="93">
        <v>52746</v>
      </c>
      <c r="AC42" s="93" t="s">
        <v>524</v>
      </c>
      <c r="AD42" s="93">
        <v>56.89</v>
      </c>
      <c r="AE42" s="93">
        <v>5001</v>
      </c>
      <c r="AF42" s="93">
        <v>53353</v>
      </c>
      <c r="AG42" s="93" t="s">
        <v>525</v>
      </c>
      <c r="AH42" s="93">
        <v>57.29</v>
      </c>
      <c r="AI42" s="93">
        <v>4915</v>
      </c>
      <c r="AJ42" s="93">
        <v>53519</v>
      </c>
      <c r="AK42" s="93" t="s">
        <v>526</v>
      </c>
      <c r="AL42" s="93">
        <v>58.81</v>
      </c>
      <c r="AM42" s="93">
        <v>4893</v>
      </c>
      <c r="AN42" s="93">
        <v>54165</v>
      </c>
      <c r="AO42" s="93" t="s">
        <v>428</v>
      </c>
      <c r="AP42" s="93">
        <v>60.11</v>
      </c>
      <c r="AQ42" s="93">
        <v>4967</v>
      </c>
      <c r="AR42" s="93">
        <v>54532</v>
      </c>
      <c r="AS42" s="93" t="s">
        <v>527</v>
      </c>
      <c r="AT42" s="93">
        <v>58.79</v>
      </c>
      <c r="AU42" s="93">
        <v>5144</v>
      </c>
      <c r="AV42" s="93">
        <v>52719</v>
      </c>
      <c r="AW42" s="93" t="s">
        <v>430</v>
      </c>
    </row>
    <row r="43" spans="1:49" x14ac:dyDescent="0.15">
      <c r="A43" s="93" t="s">
        <v>528</v>
      </c>
      <c r="B43" s="93">
        <v>58.66</v>
      </c>
      <c r="C43" s="93">
        <v>5375</v>
      </c>
      <c r="D43" s="93">
        <v>44892</v>
      </c>
      <c r="E43" s="93" t="s">
        <v>233</v>
      </c>
      <c r="F43" s="93">
        <v>54.44</v>
      </c>
      <c r="G43" s="93">
        <v>4840</v>
      </c>
      <c r="H43" s="93">
        <v>45177</v>
      </c>
      <c r="I43" s="93" t="s">
        <v>510</v>
      </c>
      <c r="J43" s="93">
        <v>56.64</v>
      </c>
      <c r="K43" s="93">
        <v>4630</v>
      </c>
      <c r="L43" s="93">
        <v>43040</v>
      </c>
      <c r="M43" s="93" t="s">
        <v>161</v>
      </c>
      <c r="N43" s="93">
        <v>53.76</v>
      </c>
      <c r="O43" s="93">
        <v>4640</v>
      </c>
      <c r="P43" s="93">
        <v>40690</v>
      </c>
      <c r="Q43" s="93" t="s">
        <v>270</v>
      </c>
      <c r="R43" s="93">
        <v>50.54</v>
      </c>
      <c r="S43" s="93">
        <v>5191</v>
      </c>
      <c r="T43" s="93">
        <v>42728</v>
      </c>
      <c r="U43" s="93" t="s">
        <v>134</v>
      </c>
      <c r="V43" s="93">
        <v>51.21</v>
      </c>
      <c r="W43" s="93">
        <v>5021</v>
      </c>
      <c r="X43" s="93">
        <v>42027</v>
      </c>
      <c r="Y43" s="93" t="s">
        <v>247</v>
      </c>
      <c r="Z43" s="93">
        <v>51.54</v>
      </c>
      <c r="AA43" s="93">
        <v>5461</v>
      </c>
      <c r="AB43" s="93">
        <v>42005</v>
      </c>
      <c r="AC43" s="93" t="s">
        <v>395</v>
      </c>
      <c r="AD43" s="93">
        <v>52.7</v>
      </c>
      <c r="AE43" s="93">
        <v>4694</v>
      </c>
      <c r="AF43" s="93">
        <v>42821</v>
      </c>
      <c r="AG43" s="93" t="s">
        <v>296</v>
      </c>
      <c r="AH43" s="93">
        <v>50.78</v>
      </c>
      <c r="AI43" s="93">
        <v>5312</v>
      </c>
      <c r="AJ43" s="93">
        <v>42606</v>
      </c>
      <c r="AK43" s="93" t="s">
        <v>157</v>
      </c>
      <c r="AL43" s="93">
        <v>53.46</v>
      </c>
      <c r="AM43" s="93">
        <v>5377</v>
      </c>
      <c r="AN43" s="93">
        <v>43894</v>
      </c>
      <c r="AO43" s="93" t="s">
        <v>463</v>
      </c>
      <c r="AP43" s="93">
        <v>54.78</v>
      </c>
      <c r="AQ43" s="93">
        <v>5082</v>
      </c>
      <c r="AR43" s="93">
        <v>41016</v>
      </c>
      <c r="AS43" s="93" t="s">
        <v>492</v>
      </c>
      <c r="AT43" s="93">
        <v>53.05</v>
      </c>
      <c r="AU43" s="93">
        <v>5250</v>
      </c>
      <c r="AV43" s="93">
        <v>42322</v>
      </c>
      <c r="AW43" s="93" t="s">
        <v>239</v>
      </c>
    </row>
    <row r="44" spans="1:49" x14ac:dyDescent="0.15">
      <c r="A44" s="93" t="s">
        <v>529</v>
      </c>
      <c r="B44" s="93">
        <v>58.86</v>
      </c>
      <c r="C44" s="93">
        <v>3175</v>
      </c>
      <c r="D44" s="93">
        <v>41943</v>
      </c>
      <c r="E44" s="93" t="s">
        <v>150</v>
      </c>
      <c r="F44" s="93">
        <v>59.42</v>
      </c>
      <c r="G44" s="93">
        <v>3341</v>
      </c>
      <c r="H44" s="93">
        <v>42002</v>
      </c>
      <c r="I44" s="93" t="s">
        <v>173</v>
      </c>
      <c r="J44" s="93">
        <v>58.12</v>
      </c>
      <c r="K44" s="93">
        <v>3282</v>
      </c>
      <c r="L44" s="93">
        <v>42126</v>
      </c>
      <c r="M44" s="93" t="s">
        <v>288</v>
      </c>
      <c r="N44" s="93">
        <v>52.97</v>
      </c>
      <c r="O44" s="93">
        <v>3183</v>
      </c>
      <c r="P44" s="93">
        <v>40279</v>
      </c>
      <c r="Q44" s="93" t="s">
        <v>416</v>
      </c>
      <c r="R44" s="93">
        <v>57.41</v>
      </c>
      <c r="S44" s="93">
        <v>3105</v>
      </c>
      <c r="T44" s="93">
        <v>40116</v>
      </c>
      <c r="U44" s="93" t="s">
        <v>197</v>
      </c>
      <c r="V44" s="93">
        <v>57.26</v>
      </c>
      <c r="W44" s="93">
        <v>3005</v>
      </c>
      <c r="X44" s="93">
        <v>38192</v>
      </c>
      <c r="Y44" s="93" t="s">
        <v>274</v>
      </c>
      <c r="Z44" s="93">
        <v>55.75</v>
      </c>
      <c r="AA44" s="93">
        <v>3030</v>
      </c>
      <c r="AB44" s="93">
        <v>38625</v>
      </c>
      <c r="AC44" s="93" t="s">
        <v>272</v>
      </c>
      <c r="AD44" s="93">
        <v>53.71</v>
      </c>
      <c r="AE44" s="93">
        <v>3003</v>
      </c>
      <c r="AF44" s="93">
        <v>39046</v>
      </c>
      <c r="AG44" s="93" t="s">
        <v>498</v>
      </c>
      <c r="AH44" s="93">
        <v>53.26</v>
      </c>
      <c r="AI44" s="93">
        <v>2914</v>
      </c>
      <c r="AJ44" s="93">
        <v>39975</v>
      </c>
      <c r="AK44" s="93" t="s">
        <v>160</v>
      </c>
      <c r="AL44" s="93">
        <v>51.75</v>
      </c>
      <c r="AM44" s="93">
        <v>3007</v>
      </c>
      <c r="AN44" s="93">
        <v>40785</v>
      </c>
      <c r="AO44" s="93" t="s">
        <v>431</v>
      </c>
      <c r="AP44" s="93">
        <v>57.81</v>
      </c>
      <c r="AQ44" s="93">
        <v>3160</v>
      </c>
      <c r="AR44" s="93">
        <v>39456</v>
      </c>
      <c r="AS44" s="93" t="s">
        <v>530</v>
      </c>
      <c r="AT44" s="93">
        <v>56.88</v>
      </c>
      <c r="AU44" s="93">
        <v>3075</v>
      </c>
      <c r="AV44" s="93">
        <v>37729</v>
      </c>
      <c r="AW44" s="93" t="s">
        <v>468</v>
      </c>
    </row>
    <row r="45" spans="1:49" x14ac:dyDescent="0.15">
      <c r="A45" s="93" t="s">
        <v>531</v>
      </c>
      <c r="B45" s="93">
        <v>59</v>
      </c>
      <c r="C45" s="93">
        <v>4374</v>
      </c>
      <c r="D45" s="93">
        <v>36209</v>
      </c>
      <c r="E45" s="93" t="s">
        <v>267</v>
      </c>
      <c r="F45" s="93">
        <v>58.36</v>
      </c>
      <c r="G45" s="93">
        <v>4165</v>
      </c>
      <c r="H45" s="93">
        <v>36209</v>
      </c>
      <c r="I45" s="93" t="s">
        <v>532</v>
      </c>
      <c r="J45" s="93">
        <v>57.35</v>
      </c>
      <c r="K45" s="93">
        <v>3602</v>
      </c>
      <c r="L45" s="93">
        <v>36209</v>
      </c>
      <c r="M45" s="93" t="s">
        <v>229</v>
      </c>
      <c r="N45" s="93">
        <v>57.82</v>
      </c>
      <c r="O45" s="93">
        <v>3376</v>
      </c>
      <c r="P45" s="93">
        <v>36209</v>
      </c>
      <c r="Q45" s="93" t="s">
        <v>412</v>
      </c>
      <c r="R45" s="93">
        <v>57.94</v>
      </c>
      <c r="S45" s="93">
        <v>3464</v>
      </c>
      <c r="T45" s="93">
        <v>36209</v>
      </c>
      <c r="U45" s="93" t="s">
        <v>533</v>
      </c>
      <c r="V45" s="93">
        <v>55.33</v>
      </c>
      <c r="W45" s="93">
        <v>3547</v>
      </c>
      <c r="X45" s="93">
        <v>36209</v>
      </c>
      <c r="Y45" s="93" t="s">
        <v>183</v>
      </c>
      <c r="Z45" s="93">
        <v>53.28</v>
      </c>
      <c r="AA45" s="93">
        <v>3234</v>
      </c>
      <c r="AB45" s="93">
        <v>36209</v>
      </c>
      <c r="AC45" s="93" t="s">
        <v>474</v>
      </c>
      <c r="AD45" s="93">
        <v>53.7</v>
      </c>
      <c r="AE45" s="93">
        <v>3170</v>
      </c>
      <c r="AF45" s="93">
        <v>36209</v>
      </c>
      <c r="AG45" s="93" t="s">
        <v>268</v>
      </c>
      <c r="AH45" s="93">
        <v>57.12</v>
      </c>
      <c r="AI45" s="93">
        <v>3543</v>
      </c>
      <c r="AJ45" s="93">
        <v>36209</v>
      </c>
      <c r="AK45" s="93" t="s">
        <v>534</v>
      </c>
      <c r="AL45" s="93">
        <v>60.41</v>
      </c>
      <c r="AM45" s="93">
        <v>3122</v>
      </c>
      <c r="AN45" s="93">
        <v>36209</v>
      </c>
      <c r="AO45" s="93" t="s">
        <v>264</v>
      </c>
      <c r="AP45" s="93">
        <v>57.56</v>
      </c>
      <c r="AQ45" s="93">
        <v>2937</v>
      </c>
      <c r="AR45" s="93">
        <v>36209</v>
      </c>
      <c r="AS45" s="93" t="s">
        <v>535</v>
      </c>
      <c r="AT45" s="93">
        <v>57.71</v>
      </c>
      <c r="AU45" s="93">
        <v>2847</v>
      </c>
      <c r="AV45" s="93">
        <v>36209</v>
      </c>
      <c r="AW45" s="93" t="s">
        <v>536</v>
      </c>
    </row>
    <row r="46" spans="1:49" x14ac:dyDescent="0.15">
      <c r="A46" s="93" t="s">
        <v>537</v>
      </c>
      <c r="B46" s="93">
        <v>59.38</v>
      </c>
      <c r="C46" s="93">
        <v>7214</v>
      </c>
      <c r="D46" s="93">
        <v>49691</v>
      </c>
      <c r="E46" s="93" t="s">
        <v>308</v>
      </c>
      <c r="F46" s="93">
        <v>48.98</v>
      </c>
      <c r="G46" s="93">
        <v>6186</v>
      </c>
      <c r="H46" s="93">
        <v>49608</v>
      </c>
      <c r="I46" s="93" t="s">
        <v>538</v>
      </c>
      <c r="J46" s="93">
        <v>55.44</v>
      </c>
      <c r="K46" s="93">
        <v>6621</v>
      </c>
      <c r="L46" s="93">
        <v>49548</v>
      </c>
      <c r="M46" s="93" t="s">
        <v>144</v>
      </c>
      <c r="N46" s="93">
        <v>51.56</v>
      </c>
      <c r="O46" s="93">
        <v>6981</v>
      </c>
      <c r="P46" s="93">
        <v>49846</v>
      </c>
      <c r="Q46" s="93" t="s">
        <v>539</v>
      </c>
      <c r="R46" s="93">
        <v>53.96</v>
      </c>
      <c r="S46" s="93">
        <v>6593</v>
      </c>
      <c r="T46" s="93">
        <v>47516</v>
      </c>
      <c r="U46" s="93" t="s">
        <v>540</v>
      </c>
      <c r="V46" s="93">
        <v>51</v>
      </c>
      <c r="W46" s="93">
        <v>6198</v>
      </c>
      <c r="X46" s="93">
        <v>47772</v>
      </c>
      <c r="Y46" s="93" t="s">
        <v>314</v>
      </c>
      <c r="Z46" s="93">
        <v>51.4</v>
      </c>
      <c r="AA46" s="93">
        <v>5909</v>
      </c>
      <c r="AB46" s="93">
        <v>47166</v>
      </c>
      <c r="AC46" s="93" t="s">
        <v>541</v>
      </c>
      <c r="AD46" s="93">
        <v>54.76</v>
      </c>
      <c r="AE46" s="93">
        <v>6585</v>
      </c>
      <c r="AF46" s="93">
        <v>47455</v>
      </c>
      <c r="AG46" s="93" t="s">
        <v>311</v>
      </c>
      <c r="AH46" s="93">
        <v>53.68</v>
      </c>
      <c r="AI46" s="93">
        <v>6491</v>
      </c>
      <c r="AJ46" s="93">
        <v>47529</v>
      </c>
      <c r="AK46" s="93" t="s">
        <v>312</v>
      </c>
      <c r="AL46" s="93">
        <v>55.71</v>
      </c>
      <c r="AM46" s="93">
        <v>6676</v>
      </c>
      <c r="AN46" s="93">
        <v>48496</v>
      </c>
      <c r="AO46" s="93" t="s">
        <v>215</v>
      </c>
      <c r="AP46" s="93">
        <v>56.05</v>
      </c>
      <c r="AQ46" s="93">
        <v>6773</v>
      </c>
      <c r="AR46" s="93">
        <v>48145</v>
      </c>
      <c r="AS46" s="93" t="s">
        <v>398</v>
      </c>
      <c r="AT46" s="93">
        <v>53.65</v>
      </c>
      <c r="AU46" s="93">
        <v>6801</v>
      </c>
      <c r="AV46" s="93">
        <v>49556</v>
      </c>
      <c r="AW46" s="93" t="s">
        <v>542</v>
      </c>
    </row>
    <row r="47" spans="1:49" x14ac:dyDescent="0.15">
      <c r="A47" s="93" t="s">
        <v>543</v>
      </c>
      <c r="B47" s="93">
        <v>60.14</v>
      </c>
      <c r="C47" s="93">
        <v>12862</v>
      </c>
      <c r="D47" s="93">
        <v>52515</v>
      </c>
      <c r="E47" s="93" t="s">
        <v>483</v>
      </c>
      <c r="F47" s="93">
        <v>67.98</v>
      </c>
      <c r="G47" s="93">
        <v>11200</v>
      </c>
      <c r="H47" s="93">
        <v>52652</v>
      </c>
      <c r="I47" s="93" t="s">
        <v>242</v>
      </c>
      <c r="J47" s="93">
        <v>66.040000000000006</v>
      </c>
      <c r="K47" s="93">
        <v>10636</v>
      </c>
      <c r="L47" s="93">
        <v>50773</v>
      </c>
      <c r="M47" s="93" t="s">
        <v>146</v>
      </c>
      <c r="N47" s="93">
        <v>63.31</v>
      </c>
      <c r="O47" s="93">
        <v>10736</v>
      </c>
      <c r="P47" s="93">
        <v>49168</v>
      </c>
      <c r="Q47" s="93" t="s">
        <v>495</v>
      </c>
      <c r="R47" s="93">
        <v>59.05</v>
      </c>
      <c r="S47" s="93">
        <v>6371</v>
      </c>
      <c r="T47" s="93">
        <v>48372</v>
      </c>
      <c r="U47" s="93" t="s">
        <v>402</v>
      </c>
      <c r="V47" s="93">
        <v>66.37</v>
      </c>
      <c r="W47" s="93">
        <v>8276</v>
      </c>
      <c r="X47" s="93">
        <v>46452</v>
      </c>
      <c r="Y47" s="93" t="s">
        <v>192</v>
      </c>
      <c r="Z47" s="93">
        <v>62.35</v>
      </c>
      <c r="AA47" s="93">
        <v>9781</v>
      </c>
      <c r="AB47" s="93">
        <v>47068</v>
      </c>
      <c r="AC47" s="93" t="s">
        <v>434</v>
      </c>
      <c r="AD47" s="93">
        <v>62.1</v>
      </c>
      <c r="AE47" s="93">
        <v>11352</v>
      </c>
      <c r="AF47" s="93">
        <v>47310</v>
      </c>
      <c r="AG47" s="93" t="s">
        <v>465</v>
      </c>
      <c r="AH47" s="93">
        <v>67.12</v>
      </c>
      <c r="AI47" s="93">
        <v>12490</v>
      </c>
      <c r="AJ47" s="93">
        <v>46555</v>
      </c>
      <c r="AK47" s="93" t="s">
        <v>292</v>
      </c>
      <c r="AL47" s="93">
        <v>60.22</v>
      </c>
      <c r="AM47" s="93">
        <v>8616</v>
      </c>
      <c r="AN47" s="93">
        <v>44720</v>
      </c>
      <c r="AO47" s="93" t="s">
        <v>287</v>
      </c>
      <c r="AP47" s="93">
        <v>71.38</v>
      </c>
      <c r="AQ47" s="93">
        <v>12338</v>
      </c>
      <c r="AR47" s="93">
        <v>43915</v>
      </c>
      <c r="AS47" s="93" t="s">
        <v>285</v>
      </c>
      <c r="AT47" s="93">
        <v>69.489999999999995</v>
      </c>
      <c r="AU47" s="93">
        <v>8329</v>
      </c>
      <c r="AV47" s="93">
        <v>45324</v>
      </c>
      <c r="AW47" s="93" t="s">
        <v>198</v>
      </c>
    </row>
    <row r="48" spans="1:49" x14ac:dyDescent="0.15">
      <c r="A48" s="93" t="s">
        <v>544</v>
      </c>
      <c r="B48" s="93">
        <v>60.84</v>
      </c>
      <c r="C48" s="93">
        <v>4989</v>
      </c>
      <c r="D48" s="93">
        <v>47165</v>
      </c>
      <c r="E48" s="93" t="s">
        <v>158</v>
      </c>
      <c r="F48" s="93">
        <v>58.66</v>
      </c>
      <c r="G48" s="93">
        <v>5007</v>
      </c>
      <c r="H48" s="93">
        <v>47156</v>
      </c>
      <c r="I48" s="93" t="s">
        <v>378</v>
      </c>
      <c r="J48" s="93">
        <v>55.84</v>
      </c>
      <c r="K48" s="93">
        <v>4608</v>
      </c>
      <c r="L48" s="93">
        <v>47162</v>
      </c>
      <c r="M48" s="93" t="s">
        <v>249</v>
      </c>
      <c r="N48" s="93">
        <v>55.22</v>
      </c>
      <c r="O48" s="93">
        <v>4937</v>
      </c>
      <c r="P48" s="93">
        <v>46086</v>
      </c>
      <c r="Q48" s="93" t="s">
        <v>420</v>
      </c>
      <c r="R48" s="93">
        <v>56.51</v>
      </c>
      <c r="S48" s="93">
        <v>5013</v>
      </c>
      <c r="T48" s="93">
        <v>44207</v>
      </c>
      <c r="U48" s="93" t="s">
        <v>243</v>
      </c>
      <c r="V48" s="93">
        <v>50.74</v>
      </c>
      <c r="W48" s="93">
        <v>4635</v>
      </c>
      <c r="X48" s="93">
        <v>44537</v>
      </c>
      <c r="Y48" s="93" t="s">
        <v>307</v>
      </c>
      <c r="Z48" s="93">
        <v>50.37</v>
      </c>
      <c r="AA48" s="93">
        <v>4346</v>
      </c>
      <c r="AB48" s="93">
        <v>45028</v>
      </c>
      <c r="AC48" s="93" t="s">
        <v>144</v>
      </c>
      <c r="AD48" s="93">
        <v>51.38</v>
      </c>
      <c r="AE48" s="93">
        <v>4518</v>
      </c>
      <c r="AF48" s="93">
        <v>44169</v>
      </c>
      <c r="AG48" s="93" t="s">
        <v>159</v>
      </c>
      <c r="AH48" s="93">
        <v>53.64</v>
      </c>
      <c r="AI48" s="93">
        <v>4459</v>
      </c>
      <c r="AJ48" s="93">
        <v>44222</v>
      </c>
      <c r="AK48" s="93" t="s">
        <v>141</v>
      </c>
      <c r="AL48" s="93">
        <v>56.75</v>
      </c>
      <c r="AM48" s="93">
        <v>4673</v>
      </c>
      <c r="AN48" s="93">
        <v>44697</v>
      </c>
      <c r="AO48" s="93" t="s">
        <v>400</v>
      </c>
      <c r="AP48" s="93">
        <v>58.26</v>
      </c>
      <c r="AQ48" s="93">
        <v>4836</v>
      </c>
      <c r="AR48" s="93">
        <v>44414</v>
      </c>
      <c r="AS48" s="93" t="s">
        <v>258</v>
      </c>
      <c r="AT48" s="93">
        <v>56.39</v>
      </c>
      <c r="AU48" s="93">
        <v>4717</v>
      </c>
      <c r="AV48" s="93">
        <v>44462</v>
      </c>
      <c r="AW48" s="93" t="s">
        <v>431</v>
      </c>
    </row>
    <row r="49" spans="1:49" x14ac:dyDescent="0.15">
      <c r="A49" s="93" t="s">
        <v>545</v>
      </c>
      <c r="B49" s="93">
        <v>60.96</v>
      </c>
      <c r="C49" s="93">
        <v>6178</v>
      </c>
      <c r="D49" s="93">
        <v>50133</v>
      </c>
      <c r="E49" s="93" t="s">
        <v>385</v>
      </c>
      <c r="F49" s="93">
        <v>62.05</v>
      </c>
      <c r="G49" s="93">
        <v>5991</v>
      </c>
      <c r="H49" s="93">
        <v>50086</v>
      </c>
      <c r="I49" s="93" t="s">
        <v>237</v>
      </c>
      <c r="J49" s="93">
        <v>63.82</v>
      </c>
      <c r="K49" s="93">
        <v>6212</v>
      </c>
      <c r="L49" s="93">
        <v>50132</v>
      </c>
      <c r="M49" s="93" t="s">
        <v>422</v>
      </c>
      <c r="N49" s="93">
        <v>60.66</v>
      </c>
      <c r="O49" s="93">
        <v>5983</v>
      </c>
      <c r="P49" s="93">
        <v>49133</v>
      </c>
      <c r="Q49" s="93" t="s">
        <v>133</v>
      </c>
      <c r="R49" s="93">
        <v>57.52</v>
      </c>
      <c r="S49" s="93">
        <v>5601</v>
      </c>
      <c r="T49" s="93">
        <v>48968</v>
      </c>
      <c r="U49" s="93" t="s">
        <v>443</v>
      </c>
      <c r="V49" s="93">
        <v>58.48</v>
      </c>
      <c r="W49" s="93">
        <v>5689</v>
      </c>
      <c r="X49" s="93">
        <v>48298</v>
      </c>
      <c r="Y49" s="93" t="s">
        <v>236</v>
      </c>
      <c r="Z49" s="93">
        <v>56.18</v>
      </c>
      <c r="AA49" s="93">
        <v>5479</v>
      </c>
      <c r="AB49" s="93">
        <v>48360</v>
      </c>
      <c r="AC49" s="93" t="s">
        <v>244</v>
      </c>
      <c r="AD49" s="93">
        <v>57.7</v>
      </c>
      <c r="AE49" s="93">
        <v>5600</v>
      </c>
      <c r="AF49" s="93">
        <v>48757</v>
      </c>
      <c r="AG49" s="93" t="s">
        <v>134</v>
      </c>
      <c r="AH49" s="93">
        <v>57.71</v>
      </c>
      <c r="AI49" s="93">
        <v>5195</v>
      </c>
      <c r="AJ49" s="93">
        <v>48818</v>
      </c>
      <c r="AK49" s="93" t="s">
        <v>134</v>
      </c>
      <c r="AL49" s="93">
        <v>60.38</v>
      </c>
      <c r="AM49" s="93">
        <v>5744</v>
      </c>
      <c r="AN49" s="93">
        <v>48392</v>
      </c>
      <c r="AO49" s="93" t="s">
        <v>299</v>
      </c>
      <c r="AP49" s="93">
        <v>60.63</v>
      </c>
      <c r="AQ49" s="93">
        <v>5976</v>
      </c>
      <c r="AR49" s="93">
        <v>48490</v>
      </c>
      <c r="AS49" s="93" t="s">
        <v>238</v>
      </c>
      <c r="AT49" s="93">
        <v>60.86</v>
      </c>
      <c r="AU49" s="93">
        <v>6116</v>
      </c>
      <c r="AV49" s="93">
        <v>48801</v>
      </c>
      <c r="AW49" s="93" t="s">
        <v>299</v>
      </c>
    </row>
    <row r="50" spans="1:49" x14ac:dyDescent="0.15">
      <c r="A50" s="93" t="s">
        <v>546</v>
      </c>
      <c r="B50" s="93">
        <v>60.97</v>
      </c>
      <c r="C50" s="93">
        <v>7269</v>
      </c>
      <c r="D50" s="93">
        <v>59033</v>
      </c>
      <c r="E50" s="93" t="s">
        <v>547</v>
      </c>
      <c r="F50" s="93" t="s">
        <v>155</v>
      </c>
      <c r="G50" s="93" t="s">
        <v>155</v>
      </c>
      <c r="H50" s="93" t="s">
        <v>155</v>
      </c>
      <c r="I50" s="93" t="s">
        <v>155</v>
      </c>
      <c r="J50" s="93">
        <v>54.46</v>
      </c>
      <c r="K50" s="93">
        <v>5865</v>
      </c>
      <c r="L50" s="93">
        <v>56393</v>
      </c>
      <c r="M50" s="93" t="s">
        <v>548</v>
      </c>
      <c r="N50" s="93">
        <v>54.09</v>
      </c>
      <c r="O50" s="93">
        <v>5304</v>
      </c>
      <c r="P50" s="93">
        <v>56360</v>
      </c>
      <c r="Q50" s="93" t="s">
        <v>549</v>
      </c>
      <c r="R50" s="93">
        <v>56.58</v>
      </c>
      <c r="S50" s="93">
        <v>6027</v>
      </c>
      <c r="T50" s="93">
        <v>55684</v>
      </c>
      <c r="U50" s="93" t="s">
        <v>487</v>
      </c>
      <c r="V50" s="93">
        <v>56.75</v>
      </c>
      <c r="W50" s="93">
        <v>5821</v>
      </c>
      <c r="X50" s="93">
        <v>55772</v>
      </c>
      <c r="Y50" s="93" t="s">
        <v>550</v>
      </c>
      <c r="Z50" s="93">
        <v>54.98</v>
      </c>
      <c r="AA50" s="93">
        <v>5826</v>
      </c>
      <c r="AB50" s="93">
        <v>55568</v>
      </c>
      <c r="AC50" s="93" t="s">
        <v>551</v>
      </c>
      <c r="AD50" s="93">
        <v>58.22</v>
      </c>
      <c r="AE50" s="93">
        <v>6092</v>
      </c>
      <c r="AF50" s="93">
        <v>55356</v>
      </c>
      <c r="AG50" s="93" t="s">
        <v>552</v>
      </c>
      <c r="AH50" s="93">
        <v>57.98</v>
      </c>
      <c r="AI50" s="93">
        <v>6055</v>
      </c>
      <c r="AJ50" s="93">
        <v>55114</v>
      </c>
      <c r="AK50" s="93" t="s">
        <v>552</v>
      </c>
      <c r="AL50" s="93">
        <v>59.91</v>
      </c>
      <c r="AM50" s="93">
        <v>6132</v>
      </c>
      <c r="AN50" s="93">
        <v>55164</v>
      </c>
      <c r="AO50" s="93" t="s">
        <v>553</v>
      </c>
      <c r="AP50" s="93">
        <v>60.99</v>
      </c>
      <c r="AQ50" s="93">
        <v>6557</v>
      </c>
      <c r="AR50" s="93">
        <v>54809</v>
      </c>
      <c r="AS50" s="93" t="s">
        <v>165</v>
      </c>
      <c r="AT50" s="93">
        <v>58.62</v>
      </c>
      <c r="AU50" s="93">
        <v>6770</v>
      </c>
      <c r="AV50" s="93">
        <v>54651</v>
      </c>
      <c r="AW50" s="93" t="s">
        <v>482</v>
      </c>
    </row>
    <row r="51" spans="1:49" x14ac:dyDescent="0.15">
      <c r="A51" s="93" t="s">
        <v>554</v>
      </c>
      <c r="B51" s="93">
        <v>61.55</v>
      </c>
      <c r="C51" s="93">
        <v>5900</v>
      </c>
      <c r="D51" s="93" t="s">
        <v>155</v>
      </c>
      <c r="E51" s="93" t="s">
        <v>155</v>
      </c>
      <c r="F51" s="93">
        <v>57.03</v>
      </c>
      <c r="G51" s="93">
        <v>5950</v>
      </c>
      <c r="H51" s="93">
        <v>44859</v>
      </c>
      <c r="I51" s="93" t="s">
        <v>136</v>
      </c>
      <c r="J51" s="93" t="s">
        <v>155</v>
      </c>
      <c r="K51" s="93" t="s">
        <v>155</v>
      </c>
      <c r="L51" s="93" t="s">
        <v>155</v>
      </c>
      <c r="M51" s="93" t="s">
        <v>155</v>
      </c>
      <c r="N51" s="93" t="s">
        <v>155</v>
      </c>
      <c r="O51" s="93" t="s">
        <v>155</v>
      </c>
      <c r="P51" s="93" t="s">
        <v>155</v>
      </c>
      <c r="Q51" s="93" t="s">
        <v>155</v>
      </c>
      <c r="R51" s="93" t="s">
        <v>155</v>
      </c>
      <c r="S51" s="93" t="s">
        <v>155</v>
      </c>
      <c r="T51" s="93" t="s">
        <v>155</v>
      </c>
      <c r="U51" s="93" t="s">
        <v>155</v>
      </c>
      <c r="V51" s="93" t="s">
        <v>155</v>
      </c>
      <c r="W51" s="93" t="s">
        <v>155</v>
      </c>
      <c r="X51" s="93" t="s">
        <v>155</v>
      </c>
      <c r="Y51" s="93" t="s">
        <v>155</v>
      </c>
      <c r="Z51" s="93" t="s">
        <v>155</v>
      </c>
      <c r="AA51" s="93" t="s">
        <v>155</v>
      </c>
      <c r="AB51" s="93" t="s">
        <v>155</v>
      </c>
      <c r="AC51" s="93" t="s">
        <v>155</v>
      </c>
      <c r="AD51" s="93" t="s">
        <v>155</v>
      </c>
      <c r="AE51" s="93" t="s">
        <v>155</v>
      </c>
      <c r="AF51" s="93" t="s">
        <v>155</v>
      </c>
      <c r="AG51" s="93" t="s">
        <v>155</v>
      </c>
      <c r="AH51" s="93" t="s">
        <v>155</v>
      </c>
      <c r="AI51" s="93" t="s">
        <v>155</v>
      </c>
      <c r="AJ51" s="93" t="s">
        <v>155</v>
      </c>
      <c r="AK51" s="93" t="s">
        <v>155</v>
      </c>
      <c r="AL51" s="93" t="s">
        <v>155</v>
      </c>
      <c r="AM51" s="93" t="s">
        <v>155</v>
      </c>
      <c r="AN51" s="93" t="s">
        <v>155</v>
      </c>
      <c r="AO51" s="93" t="s">
        <v>155</v>
      </c>
      <c r="AP51" s="93" t="s">
        <v>155</v>
      </c>
      <c r="AQ51" s="93" t="s">
        <v>155</v>
      </c>
      <c r="AR51" s="93" t="s">
        <v>155</v>
      </c>
      <c r="AS51" s="93" t="s">
        <v>155</v>
      </c>
      <c r="AT51" s="93" t="s">
        <v>155</v>
      </c>
      <c r="AU51" s="93" t="s">
        <v>155</v>
      </c>
      <c r="AV51" s="93" t="s">
        <v>155</v>
      </c>
      <c r="AW51" s="93" t="s">
        <v>155</v>
      </c>
    </row>
    <row r="52" spans="1:49" x14ac:dyDescent="0.15">
      <c r="A52" s="93" t="s">
        <v>555</v>
      </c>
      <c r="B52" s="93">
        <v>61.66</v>
      </c>
      <c r="C52" s="93">
        <v>4847</v>
      </c>
      <c r="D52" s="93">
        <v>52350</v>
      </c>
      <c r="E52" s="93" t="s">
        <v>421</v>
      </c>
      <c r="F52" s="93">
        <v>60.71</v>
      </c>
      <c r="G52" s="93">
        <v>4463</v>
      </c>
      <c r="H52" s="93">
        <v>52288</v>
      </c>
      <c r="I52" s="93" t="s">
        <v>442</v>
      </c>
      <c r="J52" s="93">
        <v>58.63</v>
      </c>
      <c r="K52" s="93">
        <v>4469</v>
      </c>
      <c r="L52" s="93">
        <v>52319</v>
      </c>
      <c r="M52" s="93" t="s">
        <v>523</v>
      </c>
      <c r="N52" s="93">
        <v>57.81</v>
      </c>
      <c r="O52" s="93">
        <v>4388</v>
      </c>
      <c r="P52" s="93">
        <v>44526</v>
      </c>
      <c r="Q52" s="93" t="s">
        <v>259</v>
      </c>
      <c r="R52" s="93">
        <v>56.99</v>
      </c>
      <c r="S52" s="93">
        <v>4365</v>
      </c>
      <c r="T52" s="93">
        <v>47768</v>
      </c>
      <c r="U52" s="93" t="s">
        <v>305</v>
      </c>
      <c r="V52" s="93">
        <v>57.22</v>
      </c>
      <c r="W52" s="93">
        <v>4313</v>
      </c>
      <c r="X52" s="93">
        <v>47530</v>
      </c>
      <c r="Y52" s="93" t="s">
        <v>213</v>
      </c>
      <c r="Z52" s="93">
        <v>53.43</v>
      </c>
      <c r="AA52" s="93">
        <v>4148</v>
      </c>
      <c r="AB52" s="93">
        <v>48325</v>
      </c>
      <c r="AC52" s="93" t="s">
        <v>556</v>
      </c>
      <c r="AD52" s="93">
        <v>56.08</v>
      </c>
      <c r="AE52" s="93">
        <v>4166</v>
      </c>
      <c r="AF52" s="93">
        <v>49278</v>
      </c>
      <c r="AG52" s="93" t="s">
        <v>315</v>
      </c>
      <c r="AH52" s="93">
        <v>62.5</v>
      </c>
      <c r="AI52" s="93">
        <v>3942</v>
      </c>
      <c r="AJ52" s="93">
        <v>48538</v>
      </c>
      <c r="AK52" s="93" t="s">
        <v>495</v>
      </c>
      <c r="AL52" s="93">
        <v>57.28</v>
      </c>
      <c r="AM52" s="93">
        <v>4234</v>
      </c>
      <c r="AN52" s="93">
        <v>50332</v>
      </c>
      <c r="AO52" s="93" t="s">
        <v>315</v>
      </c>
      <c r="AP52" s="93">
        <v>60.27</v>
      </c>
      <c r="AQ52" s="93">
        <v>4624</v>
      </c>
      <c r="AR52" s="93">
        <v>51624</v>
      </c>
      <c r="AS52" s="93" t="s">
        <v>481</v>
      </c>
      <c r="AT52" s="93">
        <v>56.55</v>
      </c>
      <c r="AU52" s="93">
        <v>4218</v>
      </c>
      <c r="AV52" s="93">
        <v>44526</v>
      </c>
      <c r="AW52" s="93" t="s">
        <v>400</v>
      </c>
    </row>
    <row r="53" spans="1:49" x14ac:dyDescent="0.15">
      <c r="A53" s="93" t="s">
        <v>557</v>
      </c>
      <c r="B53" s="93">
        <v>61.95</v>
      </c>
      <c r="C53" s="93">
        <v>6505</v>
      </c>
      <c r="D53" s="93">
        <v>52426</v>
      </c>
      <c r="E53" s="93" t="s">
        <v>309</v>
      </c>
      <c r="F53" s="93">
        <v>60.24</v>
      </c>
      <c r="G53" s="93">
        <v>6253</v>
      </c>
      <c r="H53" s="93">
        <v>52575</v>
      </c>
      <c r="I53" s="93" t="s">
        <v>303</v>
      </c>
      <c r="J53" s="93">
        <v>64.95</v>
      </c>
      <c r="K53" s="93">
        <v>7422</v>
      </c>
      <c r="L53" s="93">
        <v>52576</v>
      </c>
      <c r="M53" s="93" t="s">
        <v>133</v>
      </c>
      <c r="N53" s="93">
        <v>62.77</v>
      </c>
      <c r="O53" s="93">
        <v>6815</v>
      </c>
      <c r="P53" s="93">
        <v>53069</v>
      </c>
      <c r="Q53" s="93" t="s">
        <v>134</v>
      </c>
      <c r="R53" s="93">
        <v>63.03</v>
      </c>
      <c r="S53" s="93">
        <v>7243</v>
      </c>
      <c r="T53" s="93">
        <v>50848</v>
      </c>
      <c r="U53" s="93" t="s">
        <v>304</v>
      </c>
      <c r="V53" s="93">
        <v>60.75</v>
      </c>
      <c r="W53" s="93">
        <v>6684</v>
      </c>
      <c r="X53" s="93">
        <v>50632</v>
      </c>
      <c r="Y53" s="93" t="s">
        <v>186</v>
      </c>
      <c r="Z53" s="93">
        <v>60.14</v>
      </c>
      <c r="AA53" s="93">
        <v>6183</v>
      </c>
      <c r="AB53" s="93">
        <v>49993</v>
      </c>
      <c r="AC53" s="93" t="s">
        <v>418</v>
      </c>
      <c r="AD53" s="93">
        <v>61.61</v>
      </c>
      <c r="AE53" s="93">
        <v>6631</v>
      </c>
      <c r="AF53" s="93">
        <v>50832</v>
      </c>
      <c r="AG53" s="93" t="s">
        <v>236</v>
      </c>
      <c r="AH53" s="93">
        <v>60.65</v>
      </c>
      <c r="AI53" s="93">
        <v>6302</v>
      </c>
      <c r="AJ53" s="93">
        <v>51536</v>
      </c>
      <c r="AK53" s="93" t="s">
        <v>421</v>
      </c>
      <c r="AL53" s="93">
        <v>57.81</v>
      </c>
      <c r="AM53" s="93">
        <v>6316</v>
      </c>
      <c r="AN53" s="93">
        <v>50839</v>
      </c>
      <c r="AO53" s="93" t="s">
        <v>302</v>
      </c>
      <c r="AP53" s="93">
        <v>62.94</v>
      </c>
      <c r="AQ53" s="93">
        <v>6267</v>
      </c>
      <c r="AR53" s="93">
        <v>49720</v>
      </c>
      <c r="AS53" s="93" t="s">
        <v>435</v>
      </c>
      <c r="AT53" s="93">
        <v>56.07</v>
      </c>
      <c r="AU53" s="93">
        <v>8122</v>
      </c>
      <c r="AV53" s="93">
        <v>49424</v>
      </c>
      <c r="AW53" s="93" t="s">
        <v>298</v>
      </c>
    </row>
    <row r="54" spans="1:49" x14ac:dyDescent="0.15">
      <c r="A54" s="93" t="s">
        <v>558</v>
      </c>
      <c r="B54" s="93">
        <v>62.35</v>
      </c>
      <c r="C54" s="93">
        <v>3788</v>
      </c>
      <c r="D54" s="93">
        <v>42946</v>
      </c>
      <c r="E54" s="93" t="s">
        <v>269</v>
      </c>
      <c r="F54" s="93">
        <v>57.72</v>
      </c>
      <c r="G54" s="93">
        <v>3773</v>
      </c>
      <c r="H54" s="93">
        <v>42662</v>
      </c>
      <c r="I54" s="93" t="s">
        <v>184</v>
      </c>
      <c r="J54" s="93">
        <v>58.62</v>
      </c>
      <c r="K54" s="93">
        <v>3700</v>
      </c>
      <c r="L54" s="93">
        <v>42563</v>
      </c>
      <c r="M54" s="93" t="s">
        <v>498</v>
      </c>
      <c r="N54" s="93">
        <v>56.97</v>
      </c>
      <c r="O54" s="93">
        <v>3492</v>
      </c>
      <c r="P54" s="93">
        <v>40350</v>
      </c>
      <c r="Q54" s="93" t="s">
        <v>253</v>
      </c>
      <c r="R54" s="93">
        <v>57.39</v>
      </c>
      <c r="S54" s="93">
        <v>3524</v>
      </c>
      <c r="T54" s="93">
        <v>39766</v>
      </c>
      <c r="U54" s="93" t="s">
        <v>272</v>
      </c>
      <c r="V54" s="93">
        <v>55.2</v>
      </c>
      <c r="W54" s="93">
        <v>3371</v>
      </c>
      <c r="X54" s="93">
        <v>40384</v>
      </c>
      <c r="Y54" s="93" t="s">
        <v>411</v>
      </c>
      <c r="Z54" s="93">
        <v>52.73</v>
      </c>
      <c r="AA54" s="93">
        <v>3222</v>
      </c>
      <c r="AB54" s="93">
        <v>40151</v>
      </c>
      <c r="AC54" s="93" t="s">
        <v>465</v>
      </c>
      <c r="AD54" s="93">
        <v>54.81</v>
      </c>
      <c r="AE54" s="93">
        <v>3343</v>
      </c>
      <c r="AF54" s="93">
        <v>41236</v>
      </c>
      <c r="AG54" s="93" t="s">
        <v>138</v>
      </c>
      <c r="AH54" s="93">
        <v>52.88</v>
      </c>
      <c r="AI54" s="93">
        <v>3254</v>
      </c>
      <c r="AJ54" s="93">
        <v>41601</v>
      </c>
      <c r="AK54" s="93" t="s">
        <v>136</v>
      </c>
      <c r="AL54" s="93">
        <v>56.56</v>
      </c>
      <c r="AM54" s="93">
        <v>3466</v>
      </c>
      <c r="AN54" s="93">
        <v>42036</v>
      </c>
      <c r="AO54" s="93" t="s">
        <v>514</v>
      </c>
      <c r="AP54" s="93">
        <v>58.66</v>
      </c>
      <c r="AQ54" s="93">
        <v>3530</v>
      </c>
      <c r="AR54" s="93">
        <v>41970</v>
      </c>
      <c r="AS54" s="93" t="s">
        <v>452</v>
      </c>
      <c r="AT54" s="93">
        <v>58.46</v>
      </c>
      <c r="AU54" s="93">
        <v>3470</v>
      </c>
      <c r="AV54" s="93">
        <v>41136</v>
      </c>
      <c r="AW54" s="93" t="s">
        <v>135</v>
      </c>
    </row>
    <row r="55" spans="1:49" x14ac:dyDescent="0.15">
      <c r="A55" s="93" t="s">
        <v>559</v>
      </c>
      <c r="B55" s="93">
        <v>64</v>
      </c>
      <c r="C55" s="93">
        <v>4731</v>
      </c>
      <c r="D55" s="93">
        <v>45166</v>
      </c>
      <c r="E55" s="93" t="s">
        <v>377</v>
      </c>
      <c r="F55" s="93">
        <v>59.88</v>
      </c>
      <c r="G55" s="93">
        <v>4444</v>
      </c>
      <c r="H55" s="93">
        <v>45170</v>
      </c>
      <c r="I55" s="93" t="s">
        <v>434</v>
      </c>
      <c r="J55" s="93">
        <v>57.89</v>
      </c>
      <c r="K55" s="93">
        <v>4250</v>
      </c>
      <c r="L55" s="93">
        <v>44878</v>
      </c>
      <c r="M55" s="93" t="s">
        <v>158</v>
      </c>
      <c r="N55" s="93">
        <v>57</v>
      </c>
      <c r="O55" s="93">
        <v>4178</v>
      </c>
      <c r="P55" s="93">
        <v>44723</v>
      </c>
      <c r="Q55" s="93" t="s">
        <v>201</v>
      </c>
      <c r="R55" s="93">
        <v>57.4</v>
      </c>
      <c r="S55" s="93">
        <v>4082</v>
      </c>
      <c r="T55" s="93">
        <v>44328</v>
      </c>
      <c r="U55" s="93" t="s">
        <v>230</v>
      </c>
      <c r="V55" s="93">
        <v>54.37</v>
      </c>
      <c r="W55" s="93">
        <v>4122</v>
      </c>
      <c r="X55" s="93">
        <v>46851</v>
      </c>
      <c r="Y55" s="93" t="s">
        <v>442</v>
      </c>
      <c r="Z55" s="93">
        <v>52.46</v>
      </c>
      <c r="AA55" s="93">
        <v>4108</v>
      </c>
      <c r="AB55" s="93">
        <v>45875</v>
      </c>
      <c r="AC55" s="93" t="s">
        <v>560</v>
      </c>
      <c r="AD55" s="93">
        <v>54.13</v>
      </c>
      <c r="AE55" s="93">
        <v>4182</v>
      </c>
      <c r="AF55" s="93">
        <v>44241</v>
      </c>
      <c r="AG55" s="93" t="s">
        <v>248</v>
      </c>
      <c r="AH55" s="93">
        <v>56.15</v>
      </c>
      <c r="AI55" s="93">
        <v>4266</v>
      </c>
      <c r="AJ55" s="93">
        <v>44925</v>
      </c>
      <c r="AK55" s="93" t="s">
        <v>143</v>
      </c>
      <c r="AL55" s="93">
        <v>56</v>
      </c>
      <c r="AM55" s="93">
        <v>4276</v>
      </c>
      <c r="AN55" s="93">
        <v>42685</v>
      </c>
      <c r="AO55" s="93" t="s">
        <v>258</v>
      </c>
      <c r="AP55" s="93">
        <v>57.67</v>
      </c>
      <c r="AQ55" s="93">
        <v>4325</v>
      </c>
      <c r="AR55" s="93">
        <v>43792</v>
      </c>
      <c r="AS55" s="93" t="s">
        <v>161</v>
      </c>
      <c r="AT55" s="93">
        <v>57.45</v>
      </c>
      <c r="AU55" s="93">
        <v>4542</v>
      </c>
      <c r="AV55" s="93">
        <v>43432</v>
      </c>
      <c r="AW55" s="93" t="s">
        <v>282</v>
      </c>
    </row>
    <row r="56" spans="1:49" x14ac:dyDescent="0.15">
      <c r="A56" s="93" t="s">
        <v>561</v>
      </c>
      <c r="B56" s="93">
        <v>65.599999999999994</v>
      </c>
      <c r="C56" s="93">
        <v>5117</v>
      </c>
      <c r="D56" s="93">
        <v>52499</v>
      </c>
      <c r="E56" s="93" t="s">
        <v>143</v>
      </c>
      <c r="F56" s="93">
        <v>59.13</v>
      </c>
      <c r="G56" s="93">
        <v>4086</v>
      </c>
      <c r="H56" s="93">
        <v>52167</v>
      </c>
      <c r="I56" s="93" t="s">
        <v>384</v>
      </c>
      <c r="J56" s="93">
        <v>57.64</v>
      </c>
      <c r="K56" s="93">
        <v>3897</v>
      </c>
      <c r="L56" s="93">
        <v>52315</v>
      </c>
      <c r="M56" s="93" t="s">
        <v>527</v>
      </c>
      <c r="N56" s="93">
        <v>59.66</v>
      </c>
      <c r="O56" s="93">
        <v>4202</v>
      </c>
      <c r="P56" s="93">
        <v>51063</v>
      </c>
      <c r="Q56" s="93" t="s">
        <v>415</v>
      </c>
      <c r="R56" s="93">
        <v>58.91</v>
      </c>
      <c r="S56" s="93">
        <v>3985</v>
      </c>
      <c r="T56" s="93">
        <v>51462</v>
      </c>
      <c r="U56" s="93" t="s">
        <v>483</v>
      </c>
      <c r="V56" s="93">
        <v>62.57</v>
      </c>
      <c r="W56" s="93">
        <v>4289</v>
      </c>
      <c r="X56" s="93">
        <v>44098</v>
      </c>
      <c r="Y56" s="93" t="s">
        <v>193</v>
      </c>
      <c r="Z56" s="93">
        <v>59.14</v>
      </c>
      <c r="AA56" s="93">
        <v>4326</v>
      </c>
      <c r="AB56" s="93">
        <v>51644</v>
      </c>
      <c r="AC56" s="93" t="s">
        <v>483</v>
      </c>
      <c r="AD56" s="93">
        <v>60.75</v>
      </c>
      <c r="AE56" s="93">
        <v>4235</v>
      </c>
      <c r="AF56" s="93">
        <v>51269</v>
      </c>
      <c r="AG56" s="93" t="s">
        <v>234</v>
      </c>
      <c r="AH56" s="93">
        <v>63.38</v>
      </c>
      <c r="AI56" s="93">
        <v>3988</v>
      </c>
      <c r="AJ56" s="93">
        <v>49863</v>
      </c>
      <c r="AK56" s="93" t="s">
        <v>136</v>
      </c>
      <c r="AL56" s="93">
        <v>60.92</v>
      </c>
      <c r="AM56" s="93">
        <v>4700</v>
      </c>
      <c r="AN56" s="93">
        <v>50847</v>
      </c>
      <c r="AO56" s="93" t="s">
        <v>420</v>
      </c>
      <c r="AP56" s="93">
        <v>64.25</v>
      </c>
      <c r="AQ56" s="93">
        <v>4469</v>
      </c>
      <c r="AR56" s="93">
        <v>49953</v>
      </c>
      <c r="AS56" s="93" t="s">
        <v>140</v>
      </c>
      <c r="AT56" s="93">
        <v>68.78</v>
      </c>
      <c r="AU56" s="93">
        <v>4896</v>
      </c>
      <c r="AV56" s="93">
        <v>48964</v>
      </c>
      <c r="AW56" s="93" t="s">
        <v>170</v>
      </c>
    </row>
    <row r="57" spans="1:49" x14ac:dyDescent="0.15">
      <c r="A57" s="93" t="s">
        <v>562</v>
      </c>
      <c r="B57" s="93">
        <v>65.739999999999995</v>
      </c>
      <c r="C57" s="93">
        <v>9307</v>
      </c>
      <c r="D57" s="93">
        <v>48260</v>
      </c>
      <c r="E57" s="93" t="s">
        <v>291</v>
      </c>
      <c r="F57" s="93">
        <v>73.03</v>
      </c>
      <c r="G57" s="93">
        <v>13211</v>
      </c>
      <c r="H57" s="93">
        <v>47849</v>
      </c>
      <c r="I57" s="93" t="s">
        <v>563</v>
      </c>
      <c r="J57" s="93">
        <v>56.3</v>
      </c>
      <c r="K57" s="93">
        <v>4310</v>
      </c>
      <c r="L57" s="93">
        <v>47645</v>
      </c>
      <c r="M57" s="93" t="s">
        <v>309</v>
      </c>
      <c r="N57" s="93">
        <v>57.73</v>
      </c>
      <c r="O57" s="93">
        <v>4320</v>
      </c>
      <c r="P57" s="93">
        <v>44268</v>
      </c>
      <c r="Q57" s="93" t="s">
        <v>289</v>
      </c>
      <c r="R57" s="93">
        <v>55.71</v>
      </c>
      <c r="S57" s="93">
        <v>4160</v>
      </c>
      <c r="T57" s="93">
        <v>45201</v>
      </c>
      <c r="U57" s="93" t="s">
        <v>214</v>
      </c>
      <c r="V57" s="93">
        <v>57.11</v>
      </c>
      <c r="W57" s="93">
        <v>4607</v>
      </c>
      <c r="X57" s="93">
        <v>45003</v>
      </c>
      <c r="Y57" s="93" t="s">
        <v>431</v>
      </c>
      <c r="Z57" s="93">
        <v>52.57</v>
      </c>
      <c r="AA57" s="93">
        <v>5018</v>
      </c>
      <c r="AB57" s="93">
        <v>45603</v>
      </c>
      <c r="AC57" s="93" t="s">
        <v>509</v>
      </c>
      <c r="AD57" s="93">
        <v>52.59</v>
      </c>
      <c r="AE57" s="93">
        <v>5286</v>
      </c>
      <c r="AF57" s="93">
        <v>45133</v>
      </c>
      <c r="AG57" s="93" t="s">
        <v>398</v>
      </c>
      <c r="AH57" s="93">
        <v>55.89</v>
      </c>
      <c r="AI57" s="93">
        <v>5383</v>
      </c>
      <c r="AJ57" s="93">
        <v>45311</v>
      </c>
      <c r="AK57" s="93" t="s">
        <v>450</v>
      </c>
      <c r="AL57" s="93">
        <v>55.99</v>
      </c>
      <c r="AM57" s="93">
        <v>5514</v>
      </c>
      <c r="AN57" s="93">
        <v>45690</v>
      </c>
      <c r="AO57" s="93" t="s">
        <v>252</v>
      </c>
      <c r="AP57" s="93">
        <v>58.9</v>
      </c>
      <c r="AQ57" s="93">
        <v>5396</v>
      </c>
      <c r="AR57" s="93">
        <v>46026</v>
      </c>
      <c r="AS57" s="93" t="s">
        <v>251</v>
      </c>
      <c r="AT57" s="93">
        <v>60.02</v>
      </c>
      <c r="AU57" s="93">
        <v>5529</v>
      </c>
      <c r="AV57" s="93">
        <v>45780</v>
      </c>
      <c r="AW57" s="93" t="s">
        <v>258</v>
      </c>
    </row>
    <row r="58" spans="1:49" x14ac:dyDescent="0.15">
      <c r="A58" s="93" t="s">
        <v>564</v>
      </c>
      <c r="B58" s="93">
        <v>65.790000000000006</v>
      </c>
      <c r="C58" s="93">
        <v>7917</v>
      </c>
      <c r="D58" s="93">
        <v>26500</v>
      </c>
      <c r="E58" s="93" t="s">
        <v>565</v>
      </c>
      <c r="F58" s="93" t="s">
        <v>155</v>
      </c>
      <c r="G58" s="93" t="s">
        <v>155</v>
      </c>
      <c r="H58" s="93" t="s">
        <v>155</v>
      </c>
      <c r="I58" s="93" t="s">
        <v>155</v>
      </c>
      <c r="J58" s="93">
        <v>77.2</v>
      </c>
      <c r="K58" s="93">
        <v>7818</v>
      </c>
      <c r="L58" s="93">
        <v>25418</v>
      </c>
      <c r="M58" s="93" t="s">
        <v>566</v>
      </c>
      <c r="N58" s="93">
        <v>71.77</v>
      </c>
      <c r="O58" s="93">
        <v>7029</v>
      </c>
      <c r="P58" s="93">
        <v>25418</v>
      </c>
      <c r="Q58" s="93" t="s">
        <v>567</v>
      </c>
      <c r="R58" s="93">
        <v>74.180000000000007</v>
      </c>
      <c r="S58" s="93">
        <v>6454</v>
      </c>
      <c r="T58" s="93">
        <v>25418</v>
      </c>
      <c r="U58" s="93" t="s">
        <v>220</v>
      </c>
      <c r="V58" s="93">
        <v>78.45</v>
      </c>
      <c r="W58" s="93">
        <v>6005</v>
      </c>
      <c r="X58" s="93">
        <v>25418</v>
      </c>
      <c r="Y58" s="93" t="s">
        <v>221</v>
      </c>
      <c r="Z58" s="93">
        <v>77.36</v>
      </c>
      <c r="AA58" s="93">
        <v>5961</v>
      </c>
      <c r="AB58" s="93">
        <v>25418</v>
      </c>
      <c r="AC58" s="93" t="s">
        <v>222</v>
      </c>
      <c r="AD58" s="93">
        <v>73.72</v>
      </c>
      <c r="AE58" s="93">
        <v>7064</v>
      </c>
      <c r="AF58" s="93">
        <v>25418</v>
      </c>
      <c r="AG58" s="93" t="s">
        <v>223</v>
      </c>
      <c r="AH58" s="93">
        <v>76.48</v>
      </c>
      <c r="AI58" s="93">
        <v>6369</v>
      </c>
      <c r="AJ58" s="93">
        <v>25418</v>
      </c>
      <c r="AK58" s="93" t="s">
        <v>224</v>
      </c>
      <c r="AL58" s="93">
        <v>81.3</v>
      </c>
      <c r="AM58" s="93">
        <v>6330</v>
      </c>
      <c r="AN58" s="93">
        <v>25418</v>
      </c>
      <c r="AO58" s="93" t="s">
        <v>225</v>
      </c>
      <c r="AP58" s="93">
        <v>75.83</v>
      </c>
      <c r="AQ58" s="93">
        <v>6149</v>
      </c>
      <c r="AR58" s="93">
        <v>25418</v>
      </c>
      <c r="AS58" s="93" t="s">
        <v>226</v>
      </c>
      <c r="AT58" s="93">
        <v>73.489999999999995</v>
      </c>
      <c r="AU58" s="93">
        <v>7138</v>
      </c>
      <c r="AV58" s="93">
        <v>25418</v>
      </c>
      <c r="AW58" s="93" t="s">
        <v>227</v>
      </c>
    </row>
    <row r="59" spans="1:49" x14ac:dyDescent="0.15">
      <c r="A59" s="93" t="s">
        <v>568</v>
      </c>
      <c r="B59" s="93">
        <v>66.010000000000005</v>
      </c>
      <c r="C59" s="93">
        <v>11543</v>
      </c>
      <c r="D59" s="93">
        <v>66561</v>
      </c>
      <c r="E59" s="93" t="s">
        <v>569</v>
      </c>
      <c r="F59" s="93" t="s">
        <v>155</v>
      </c>
      <c r="G59" s="93" t="s">
        <v>155</v>
      </c>
      <c r="H59" s="93" t="s">
        <v>155</v>
      </c>
      <c r="I59" s="93" t="s">
        <v>155</v>
      </c>
      <c r="J59" s="93">
        <v>81.709999999999994</v>
      </c>
      <c r="K59" s="93">
        <v>12622</v>
      </c>
      <c r="L59" s="93">
        <v>66678</v>
      </c>
      <c r="M59" s="93" t="s">
        <v>252</v>
      </c>
      <c r="N59" s="93">
        <v>65.58</v>
      </c>
      <c r="O59" s="93">
        <v>9567</v>
      </c>
      <c r="P59" s="93">
        <v>54899</v>
      </c>
      <c r="Q59" s="93" t="s">
        <v>279</v>
      </c>
      <c r="R59" s="93">
        <v>59.45</v>
      </c>
      <c r="S59" s="93">
        <v>9167</v>
      </c>
      <c r="T59" s="93">
        <v>60756</v>
      </c>
      <c r="U59" s="93" t="s">
        <v>570</v>
      </c>
      <c r="V59" s="93">
        <v>65.69</v>
      </c>
      <c r="W59" s="93">
        <v>11000</v>
      </c>
      <c r="X59" s="93">
        <v>55033</v>
      </c>
      <c r="Y59" s="93" t="s">
        <v>279</v>
      </c>
      <c r="Z59" s="93">
        <v>61.65</v>
      </c>
      <c r="AA59" s="93">
        <v>8645</v>
      </c>
      <c r="AB59" s="93">
        <v>54098</v>
      </c>
      <c r="AC59" s="93" t="s">
        <v>307</v>
      </c>
      <c r="AD59" s="93">
        <v>64.599999999999994</v>
      </c>
      <c r="AE59" s="93">
        <v>10430</v>
      </c>
      <c r="AF59" s="93">
        <v>50402</v>
      </c>
      <c r="AG59" s="93" t="s">
        <v>477</v>
      </c>
      <c r="AH59" s="93">
        <v>69.739999999999995</v>
      </c>
      <c r="AI59" s="93">
        <v>13354</v>
      </c>
      <c r="AJ59" s="93">
        <v>50409</v>
      </c>
      <c r="AK59" s="93" t="s">
        <v>389</v>
      </c>
      <c r="AL59" s="93">
        <v>68.33</v>
      </c>
      <c r="AM59" s="93">
        <v>11455</v>
      </c>
      <c r="AN59" s="93">
        <v>46201</v>
      </c>
      <c r="AO59" s="93" t="s">
        <v>195</v>
      </c>
      <c r="AP59" s="93">
        <v>76.61</v>
      </c>
      <c r="AQ59" s="93">
        <v>13700</v>
      </c>
      <c r="AR59" s="93">
        <v>48447</v>
      </c>
      <c r="AS59" s="93" t="s">
        <v>188</v>
      </c>
      <c r="AT59" s="93">
        <v>86.72</v>
      </c>
      <c r="AU59" s="93">
        <v>12500</v>
      </c>
      <c r="AV59" s="93">
        <v>51490</v>
      </c>
      <c r="AW59" s="93" t="s">
        <v>571</v>
      </c>
    </row>
    <row r="60" spans="1:49" x14ac:dyDescent="0.15">
      <c r="A60" s="93" t="s">
        <v>572</v>
      </c>
      <c r="B60" s="93">
        <v>66.39</v>
      </c>
      <c r="C60" s="93">
        <v>4968</v>
      </c>
      <c r="D60" s="93">
        <v>48897</v>
      </c>
      <c r="E60" s="93" t="s">
        <v>506</v>
      </c>
      <c r="F60" s="93">
        <v>67.73</v>
      </c>
      <c r="G60" s="93">
        <v>4428</v>
      </c>
      <c r="H60" s="93">
        <v>48264</v>
      </c>
      <c r="I60" s="93" t="s">
        <v>150</v>
      </c>
      <c r="J60" s="93">
        <v>63</v>
      </c>
      <c r="K60" s="93">
        <v>4665</v>
      </c>
      <c r="L60" s="93">
        <v>48335</v>
      </c>
      <c r="M60" s="93" t="s">
        <v>260</v>
      </c>
      <c r="N60" s="93">
        <v>62.93</v>
      </c>
      <c r="O60" s="93">
        <v>4282</v>
      </c>
      <c r="P60" s="93">
        <v>45621</v>
      </c>
      <c r="Q60" s="93" t="s">
        <v>288</v>
      </c>
      <c r="R60" s="93">
        <v>61.94</v>
      </c>
      <c r="S60" s="93">
        <v>4001</v>
      </c>
      <c r="T60" s="93">
        <v>45621</v>
      </c>
      <c r="U60" s="93" t="s">
        <v>506</v>
      </c>
      <c r="V60" s="93">
        <v>57.49</v>
      </c>
      <c r="W60" s="93">
        <v>4511</v>
      </c>
      <c r="X60" s="93">
        <v>37748</v>
      </c>
      <c r="Y60" s="93" t="s">
        <v>200</v>
      </c>
      <c r="Z60" s="93">
        <v>55.76</v>
      </c>
      <c r="AA60" s="93">
        <v>4202</v>
      </c>
      <c r="AB60" s="93">
        <v>45437</v>
      </c>
      <c r="AC60" s="93" t="s">
        <v>395</v>
      </c>
      <c r="AD60" s="93">
        <v>56.96</v>
      </c>
      <c r="AE60" s="93">
        <v>4774</v>
      </c>
      <c r="AF60" s="93">
        <v>45253</v>
      </c>
      <c r="AG60" s="93" t="s">
        <v>257</v>
      </c>
      <c r="AH60" s="93">
        <v>59.24</v>
      </c>
      <c r="AI60" s="93">
        <v>4550</v>
      </c>
      <c r="AJ60" s="93">
        <v>45507</v>
      </c>
      <c r="AK60" s="93" t="s">
        <v>146</v>
      </c>
      <c r="AL60" s="93">
        <v>59.62</v>
      </c>
      <c r="AM60" s="93">
        <v>4397</v>
      </c>
      <c r="AN60" s="93">
        <v>45682</v>
      </c>
      <c r="AO60" s="93" t="s">
        <v>289</v>
      </c>
      <c r="AP60" s="93">
        <v>65.260000000000005</v>
      </c>
      <c r="AQ60" s="93">
        <v>4300</v>
      </c>
      <c r="AR60" s="93">
        <v>45297</v>
      </c>
      <c r="AS60" s="93" t="s">
        <v>194</v>
      </c>
      <c r="AT60" s="93">
        <v>66.38</v>
      </c>
      <c r="AU60" s="93">
        <v>4266</v>
      </c>
      <c r="AV60" s="93">
        <v>45875</v>
      </c>
      <c r="AW60" s="93" t="s">
        <v>446</v>
      </c>
    </row>
    <row r="61" spans="1:49" x14ac:dyDescent="0.15">
      <c r="A61" s="93" t="s">
        <v>573</v>
      </c>
      <c r="B61" s="93">
        <v>68.319999999999993</v>
      </c>
      <c r="C61" s="93">
        <v>7645</v>
      </c>
      <c r="D61" s="93">
        <v>60243</v>
      </c>
      <c r="E61" s="93" t="s">
        <v>298</v>
      </c>
      <c r="F61" s="93">
        <v>73.209999999999994</v>
      </c>
      <c r="G61" s="93">
        <v>7086</v>
      </c>
      <c r="H61" s="93">
        <v>59737</v>
      </c>
      <c r="I61" s="93" t="s">
        <v>245</v>
      </c>
      <c r="J61" s="93">
        <v>69.010000000000005</v>
      </c>
      <c r="K61" s="93">
        <v>6345</v>
      </c>
      <c r="L61" s="93">
        <v>59280</v>
      </c>
      <c r="M61" s="93" t="s">
        <v>159</v>
      </c>
      <c r="N61" s="93">
        <v>70.36</v>
      </c>
      <c r="O61" s="93">
        <v>6314</v>
      </c>
      <c r="P61" s="93">
        <v>56627</v>
      </c>
      <c r="Q61" s="93" t="s">
        <v>163</v>
      </c>
      <c r="R61" s="93">
        <v>67.819999999999993</v>
      </c>
      <c r="S61" s="93">
        <v>6232</v>
      </c>
      <c r="T61" s="93">
        <v>56500</v>
      </c>
      <c r="U61" s="93" t="s">
        <v>186</v>
      </c>
      <c r="V61" s="93">
        <v>69.06</v>
      </c>
      <c r="W61" s="93">
        <v>6632</v>
      </c>
      <c r="X61" s="93">
        <v>54589</v>
      </c>
      <c r="Y61" s="93" t="s">
        <v>187</v>
      </c>
      <c r="Z61" s="93">
        <v>63.8</v>
      </c>
      <c r="AA61" s="93">
        <v>5584</v>
      </c>
      <c r="AB61" s="93">
        <v>55078</v>
      </c>
      <c r="AC61" s="93" t="s">
        <v>232</v>
      </c>
      <c r="AD61" s="93">
        <v>70.89</v>
      </c>
      <c r="AE61" s="93">
        <v>5702</v>
      </c>
      <c r="AF61" s="93">
        <v>54287</v>
      </c>
      <c r="AG61" s="93" t="s">
        <v>233</v>
      </c>
      <c r="AH61" s="93">
        <v>65.099999999999994</v>
      </c>
      <c r="AI61" s="93">
        <v>6087</v>
      </c>
      <c r="AJ61" s="93">
        <v>54935</v>
      </c>
      <c r="AK61" s="93" t="s">
        <v>234</v>
      </c>
      <c r="AL61" s="93">
        <v>66.39</v>
      </c>
      <c r="AM61" s="93">
        <v>6671</v>
      </c>
      <c r="AN61" s="93">
        <v>54963</v>
      </c>
      <c r="AO61" s="93" t="s">
        <v>142</v>
      </c>
      <c r="AP61" s="93">
        <v>69.66</v>
      </c>
      <c r="AQ61" s="93">
        <v>6080</v>
      </c>
      <c r="AR61" s="93">
        <v>55409</v>
      </c>
      <c r="AS61" s="93" t="s">
        <v>235</v>
      </c>
      <c r="AT61" s="93">
        <v>66.44</v>
      </c>
      <c r="AU61" s="93">
        <v>6326</v>
      </c>
      <c r="AV61" s="93">
        <v>54879</v>
      </c>
      <c r="AW61" s="93" t="s">
        <v>236</v>
      </c>
    </row>
    <row r="62" spans="1:49" x14ac:dyDescent="0.15">
      <c r="A62" s="93" t="s">
        <v>574</v>
      </c>
      <c r="B62" s="93">
        <v>68.91</v>
      </c>
      <c r="C62" s="93">
        <v>5477</v>
      </c>
      <c r="D62" s="93">
        <v>58493</v>
      </c>
      <c r="E62" s="93" t="s">
        <v>306</v>
      </c>
      <c r="F62" s="93">
        <v>61.06</v>
      </c>
      <c r="G62" s="93">
        <v>5315</v>
      </c>
      <c r="H62" s="93">
        <v>58396</v>
      </c>
      <c r="I62" s="93" t="s">
        <v>575</v>
      </c>
      <c r="J62" s="93">
        <v>67.819999999999993</v>
      </c>
      <c r="K62" s="93">
        <v>5404</v>
      </c>
      <c r="L62" s="93">
        <v>58348</v>
      </c>
      <c r="M62" s="93" t="s">
        <v>244</v>
      </c>
      <c r="N62" s="93">
        <v>66.38</v>
      </c>
      <c r="O62" s="93">
        <v>5632</v>
      </c>
      <c r="P62" s="93">
        <v>57990</v>
      </c>
      <c r="Q62" s="93" t="s">
        <v>483</v>
      </c>
      <c r="R62" s="93">
        <v>66.319999999999993</v>
      </c>
      <c r="S62" s="93">
        <v>5830</v>
      </c>
      <c r="T62" s="93">
        <v>55683</v>
      </c>
      <c r="U62" s="93" t="s">
        <v>157</v>
      </c>
      <c r="V62" s="93">
        <v>65.010000000000005</v>
      </c>
      <c r="W62" s="93">
        <v>5950</v>
      </c>
      <c r="X62" s="93">
        <v>55429</v>
      </c>
      <c r="Y62" s="93" t="s">
        <v>505</v>
      </c>
      <c r="Z62" s="93">
        <v>60.11</v>
      </c>
      <c r="AA62" s="93">
        <v>5213</v>
      </c>
      <c r="AB62" s="93">
        <v>55761</v>
      </c>
      <c r="AC62" s="93" t="s">
        <v>490</v>
      </c>
      <c r="AD62" s="93">
        <v>63.72</v>
      </c>
      <c r="AE62" s="93">
        <v>5715</v>
      </c>
      <c r="AF62" s="93">
        <v>55187</v>
      </c>
      <c r="AG62" s="93" t="s">
        <v>311</v>
      </c>
      <c r="AH62" s="93">
        <v>64.31</v>
      </c>
      <c r="AI62" s="93">
        <v>5530</v>
      </c>
      <c r="AJ62" s="93">
        <v>55745</v>
      </c>
      <c r="AK62" s="93" t="s">
        <v>311</v>
      </c>
      <c r="AL62" s="93">
        <v>75.2</v>
      </c>
      <c r="AM62" s="93">
        <v>6216</v>
      </c>
      <c r="AN62" s="93">
        <v>56792</v>
      </c>
      <c r="AO62" s="93" t="s">
        <v>282</v>
      </c>
      <c r="AP62" s="93">
        <v>67.62</v>
      </c>
      <c r="AQ62" s="93">
        <v>5613</v>
      </c>
      <c r="AR62" s="93">
        <v>56170</v>
      </c>
      <c r="AS62" s="93" t="s">
        <v>213</v>
      </c>
      <c r="AT62" s="93">
        <v>68.45</v>
      </c>
      <c r="AU62" s="93">
        <v>5754</v>
      </c>
      <c r="AV62" s="93">
        <v>56215</v>
      </c>
      <c r="AW62" s="93" t="s">
        <v>463</v>
      </c>
    </row>
    <row r="63" spans="1:49" x14ac:dyDescent="0.15">
      <c r="A63" s="93" t="s">
        <v>576</v>
      </c>
      <c r="B63" s="93">
        <v>72.17</v>
      </c>
      <c r="C63" s="93">
        <v>9875</v>
      </c>
      <c r="D63" s="93">
        <v>66153</v>
      </c>
      <c r="E63" s="93" t="s">
        <v>577</v>
      </c>
      <c r="F63" s="93" t="s">
        <v>155</v>
      </c>
      <c r="G63" s="93" t="s">
        <v>155</v>
      </c>
      <c r="H63" s="93" t="s">
        <v>155</v>
      </c>
      <c r="I63" s="93" t="s">
        <v>155</v>
      </c>
      <c r="J63" s="93" t="s">
        <v>155</v>
      </c>
      <c r="K63" s="93" t="s">
        <v>155</v>
      </c>
      <c r="L63" s="93" t="s">
        <v>155</v>
      </c>
      <c r="M63" s="93" t="s">
        <v>155</v>
      </c>
      <c r="N63" s="93" t="s">
        <v>155</v>
      </c>
      <c r="O63" s="93" t="s">
        <v>155</v>
      </c>
      <c r="P63" s="93" t="s">
        <v>155</v>
      </c>
      <c r="Q63" s="93" t="s">
        <v>155</v>
      </c>
      <c r="R63" s="93">
        <v>67.88</v>
      </c>
      <c r="S63" s="93">
        <v>9170</v>
      </c>
      <c r="T63" s="93">
        <v>56787</v>
      </c>
      <c r="U63" s="93" t="s">
        <v>308</v>
      </c>
      <c r="V63" s="93" t="s">
        <v>155</v>
      </c>
      <c r="W63" s="93" t="s">
        <v>155</v>
      </c>
      <c r="X63" s="93" t="s">
        <v>155</v>
      </c>
      <c r="Y63" s="93" t="s">
        <v>155</v>
      </c>
      <c r="Z63" s="93">
        <v>56.6</v>
      </c>
      <c r="AA63" s="93">
        <v>6717</v>
      </c>
      <c r="AB63" s="93">
        <v>55191</v>
      </c>
      <c r="AC63" s="93" t="s">
        <v>578</v>
      </c>
      <c r="AD63" s="93" t="s">
        <v>155</v>
      </c>
      <c r="AE63" s="93" t="s">
        <v>155</v>
      </c>
      <c r="AF63" s="93" t="s">
        <v>155</v>
      </c>
      <c r="AG63" s="93" t="s">
        <v>155</v>
      </c>
      <c r="AH63" s="93" t="s">
        <v>155</v>
      </c>
      <c r="AI63" s="93" t="s">
        <v>155</v>
      </c>
      <c r="AJ63" s="93" t="s">
        <v>155</v>
      </c>
      <c r="AK63" s="93" t="s">
        <v>155</v>
      </c>
      <c r="AL63" s="93" t="s">
        <v>155</v>
      </c>
      <c r="AM63" s="93" t="s">
        <v>155</v>
      </c>
      <c r="AN63" s="93" t="s">
        <v>155</v>
      </c>
      <c r="AO63" s="93" t="s">
        <v>155</v>
      </c>
      <c r="AP63" s="93">
        <v>65.27</v>
      </c>
      <c r="AQ63" s="93">
        <v>8590</v>
      </c>
      <c r="AR63" s="93">
        <v>59472</v>
      </c>
      <c r="AS63" s="93" t="s">
        <v>579</v>
      </c>
      <c r="AT63" s="93">
        <v>63.78</v>
      </c>
      <c r="AU63" s="93">
        <v>8100</v>
      </c>
      <c r="AV63" s="93">
        <v>58613</v>
      </c>
      <c r="AW63" s="93" t="s">
        <v>403</v>
      </c>
    </row>
    <row r="64" spans="1:49" x14ac:dyDescent="0.15">
      <c r="A64" s="93" t="s">
        <v>580</v>
      </c>
      <c r="B64" s="93">
        <v>73.02</v>
      </c>
      <c r="C64" s="93">
        <v>4700</v>
      </c>
      <c r="D64" s="93">
        <v>67487</v>
      </c>
      <c r="E64" s="93" t="s">
        <v>459</v>
      </c>
      <c r="F64" s="93">
        <v>73.459999999999994</v>
      </c>
      <c r="G64" s="93">
        <v>4317</v>
      </c>
      <c r="H64" s="93">
        <v>67538</v>
      </c>
      <c r="I64" s="93" t="s">
        <v>581</v>
      </c>
      <c r="J64" s="93">
        <v>73.42</v>
      </c>
      <c r="K64" s="93">
        <v>4086</v>
      </c>
      <c r="L64" s="93">
        <v>67414</v>
      </c>
      <c r="M64" s="93" t="s">
        <v>403</v>
      </c>
      <c r="N64" s="93">
        <v>66.78</v>
      </c>
      <c r="O64" s="93">
        <v>4155</v>
      </c>
      <c r="P64" s="93">
        <v>64943</v>
      </c>
      <c r="Q64" s="93" t="s">
        <v>582</v>
      </c>
      <c r="R64" s="93">
        <v>74.72</v>
      </c>
      <c r="S64" s="93">
        <v>4020</v>
      </c>
      <c r="T64" s="93">
        <v>63043</v>
      </c>
      <c r="U64" s="93" t="s">
        <v>234</v>
      </c>
      <c r="V64" s="93">
        <v>74.33</v>
      </c>
      <c r="W64" s="93">
        <v>4285</v>
      </c>
      <c r="X64" s="93">
        <v>62710</v>
      </c>
      <c r="Y64" s="93" t="s">
        <v>234</v>
      </c>
      <c r="Z64" s="93">
        <v>64.569999999999993</v>
      </c>
      <c r="AA64" s="93">
        <v>4259</v>
      </c>
      <c r="AB64" s="93">
        <v>63377</v>
      </c>
      <c r="AC64" s="93" t="s">
        <v>583</v>
      </c>
      <c r="AD64" s="93">
        <v>65.02</v>
      </c>
      <c r="AE64" s="93">
        <v>4616</v>
      </c>
      <c r="AF64" s="93">
        <v>64384</v>
      </c>
      <c r="AG64" s="93" t="s">
        <v>584</v>
      </c>
      <c r="AH64" s="93">
        <v>64.02</v>
      </c>
      <c r="AI64" s="93">
        <v>4375</v>
      </c>
      <c r="AJ64" s="93">
        <v>64525</v>
      </c>
      <c r="AK64" s="93" t="s">
        <v>585</v>
      </c>
      <c r="AL64" s="93">
        <v>61.82</v>
      </c>
      <c r="AM64" s="93">
        <v>4259</v>
      </c>
      <c r="AN64" s="93">
        <v>65248</v>
      </c>
      <c r="AO64" s="93" t="s">
        <v>586</v>
      </c>
      <c r="AP64" s="93">
        <v>68.56</v>
      </c>
      <c r="AQ64" s="93">
        <v>4396</v>
      </c>
      <c r="AR64" s="93">
        <v>65698</v>
      </c>
      <c r="AS64" s="93" t="s">
        <v>587</v>
      </c>
      <c r="AT64" s="93">
        <v>67.53</v>
      </c>
      <c r="AU64" s="93">
        <v>4421</v>
      </c>
      <c r="AV64" s="93">
        <v>67298</v>
      </c>
      <c r="AW64" s="93" t="s">
        <v>588</v>
      </c>
    </row>
    <row r="65" spans="1:49" x14ac:dyDescent="0.15">
      <c r="A65" s="93" t="s">
        <v>589</v>
      </c>
      <c r="B65" s="93">
        <v>74.59</v>
      </c>
      <c r="C65" s="93">
        <v>8000</v>
      </c>
      <c r="D65" s="93">
        <v>58505</v>
      </c>
      <c r="E65" s="93" t="s">
        <v>201</v>
      </c>
      <c r="F65" s="93">
        <v>64.92</v>
      </c>
      <c r="G65" s="93">
        <v>8731</v>
      </c>
      <c r="H65" s="93">
        <v>58362</v>
      </c>
      <c r="I65" s="93" t="s">
        <v>165</v>
      </c>
      <c r="J65" s="93">
        <v>66.12</v>
      </c>
      <c r="K65" s="93">
        <v>8342</v>
      </c>
      <c r="L65" s="93">
        <v>57206</v>
      </c>
      <c r="M65" s="93" t="s">
        <v>313</v>
      </c>
      <c r="N65" s="93">
        <v>65.37</v>
      </c>
      <c r="O65" s="93">
        <v>8063</v>
      </c>
      <c r="P65" s="93">
        <v>56792</v>
      </c>
      <c r="Q65" s="93" t="s">
        <v>217</v>
      </c>
      <c r="R65" s="93">
        <v>64.77</v>
      </c>
      <c r="S65" s="93">
        <v>7879</v>
      </c>
      <c r="T65" s="93">
        <v>53138</v>
      </c>
      <c r="U65" s="93" t="s">
        <v>247</v>
      </c>
      <c r="V65" s="93">
        <v>65.08</v>
      </c>
      <c r="W65" s="93">
        <v>7358</v>
      </c>
      <c r="X65" s="93">
        <v>53233</v>
      </c>
      <c r="Y65" s="93" t="s">
        <v>248</v>
      </c>
      <c r="Z65" s="93">
        <v>62.68</v>
      </c>
      <c r="AA65" s="93">
        <v>6908</v>
      </c>
      <c r="AB65" s="93">
        <v>52953</v>
      </c>
      <c r="AC65" s="93" t="s">
        <v>249</v>
      </c>
      <c r="AD65" s="93">
        <v>64.88</v>
      </c>
      <c r="AE65" s="93">
        <v>7191</v>
      </c>
      <c r="AF65" s="93">
        <v>53108</v>
      </c>
      <c r="AG65" s="93" t="s">
        <v>250</v>
      </c>
      <c r="AH65" s="93">
        <v>67.17</v>
      </c>
      <c r="AI65" s="93">
        <v>7110</v>
      </c>
      <c r="AJ65" s="93">
        <v>53616</v>
      </c>
      <c r="AK65" s="93" t="s">
        <v>240</v>
      </c>
      <c r="AL65" s="93">
        <v>66.91</v>
      </c>
      <c r="AM65" s="93">
        <v>6963</v>
      </c>
      <c r="AN65" s="93">
        <v>54151</v>
      </c>
      <c r="AO65" s="93" t="s">
        <v>133</v>
      </c>
      <c r="AP65" s="93">
        <v>68.22</v>
      </c>
      <c r="AQ65" s="93">
        <v>7258</v>
      </c>
      <c r="AR65" s="93">
        <v>53292</v>
      </c>
      <c r="AS65" s="93" t="s">
        <v>251</v>
      </c>
      <c r="AT65" s="93">
        <v>68.22</v>
      </c>
      <c r="AU65" s="93">
        <v>7279</v>
      </c>
      <c r="AV65" s="93">
        <v>53649</v>
      </c>
      <c r="AW65" s="93" t="s">
        <v>136</v>
      </c>
    </row>
    <row r="66" spans="1:49" x14ac:dyDescent="0.15">
      <c r="A66" s="93" t="s">
        <v>590</v>
      </c>
      <c r="B66" s="93">
        <v>78.16</v>
      </c>
      <c r="C66" s="93">
        <v>9306</v>
      </c>
      <c r="D66" s="93">
        <v>66004</v>
      </c>
      <c r="E66" s="93" t="s">
        <v>249</v>
      </c>
      <c r="F66" s="93">
        <v>77.2</v>
      </c>
      <c r="G66" s="93">
        <v>9092</v>
      </c>
      <c r="H66" s="93">
        <v>64248</v>
      </c>
      <c r="I66" s="93" t="s">
        <v>280</v>
      </c>
      <c r="J66" s="93">
        <v>74.38</v>
      </c>
      <c r="K66" s="93">
        <v>8487</v>
      </c>
      <c r="L66" s="93">
        <v>62568</v>
      </c>
      <c r="M66" s="93" t="s">
        <v>388</v>
      </c>
      <c r="N66" s="93">
        <v>76.17</v>
      </c>
      <c r="O66" s="93">
        <v>8068</v>
      </c>
      <c r="P66" s="93">
        <v>56812</v>
      </c>
      <c r="Q66" s="93" t="s">
        <v>591</v>
      </c>
      <c r="R66" s="93">
        <v>76.739999999999995</v>
      </c>
      <c r="S66" s="93">
        <v>6978</v>
      </c>
      <c r="T66" s="93">
        <v>55267</v>
      </c>
      <c r="U66" s="93" t="s">
        <v>592</v>
      </c>
      <c r="V66" s="93">
        <v>75.2</v>
      </c>
      <c r="W66" s="93">
        <v>7312</v>
      </c>
      <c r="X66" s="93">
        <v>53369</v>
      </c>
      <c r="Y66" s="93" t="s">
        <v>293</v>
      </c>
      <c r="Z66" s="93">
        <v>73.87</v>
      </c>
      <c r="AA66" s="93">
        <v>8000</v>
      </c>
      <c r="AB66" s="93">
        <v>53591</v>
      </c>
      <c r="AC66" s="93" t="s">
        <v>453</v>
      </c>
      <c r="AD66" s="93">
        <v>81.58</v>
      </c>
      <c r="AE66" s="93">
        <v>8080</v>
      </c>
      <c r="AF66" s="93">
        <v>54841</v>
      </c>
      <c r="AG66" s="93" t="s">
        <v>262</v>
      </c>
      <c r="AH66" s="93">
        <v>79.599999999999994</v>
      </c>
      <c r="AI66" s="93">
        <v>8981</v>
      </c>
      <c r="AJ66" s="93">
        <v>57671</v>
      </c>
      <c r="AK66" s="93" t="s">
        <v>288</v>
      </c>
      <c r="AL66" s="93">
        <v>75.97</v>
      </c>
      <c r="AM66" s="93">
        <v>7907</v>
      </c>
      <c r="AN66" s="93">
        <v>66731</v>
      </c>
      <c r="AO66" s="93" t="s">
        <v>315</v>
      </c>
      <c r="AP66" s="93">
        <v>77.75</v>
      </c>
      <c r="AQ66" s="93">
        <v>8160</v>
      </c>
      <c r="AR66" s="93">
        <v>63406</v>
      </c>
      <c r="AS66" s="93" t="s">
        <v>245</v>
      </c>
      <c r="AT66" s="93">
        <v>76.08</v>
      </c>
      <c r="AU66" s="93">
        <v>8638</v>
      </c>
      <c r="AV66" s="93">
        <v>64377</v>
      </c>
      <c r="AW66" s="93" t="s">
        <v>309</v>
      </c>
    </row>
    <row r="67" spans="1:49" x14ac:dyDescent="0.15">
      <c r="A67" s="93" t="s">
        <v>593</v>
      </c>
      <c r="B67" s="93">
        <v>82.69</v>
      </c>
      <c r="C67" s="93">
        <v>7683</v>
      </c>
      <c r="D67" s="93">
        <v>63723</v>
      </c>
      <c r="E67" s="93" t="s">
        <v>259</v>
      </c>
      <c r="F67" s="93">
        <v>81.81</v>
      </c>
      <c r="G67" s="93">
        <v>8247</v>
      </c>
      <c r="H67" s="93">
        <v>59540</v>
      </c>
      <c r="I67" s="93" t="s">
        <v>202</v>
      </c>
      <c r="J67" s="93">
        <v>75.56</v>
      </c>
      <c r="K67" s="93">
        <v>8220</v>
      </c>
      <c r="L67" s="93">
        <v>58747</v>
      </c>
      <c r="M67" s="93" t="s">
        <v>140</v>
      </c>
      <c r="N67" s="93" t="s">
        <v>155</v>
      </c>
      <c r="O67" s="93" t="s">
        <v>155</v>
      </c>
      <c r="P67" s="93" t="s">
        <v>155</v>
      </c>
      <c r="Q67" s="93" t="s">
        <v>155</v>
      </c>
      <c r="R67" s="93" t="s">
        <v>155</v>
      </c>
      <c r="S67" s="93" t="s">
        <v>155</v>
      </c>
      <c r="T67" s="93" t="s">
        <v>155</v>
      </c>
      <c r="U67" s="93" t="s">
        <v>155</v>
      </c>
      <c r="V67" s="93" t="s">
        <v>155</v>
      </c>
      <c r="W67" s="93" t="s">
        <v>155</v>
      </c>
      <c r="X67" s="93" t="s">
        <v>155</v>
      </c>
      <c r="Y67" s="93" t="s">
        <v>155</v>
      </c>
      <c r="Z67" s="93" t="s">
        <v>155</v>
      </c>
      <c r="AA67" s="93" t="s">
        <v>155</v>
      </c>
      <c r="AB67" s="93" t="s">
        <v>155</v>
      </c>
      <c r="AC67" s="93" t="s">
        <v>155</v>
      </c>
      <c r="AD67" s="93" t="s">
        <v>155</v>
      </c>
      <c r="AE67" s="93" t="s">
        <v>155</v>
      </c>
      <c r="AF67" s="93" t="s">
        <v>155</v>
      </c>
      <c r="AG67" s="93" t="s">
        <v>155</v>
      </c>
      <c r="AH67" s="93" t="s">
        <v>155</v>
      </c>
      <c r="AI67" s="93" t="s">
        <v>155</v>
      </c>
      <c r="AJ67" s="93" t="s">
        <v>155</v>
      </c>
      <c r="AK67" s="93" t="s">
        <v>155</v>
      </c>
      <c r="AL67" s="93" t="s">
        <v>155</v>
      </c>
      <c r="AM67" s="93" t="s">
        <v>155</v>
      </c>
      <c r="AN67" s="93" t="s">
        <v>155</v>
      </c>
      <c r="AO67" s="93" t="s">
        <v>155</v>
      </c>
      <c r="AP67" s="93" t="s">
        <v>155</v>
      </c>
      <c r="AQ67" s="93" t="s">
        <v>155</v>
      </c>
      <c r="AR67" s="93" t="s">
        <v>155</v>
      </c>
      <c r="AS67" s="93" t="s">
        <v>155</v>
      </c>
      <c r="AT67" s="93" t="s">
        <v>155</v>
      </c>
      <c r="AU67" s="93" t="s">
        <v>155</v>
      </c>
      <c r="AV67" s="93" t="s">
        <v>155</v>
      </c>
      <c r="AW67" s="93" t="s">
        <v>155</v>
      </c>
    </row>
    <row r="68" spans="1:49" x14ac:dyDescent="0.15">
      <c r="A68" s="93" t="s">
        <v>594</v>
      </c>
      <c r="B68" s="93">
        <v>85.38</v>
      </c>
      <c r="C68" s="93">
        <v>15244</v>
      </c>
      <c r="D68" s="93">
        <v>58014</v>
      </c>
      <c r="E68" s="93" t="s">
        <v>474</v>
      </c>
      <c r="F68" s="93">
        <v>87.56</v>
      </c>
      <c r="G68" s="93">
        <v>14028</v>
      </c>
      <c r="H68" s="93">
        <v>58408</v>
      </c>
      <c r="I68" s="93" t="s">
        <v>168</v>
      </c>
      <c r="J68" s="93">
        <v>86.79</v>
      </c>
      <c r="K68" s="93">
        <v>13124</v>
      </c>
      <c r="L68" s="93">
        <v>57867</v>
      </c>
      <c r="M68" s="93" t="s">
        <v>274</v>
      </c>
      <c r="N68" s="93" t="s">
        <v>155</v>
      </c>
      <c r="O68" s="93" t="s">
        <v>155</v>
      </c>
      <c r="P68" s="93" t="s">
        <v>155</v>
      </c>
      <c r="Q68" s="93" t="s">
        <v>155</v>
      </c>
      <c r="R68" s="93" t="s">
        <v>155</v>
      </c>
      <c r="S68" s="93" t="s">
        <v>155</v>
      </c>
      <c r="T68" s="93" t="s">
        <v>155</v>
      </c>
      <c r="U68" s="93" t="s">
        <v>155</v>
      </c>
      <c r="V68" s="93" t="s">
        <v>155</v>
      </c>
      <c r="W68" s="93" t="s">
        <v>155</v>
      </c>
      <c r="X68" s="93" t="s">
        <v>155</v>
      </c>
      <c r="Y68" s="93" t="s">
        <v>155</v>
      </c>
      <c r="Z68" s="93" t="s">
        <v>155</v>
      </c>
      <c r="AA68" s="93" t="s">
        <v>155</v>
      </c>
      <c r="AB68" s="93" t="s">
        <v>155</v>
      </c>
      <c r="AC68" s="93" t="s">
        <v>155</v>
      </c>
      <c r="AD68" s="93" t="s">
        <v>155</v>
      </c>
      <c r="AE68" s="93" t="s">
        <v>155</v>
      </c>
      <c r="AF68" s="93" t="s">
        <v>155</v>
      </c>
      <c r="AG68" s="93" t="s">
        <v>155</v>
      </c>
      <c r="AH68" s="93" t="s">
        <v>155</v>
      </c>
      <c r="AI68" s="93" t="s">
        <v>155</v>
      </c>
      <c r="AJ68" s="93" t="s">
        <v>155</v>
      </c>
      <c r="AK68" s="93" t="s">
        <v>155</v>
      </c>
      <c r="AL68" s="93" t="s">
        <v>155</v>
      </c>
      <c r="AM68" s="93" t="s">
        <v>155</v>
      </c>
      <c r="AN68" s="93" t="s">
        <v>155</v>
      </c>
      <c r="AO68" s="93" t="s">
        <v>155</v>
      </c>
      <c r="AP68" s="93" t="s">
        <v>155</v>
      </c>
      <c r="AQ68" s="93" t="s">
        <v>155</v>
      </c>
      <c r="AR68" s="93" t="s">
        <v>155</v>
      </c>
      <c r="AS68" s="93" t="s">
        <v>155</v>
      </c>
      <c r="AT68" s="93" t="s">
        <v>155</v>
      </c>
      <c r="AU68" s="93" t="s">
        <v>155</v>
      </c>
      <c r="AV68" s="93" t="s">
        <v>155</v>
      </c>
      <c r="AW68" s="93" t="s">
        <v>155</v>
      </c>
    </row>
    <row r="69" spans="1:49" x14ac:dyDescent="0.15">
      <c r="A69" s="93" t="s">
        <v>595</v>
      </c>
      <c r="B69" s="93">
        <v>85.56</v>
      </c>
      <c r="C69" s="93">
        <v>11636</v>
      </c>
      <c r="D69" s="93">
        <v>64002</v>
      </c>
      <c r="E69" s="93" t="s">
        <v>492</v>
      </c>
      <c r="F69" s="93" t="s">
        <v>155</v>
      </c>
      <c r="G69" s="93" t="s">
        <v>155</v>
      </c>
      <c r="H69" s="93" t="s">
        <v>155</v>
      </c>
      <c r="I69" s="93" t="s">
        <v>155</v>
      </c>
      <c r="J69" s="93">
        <v>74.81</v>
      </c>
      <c r="K69" s="93">
        <v>5746</v>
      </c>
      <c r="L69" s="93">
        <v>62661</v>
      </c>
      <c r="M69" s="93" t="s">
        <v>279</v>
      </c>
      <c r="N69" s="93">
        <v>73.72</v>
      </c>
      <c r="O69" s="93">
        <v>5923</v>
      </c>
      <c r="P69" s="93">
        <v>60750</v>
      </c>
      <c r="Q69" s="93" t="s">
        <v>141</v>
      </c>
      <c r="R69" s="93">
        <v>74.72</v>
      </c>
      <c r="S69" s="93">
        <v>6128</v>
      </c>
      <c r="T69" s="93">
        <v>62762</v>
      </c>
      <c r="U69" s="93" t="s">
        <v>157</v>
      </c>
      <c r="V69" s="93">
        <v>77.12</v>
      </c>
      <c r="W69" s="93">
        <v>6819</v>
      </c>
      <c r="X69" s="93">
        <v>62269</v>
      </c>
      <c r="Y69" s="93" t="s">
        <v>237</v>
      </c>
      <c r="Z69" s="93">
        <v>69.16</v>
      </c>
      <c r="AA69" s="93">
        <v>6330</v>
      </c>
      <c r="AB69" s="93">
        <v>62231</v>
      </c>
      <c r="AC69" s="93" t="s">
        <v>596</v>
      </c>
      <c r="AD69" s="93">
        <v>80.099999999999994</v>
      </c>
      <c r="AE69" s="93">
        <v>8004</v>
      </c>
      <c r="AF69" s="93">
        <v>62398</v>
      </c>
      <c r="AG69" s="93" t="s">
        <v>166</v>
      </c>
      <c r="AH69" s="93">
        <v>79.650000000000006</v>
      </c>
      <c r="AI69" s="93">
        <v>7783</v>
      </c>
      <c r="AJ69" s="93">
        <v>61194</v>
      </c>
      <c r="AK69" s="93" t="s">
        <v>146</v>
      </c>
      <c r="AL69" s="93">
        <v>76.459999999999994</v>
      </c>
      <c r="AM69" s="93">
        <v>8467</v>
      </c>
      <c r="AN69" s="93">
        <v>60975</v>
      </c>
      <c r="AO69" s="93" t="s">
        <v>239</v>
      </c>
      <c r="AP69" s="93">
        <v>80.72</v>
      </c>
      <c r="AQ69" s="93">
        <v>8093</v>
      </c>
      <c r="AR69" s="93">
        <v>60568</v>
      </c>
      <c r="AS69" s="93" t="s">
        <v>160</v>
      </c>
      <c r="AT69" s="93">
        <v>78.010000000000005</v>
      </c>
      <c r="AU69" s="93">
        <v>8506</v>
      </c>
      <c r="AV69" s="93">
        <v>61240</v>
      </c>
      <c r="AW69" s="93" t="s">
        <v>422</v>
      </c>
    </row>
    <row r="70" spans="1:49" x14ac:dyDescent="0.15">
      <c r="A70" s="93" t="s">
        <v>597</v>
      </c>
      <c r="B70" s="93">
        <v>85.92</v>
      </c>
      <c r="C70" s="93">
        <v>14869</v>
      </c>
      <c r="D70" s="93">
        <v>54439</v>
      </c>
      <c r="E70" s="93" t="s">
        <v>534</v>
      </c>
      <c r="F70" s="93">
        <v>77.540000000000006</v>
      </c>
      <c r="G70" s="93">
        <v>13871</v>
      </c>
      <c r="H70" s="93">
        <v>54563</v>
      </c>
      <c r="I70" s="93" t="s">
        <v>135</v>
      </c>
      <c r="J70" s="93">
        <v>80.739999999999995</v>
      </c>
      <c r="K70" s="93">
        <v>12353</v>
      </c>
      <c r="L70" s="93">
        <v>54630</v>
      </c>
      <c r="M70" s="93" t="s">
        <v>195</v>
      </c>
      <c r="N70" s="93">
        <v>71.95</v>
      </c>
      <c r="O70" s="93">
        <v>12363</v>
      </c>
      <c r="P70" s="93">
        <v>53202</v>
      </c>
      <c r="Q70" s="93" t="s">
        <v>184</v>
      </c>
      <c r="R70" s="93" t="s">
        <v>155</v>
      </c>
      <c r="S70" s="93" t="s">
        <v>155</v>
      </c>
      <c r="T70" s="93" t="s">
        <v>155</v>
      </c>
      <c r="U70" s="93" t="s">
        <v>155</v>
      </c>
      <c r="V70" s="93">
        <v>75.14</v>
      </c>
      <c r="W70" s="93">
        <v>11233</v>
      </c>
      <c r="X70" s="93">
        <v>51450</v>
      </c>
      <c r="Y70" s="93" t="s">
        <v>457</v>
      </c>
      <c r="Z70" s="93" t="s">
        <v>155</v>
      </c>
      <c r="AA70" s="93" t="s">
        <v>155</v>
      </c>
      <c r="AB70" s="93" t="s">
        <v>155</v>
      </c>
      <c r="AC70" s="93" t="s">
        <v>155</v>
      </c>
      <c r="AD70" s="93">
        <v>74.34</v>
      </c>
      <c r="AE70" s="93">
        <v>10938</v>
      </c>
      <c r="AF70" s="93">
        <v>51962</v>
      </c>
      <c r="AG70" s="93" t="s">
        <v>197</v>
      </c>
      <c r="AH70" s="93" t="s">
        <v>155</v>
      </c>
      <c r="AI70" s="93" t="s">
        <v>155</v>
      </c>
      <c r="AJ70" s="93" t="s">
        <v>155</v>
      </c>
      <c r="AK70" s="93" t="s">
        <v>155</v>
      </c>
      <c r="AL70" s="93">
        <v>58.88</v>
      </c>
      <c r="AM70" s="93">
        <v>6771</v>
      </c>
      <c r="AN70" s="93">
        <v>50880</v>
      </c>
      <c r="AO70" s="93" t="s">
        <v>508</v>
      </c>
      <c r="AP70" s="93">
        <v>64.89</v>
      </c>
      <c r="AQ70" s="93">
        <v>9652</v>
      </c>
      <c r="AR70" s="93">
        <v>50902</v>
      </c>
      <c r="AS70" s="93" t="s">
        <v>201</v>
      </c>
      <c r="AT70" s="93">
        <v>65.13</v>
      </c>
      <c r="AU70" s="93">
        <v>9267</v>
      </c>
      <c r="AV70" s="93">
        <v>51204</v>
      </c>
      <c r="AW70" s="93" t="s">
        <v>136</v>
      </c>
    </row>
    <row r="71" spans="1:49" x14ac:dyDescent="0.15">
      <c r="A71" s="93" t="s">
        <v>598</v>
      </c>
      <c r="B71" s="93">
        <v>86.85</v>
      </c>
      <c r="C71" s="93">
        <v>9301</v>
      </c>
      <c r="D71" s="93">
        <v>56640</v>
      </c>
      <c r="E71" s="93" t="s">
        <v>198</v>
      </c>
      <c r="F71" s="93">
        <v>86.39</v>
      </c>
      <c r="G71" s="93">
        <v>8554</v>
      </c>
      <c r="H71" s="93">
        <v>56678</v>
      </c>
      <c r="I71" s="93" t="s">
        <v>200</v>
      </c>
      <c r="J71" s="93">
        <v>87.24</v>
      </c>
      <c r="K71" s="93">
        <v>9104</v>
      </c>
      <c r="L71" s="93">
        <v>55566</v>
      </c>
      <c r="M71" s="93" t="s">
        <v>189</v>
      </c>
      <c r="N71" s="93">
        <v>85.15</v>
      </c>
      <c r="O71" s="93">
        <v>9303</v>
      </c>
      <c r="P71" s="93">
        <v>52961</v>
      </c>
      <c r="Q71" s="93" t="s">
        <v>599</v>
      </c>
      <c r="R71" s="93">
        <v>83.01</v>
      </c>
      <c r="S71" s="93">
        <v>9262</v>
      </c>
      <c r="T71" s="93">
        <v>52545</v>
      </c>
      <c r="U71" s="93" t="s">
        <v>188</v>
      </c>
      <c r="V71" s="93">
        <v>81.17</v>
      </c>
      <c r="W71" s="93">
        <v>8894</v>
      </c>
      <c r="X71" s="93">
        <v>51695</v>
      </c>
      <c r="Y71" s="93" t="s">
        <v>189</v>
      </c>
      <c r="Z71" s="93">
        <v>80.08</v>
      </c>
      <c r="AA71" s="93">
        <v>8727</v>
      </c>
      <c r="AB71" s="93">
        <v>52849</v>
      </c>
      <c r="AC71" s="93" t="s">
        <v>190</v>
      </c>
      <c r="AD71" s="93">
        <v>80.819999999999993</v>
      </c>
      <c r="AE71" s="93">
        <v>8808</v>
      </c>
      <c r="AF71" s="93">
        <v>56589</v>
      </c>
      <c r="AG71" s="93" t="s">
        <v>191</v>
      </c>
      <c r="AH71" s="93">
        <v>81.09</v>
      </c>
      <c r="AI71" s="93">
        <v>9265</v>
      </c>
      <c r="AJ71" s="93">
        <v>56702</v>
      </c>
      <c r="AK71" s="93" t="s">
        <v>192</v>
      </c>
      <c r="AL71" s="93">
        <v>79.650000000000006</v>
      </c>
      <c r="AM71" s="93">
        <v>8382</v>
      </c>
      <c r="AN71" s="93">
        <v>56134</v>
      </c>
      <c r="AO71" s="93" t="s">
        <v>193</v>
      </c>
      <c r="AP71" s="93">
        <v>80.42</v>
      </c>
      <c r="AQ71" s="93">
        <v>8430</v>
      </c>
      <c r="AR71" s="93">
        <v>55845</v>
      </c>
      <c r="AS71" s="93" t="s">
        <v>194</v>
      </c>
      <c r="AT71" s="93">
        <v>80.709999999999994</v>
      </c>
      <c r="AU71" s="93">
        <v>8402</v>
      </c>
      <c r="AV71" s="93">
        <v>56551</v>
      </c>
      <c r="AW71" s="93" t="s">
        <v>191</v>
      </c>
    </row>
    <row r="72" spans="1:49" x14ac:dyDescent="0.15">
      <c r="A72" s="93" t="s">
        <v>600</v>
      </c>
      <c r="B72" s="93">
        <v>87</v>
      </c>
      <c r="C72" s="93">
        <v>8940</v>
      </c>
      <c r="D72" s="93">
        <v>59857</v>
      </c>
      <c r="E72" s="93" t="s">
        <v>269</v>
      </c>
      <c r="F72" s="93">
        <v>82.8</v>
      </c>
      <c r="G72" s="93">
        <v>9457</v>
      </c>
      <c r="H72" s="93">
        <v>59059</v>
      </c>
      <c r="I72" s="93" t="s">
        <v>499</v>
      </c>
      <c r="J72" s="93">
        <v>87.61</v>
      </c>
      <c r="K72" s="93">
        <v>10122</v>
      </c>
      <c r="L72" s="93">
        <v>58408</v>
      </c>
      <c r="M72" s="93" t="s">
        <v>274</v>
      </c>
      <c r="N72" s="93">
        <v>86.27</v>
      </c>
      <c r="O72" s="93">
        <v>11381</v>
      </c>
      <c r="P72" s="93">
        <v>40340</v>
      </c>
      <c r="Q72" s="93" t="s">
        <v>204</v>
      </c>
      <c r="R72" s="93">
        <v>78.55</v>
      </c>
      <c r="S72" s="93">
        <v>9989</v>
      </c>
      <c r="T72" s="93">
        <v>41456</v>
      </c>
      <c r="U72" s="93" t="s">
        <v>206</v>
      </c>
      <c r="V72" s="93">
        <v>84.01</v>
      </c>
      <c r="W72" s="93">
        <v>10067</v>
      </c>
      <c r="X72" s="93">
        <v>35721</v>
      </c>
      <c r="Y72" s="93" t="s">
        <v>182</v>
      </c>
      <c r="Z72" s="93">
        <v>83.34</v>
      </c>
      <c r="AA72" s="93">
        <v>10022</v>
      </c>
      <c r="AB72" s="93">
        <v>36500</v>
      </c>
      <c r="AC72" s="93" t="s">
        <v>205</v>
      </c>
      <c r="AD72" s="93">
        <v>82.57</v>
      </c>
      <c r="AE72" s="93">
        <v>9824</v>
      </c>
      <c r="AF72" s="93">
        <v>36704</v>
      </c>
      <c r="AG72" s="93" t="s">
        <v>207</v>
      </c>
      <c r="AH72" s="93">
        <v>82.12</v>
      </c>
      <c r="AI72" s="93">
        <v>10983</v>
      </c>
      <c r="AJ72" s="93">
        <v>37764</v>
      </c>
      <c r="AK72" s="93" t="s">
        <v>208</v>
      </c>
      <c r="AL72" s="93">
        <v>77.98</v>
      </c>
      <c r="AM72" s="93">
        <v>11393</v>
      </c>
      <c r="AN72" s="93">
        <v>39210</v>
      </c>
      <c r="AO72" s="93" t="s">
        <v>209</v>
      </c>
      <c r="AP72" s="93">
        <v>75.52</v>
      </c>
      <c r="AQ72" s="93">
        <v>10149</v>
      </c>
      <c r="AR72" s="93">
        <v>40340</v>
      </c>
      <c r="AS72" s="93" t="s">
        <v>210</v>
      </c>
      <c r="AT72" s="93">
        <v>76.430000000000007</v>
      </c>
      <c r="AU72" s="93">
        <v>10530</v>
      </c>
      <c r="AV72" s="93">
        <v>37207</v>
      </c>
      <c r="AW72" s="93" t="s">
        <v>211</v>
      </c>
    </row>
    <row r="73" spans="1:49" x14ac:dyDescent="0.15">
      <c r="A73" s="93" t="s">
        <v>601</v>
      </c>
      <c r="B73" s="93">
        <v>87.7</v>
      </c>
      <c r="C73" s="93">
        <v>11961</v>
      </c>
      <c r="D73" s="93">
        <v>37749</v>
      </c>
      <c r="E73" s="93" t="s">
        <v>602</v>
      </c>
      <c r="F73" s="93">
        <v>86.95</v>
      </c>
      <c r="G73" s="93">
        <v>11204</v>
      </c>
      <c r="H73" s="93">
        <v>37749</v>
      </c>
      <c r="I73" s="93" t="s">
        <v>203</v>
      </c>
      <c r="J73" s="93">
        <v>86.66</v>
      </c>
      <c r="K73" s="93">
        <v>10929</v>
      </c>
      <c r="L73" s="93">
        <v>36074</v>
      </c>
      <c r="M73" s="93" t="s">
        <v>603</v>
      </c>
      <c r="N73" s="93">
        <v>88.97</v>
      </c>
      <c r="O73" s="93">
        <v>12067</v>
      </c>
      <c r="P73" s="93">
        <v>35631</v>
      </c>
      <c r="Q73" s="93" t="s">
        <v>604</v>
      </c>
      <c r="R73" s="93">
        <v>88.88</v>
      </c>
      <c r="S73" s="93">
        <v>11310</v>
      </c>
      <c r="T73" s="93">
        <v>35398</v>
      </c>
      <c r="U73" s="93" t="s">
        <v>178</v>
      </c>
      <c r="V73" s="93">
        <v>94.18</v>
      </c>
      <c r="W73" s="93">
        <v>13667</v>
      </c>
      <c r="X73" s="93">
        <v>35103</v>
      </c>
      <c r="Y73" s="93" t="s">
        <v>179</v>
      </c>
      <c r="Z73" s="93" t="s">
        <v>155</v>
      </c>
      <c r="AA73" s="93" t="s">
        <v>155</v>
      </c>
      <c r="AB73" s="93" t="s">
        <v>155</v>
      </c>
      <c r="AC73" s="93" t="s">
        <v>155</v>
      </c>
      <c r="AD73" s="93" t="s">
        <v>155</v>
      </c>
      <c r="AE73" s="93" t="s">
        <v>155</v>
      </c>
      <c r="AF73" s="93" t="s">
        <v>155</v>
      </c>
      <c r="AG73" s="93" t="s">
        <v>155</v>
      </c>
      <c r="AH73" s="93" t="s">
        <v>155</v>
      </c>
      <c r="AI73" s="93" t="s">
        <v>155</v>
      </c>
      <c r="AJ73" s="93" t="s">
        <v>155</v>
      </c>
      <c r="AK73" s="93" t="s">
        <v>155</v>
      </c>
      <c r="AL73" s="93" t="s">
        <v>155</v>
      </c>
      <c r="AM73" s="93" t="s">
        <v>155</v>
      </c>
      <c r="AN73" s="93" t="s">
        <v>155</v>
      </c>
      <c r="AO73" s="93" t="s">
        <v>155</v>
      </c>
      <c r="AP73" s="93">
        <v>91.34</v>
      </c>
      <c r="AQ73" s="93">
        <v>12731</v>
      </c>
      <c r="AR73" s="93">
        <v>37164</v>
      </c>
      <c r="AS73" s="93" t="s">
        <v>180</v>
      </c>
      <c r="AT73" s="93">
        <v>90.83</v>
      </c>
      <c r="AU73" s="93">
        <v>11662</v>
      </c>
      <c r="AV73" s="93">
        <v>37331</v>
      </c>
      <c r="AW73" s="93" t="s">
        <v>181</v>
      </c>
    </row>
    <row r="74" spans="1:49" x14ac:dyDescent="0.15">
      <c r="A74" s="93" t="s">
        <v>605</v>
      </c>
      <c r="B74" s="93">
        <v>88.47</v>
      </c>
      <c r="C74" s="93">
        <v>9314</v>
      </c>
      <c r="D74" s="93">
        <v>58480</v>
      </c>
      <c r="E74" s="93" t="s">
        <v>473</v>
      </c>
      <c r="F74" s="93" t="s">
        <v>155</v>
      </c>
      <c r="G74" s="93" t="s">
        <v>155</v>
      </c>
      <c r="H74" s="93" t="s">
        <v>155</v>
      </c>
      <c r="I74" s="93" t="s">
        <v>155</v>
      </c>
      <c r="J74" s="93" t="s">
        <v>155</v>
      </c>
      <c r="K74" s="93" t="s">
        <v>155</v>
      </c>
      <c r="L74" s="93" t="s">
        <v>155</v>
      </c>
      <c r="M74" s="93" t="s">
        <v>155</v>
      </c>
      <c r="N74" s="93" t="s">
        <v>155</v>
      </c>
      <c r="O74" s="93" t="s">
        <v>155</v>
      </c>
      <c r="P74" s="93" t="s">
        <v>155</v>
      </c>
      <c r="Q74" s="93" t="s">
        <v>155</v>
      </c>
      <c r="R74" s="93" t="s">
        <v>155</v>
      </c>
      <c r="S74" s="93" t="s">
        <v>155</v>
      </c>
      <c r="T74" s="93" t="s">
        <v>155</v>
      </c>
      <c r="U74" s="93" t="s">
        <v>155</v>
      </c>
      <c r="V74" s="93" t="s">
        <v>155</v>
      </c>
      <c r="W74" s="93" t="s">
        <v>155</v>
      </c>
      <c r="X74" s="93" t="s">
        <v>155</v>
      </c>
      <c r="Y74" s="93" t="s">
        <v>155</v>
      </c>
      <c r="Z74" s="93" t="s">
        <v>155</v>
      </c>
      <c r="AA74" s="93" t="s">
        <v>155</v>
      </c>
      <c r="AB74" s="93" t="s">
        <v>155</v>
      </c>
      <c r="AC74" s="93" t="s">
        <v>155</v>
      </c>
      <c r="AD74" s="93" t="s">
        <v>155</v>
      </c>
      <c r="AE74" s="93" t="s">
        <v>155</v>
      </c>
      <c r="AF74" s="93" t="s">
        <v>155</v>
      </c>
      <c r="AG74" s="93" t="s">
        <v>155</v>
      </c>
      <c r="AH74" s="93" t="s">
        <v>155</v>
      </c>
      <c r="AI74" s="93" t="s">
        <v>155</v>
      </c>
      <c r="AJ74" s="93" t="s">
        <v>155</v>
      </c>
      <c r="AK74" s="93" t="s">
        <v>155</v>
      </c>
      <c r="AL74" s="93" t="s">
        <v>155</v>
      </c>
      <c r="AM74" s="93" t="s">
        <v>155</v>
      </c>
      <c r="AN74" s="93" t="s">
        <v>155</v>
      </c>
      <c r="AO74" s="93" t="s">
        <v>155</v>
      </c>
      <c r="AP74" s="93" t="s">
        <v>155</v>
      </c>
      <c r="AQ74" s="93" t="s">
        <v>155</v>
      </c>
      <c r="AR74" s="93" t="s">
        <v>155</v>
      </c>
      <c r="AS74" s="93" t="s">
        <v>155</v>
      </c>
      <c r="AT74" s="93" t="s">
        <v>155</v>
      </c>
      <c r="AU74" s="93" t="s">
        <v>155</v>
      </c>
      <c r="AV74" s="93" t="s">
        <v>155</v>
      </c>
      <c r="AW74" s="93" t="s">
        <v>155</v>
      </c>
    </row>
    <row r="75" spans="1:49" x14ac:dyDescent="0.15">
      <c r="A75" s="93" t="s">
        <v>606</v>
      </c>
      <c r="B75" s="93">
        <v>92.57</v>
      </c>
      <c r="C75" s="93">
        <v>14638</v>
      </c>
      <c r="D75" s="93">
        <v>69945</v>
      </c>
      <c r="E75" s="93" t="s">
        <v>282</v>
      </c>
      <c r="F75" s="93">
        <v>91.08</v>
      </c>
      <c r="G75" s="93">
        <v>14752</v>
      </c>
      <c r="H75" s="93">
        <v>68834</v>
      </c>
      <c r="I75" s="93" t="s">
        <v>282</v>
      </c>
      <c r="J75" s="93">
        <v>89.14</v>
      </c>
      <c r="K75" s="93">
        <v>13784</v>
      </c>
      <c r="L75" s="93">
        <v>67522</v>
      </c>
      <c r="M75" s="93" t="s">
        <v>493</v>
      </c>
      <c r="N75" s="93">
        <v>87.35</v>
      </c>
      <c r="O75" s="93">
        <v>13627</v>
      </c>
      <c r="P75" s="93">
        <v>65405</v>
      </c>
      <c r="Q75" s="93" t="s">
        <v>492</v>
      </c>
      <c r="R75" s="93">
        <v>85.09</v>
      </c>
      <c r="S75" s="93">
        <v>13344</v>
      </c>
      <c r="T75" s="93">
        <v>62042</v>
      </c>
      <c r="U75" s="93" t="s">
        <v>445</v>
      </c>
      <c r="V75" s="93">
        <v>85.92</v>
      </c>
      <c r="W75" s="93">
        <v>13709</v>
      </c>
      <c r="X75" s="93">
        <v>59748</v>
      </c>
      <c r="Y75" s="93" t="s">
        <v>471</v>
      </c>
      <c r="Z75" s="93">
        <v>86.12</v>
      </c>
      <c r="AA75" s="93">
        <v>13683</v>
      </c>
      <c r="AB75" s="93">
        <v>60737</v>
      </c>
      <c r="AC75" s="93" t="s">
        <v>377</v>
      </c>
      <c r="AD75" s="93">
        <v>89.18</v>
      </c>
      <c r="AE75" s="93">
        <v>14475</v>
      </c>
      <c r="AF75" s="93">
        <v>60291</v>
      </c>
      <c r="AG75" s="93" t="s">
        <v>195</v>
      </c>
      <c r="AH75" s="93">
        <v>85.07</v>
      </c>
      <c r="AI75" s="93">
        <v>13728</v>
      </c>
      <c r="AJ75" s="93">
        <v>57735</v>
      </c>
      <c r="AK75" s="93" t="s">
        <v>607</v>
      </c>
      <c r="AL75" s="93">
        <v>85.96</v>
      </c>
      <c r="AM75" s="93">
        <v>13644</v>
      </c>
      <c r="AN75" s="93">
        <v>55932</v>
      </c>
      <c r="AO75" s="93" t="s">
        <v>231</v>
      </c>
      <c r="AP75" s="93">
        <v>81.040000000000006</v>
      </c>
      <c r="AQ75" s="93">
        <v>13362</v>
      </c>
      <c r="AR75" s="93">
        <v>55886</v>
      </c>
      <c r="AS75" s="93" t="s">
        <v>512</v>
      </c>
      <c r="AT75" s="93">
        <v>83.11</v>
      </c>
      <c r="AU75" s="93">
        <v>14140</v>
      </c>
      <c r="AV75" s="93">
        <v>56556</v>
      </c>
      <c r="AW75" s="93" t="s">
        <v>167</v>
      </c>
    </row>
    <row r="76" spans="1:49" x14ac:dyDescent="0.15">
      <c r="A76" s="93" t="s">
        <v>608</v>
      </c>
      <c r="B76" s="93">
        <v>93.2</v>
      </c>
      <c r="C76" s="93">
        <v>14073</v>
      </c>
      <c r="D76" s="93">
        <v>82944</v>
      </c>
      <c r="E76" s="93" t="s">
        <v>609</v>
      </c>
      <c r="F76" s="93">
        <v>94.07</v>
      </c>
      <c r="G76" s="93">
        <v>13482</v>
      </c>
      <c r="H76" s="93">
        <v>80229</v>
      </c>
      <c r="I76" s="93" t="s">
        <v>505</v>
      </c>
      <c r="J76" s="93">
        <v>90.23</v>
      </c>
      <c r="K76" s="93">
        <v>12932</v>
      </c>
      <c r="L76" s="93">
        <v>78119</v>
      </c>
      <c r="M76" s="93" t="s">
        <v>313</v>
      </c>
      <c r="N76" s="93">
        <v>91.93</v>
      </c>
      <c r="O76" s="93">
        <v>12935</v>
      </c>
      <c r="P76" s="93">
        <v>70637</v>
      </c>
      <c r="Q76" s="93" t="s">
        <v>146</v>
      </c>
      <c r="R76" s="93">
        <v>93.37</v>
      </c>
      <c r="S76" s="93">
        <v>13204</v>
      </c>
      <c r="T76" s="93">
        <v>74898</v>
      </c>
      <c r="U76" s="93" t="s">
        <v>424</v>
      </c>
      <c r="V76" s="93">
        <v>95.67</v>
      </c>
      <c r="W76" s="93">
        <v>13307</v>
      </c>
      <c r="X76" s="93">
        <v>68637</v>
      </c>
      <c r="Y76" s="93" t="s">
        <v>199</v>
      </c>
      <c r="Z76" s="93">
        <v>92.58</v>
      </c>
      <c r="AA76" s="93">
        <v>13609</v>
      </c>
      <c r="AB76" s="93">
        <v>72222</v>
      </c>
      <c r="AC76" s="93" t="s">
        <v>477</v>
      </c>
      <c r="AD76" s="93">
        <v>92.95</v>
      </c>
      <c r="AE76" s="93">
        <v>14667</v>
      </c>
      <c r="AF76" s="93">
        <v>64404</v>
      </c>
      <c r="AG76" s="93" t="s">
        <v>272</v>
      </c>
      <c r="AH76" s="93">
        <v>94.8</v>
      </c>
      <c r="AI76" s="93">
        <v>15605</v>
      </c>
      <c r="AJ76" s="93">
        <v>61515</v>
      </c>
      <c r="AK76" s="93" t="s">
        <v>271</v>
      </c>
      <c r="AL76" s="93">
        <v>105.24</v>
      </c>
      <c r="AM76" s="93">
        <v>16711</v>
      </c>
      <c r="AN76" s="93">
        <v>59970</v>
      </c>
      <c r="AO76" s="93" t="s">
        <v>610</v>
      </c>
      <c r="AP76" s="93">
        <v>87.38</v>
      </c>
      <c r="AQ76" s="93">
        <v>14692</v>
      </c>
      <c r="AR76" s="93">
        <v>56314</v>
      </c>
      <c r="AS76" s="93" t="s">
        <v>611</v>
      </c>
      <c r="AT76" s="93">
        <v>85.48</v>
      </c>
      <c r="AU76" s="93">
        <v>13290</v>
      </c>
      <c r="AV76" s="93">
        <v>55869</v>
      </c>
      <c r="AW76" s="93" t="s">
        <v>410</v>
      </c>
    </row>
    <row r="77" spans="1:49" x14ac:dyDescent="0.15">
      <c r="A77" s="93" t="s">
        <v>612</v>
      </c>
      <c r="B77" s="93">
        <v>99.35</v>
      </c>
      <c r="C77" s="93">
        <v>7194</v>
      </c>
      <c r="D77" s="93" t="s">
        <v>155</v>
      </c>
      <c r="E77" s="93" t="s">
        <v>155</v>
      </c>
      <c r="F77" s="93" t="s">
        <v>155</v>
      </c>
      <c r="G77" s="93" t="s">
        <v>155</v>
      </c>
      <c r="H77" s="93" t="s">
        <v>155</v>
      </c>
      <c r="I77" s="93" t="s">
        <v>155</v>
      </c>
      <c r="J77" s="93">
        <v>79.53</v>
      </c>
      <c r="K77" s="93">
        <v>5831</v>
      </c>
      <c r="L77" s="93" t="s">
        <v>155</v>
      </c>
      <c r="M77" s="93" t="s">
        <v>155</v>
      </c>
      <c r="N77" s="93">
        <v>65.290000000000006</v>
      </c>
      <c r="O77" s="93">
        <v>4440</v>
      </c>
      <c r="P77" s="93" t="s">
        <v>155</v>
      </c>
      <c r="Q77" s="93" t="s">
        <v>155</v>
      </c>
      <c r="R77" s="93">
        <v>73.75</v>
      </c>
      <c r="S77" s="93">
        <v>4743</v>
      </c>
      <c r="T77" s="93" t="s">
        <v>155</v>
      </c>
      <c r="U77" s="93" t="s">
        <v>155</v>
      </c>
      <c r="V77" s="93">
        <v>76.150000000000006</v>
      </c>
      <c r="W77" s="93">
        <v>5500</v>
      </c>
      <c r="X77" s="93" t="s">
        <v>155</v>
      </c>
      <c r="Y77" s="93" t="s">
        <v>155</v>
      </c>
      <c r="Z77" s="93">
        <v>72.17</v>
      </c>
      <c r="AA77" s="93">
        <v>5425</v>
      </c>
      <c r="AB77" s="93" t="s">
        <v>155</v>
      </c>
      <c r="AC77" s="93" t="s">
        <v>155</v>
      </c>
      <c r="AD77" s="93">
        <v>62.75</v>
      </c>
      <c r="AE77" s="93">
        <v>4518</v>
      </c>
      <c r="AF77" s="93" t="s">
        <v>155</v>
      </c>
      <c r="AG77" s="93" t="s">
        <v>155</v>
      </c>
      <c r="AH77" s="93">
        <v>59.45</v>
      </c>
      <c r="AI77" s="93">
        <v>3959</v>
      </c>
      <c r="AJ77" s="93" t="s">
        <v>155</v>
      </c>
      <c r="AK77" s="93" t="s">
        <v>155</v>
      </c>
      <c r="AL77" s="93">
        <v>75.92</v>
      </c>
      <c r="AM77" s="93">
        <v>4515</v>
      </c>
      <c r="AN77" s="93" t="s">
        <v>155</v>
      </c>
      <c r="AO77" s="93" t="s">
        <v>155</v>
      </c>
      <c r="AP77" s="93">
        <v>76.36</v>
      </c>
      <c r="AQ77" s="93">
        <v>4854</v>
      </c>
      <c r="AR77" s="93" t="s">
        <v>155</v>
      </c>
      <c r="AS77" s="93" t="s">
        <v>155</v>
      </c>
      <c r="AT77" s="93">
        <v>71.88</v>
      </c>
      <c r="AU77" s="93">
        <v>4947</v>
      </c>
      <c r="AV77" s="93" t="s">
        <v>155</v>
      </c>
      <c r="AW77" s="93" t="s">
        <v>155</v>
      </c>
    </row>
    <row r="78" spans="1:49" x14ac:dyDescent="0.15">
      <c r="A78" s="93" t="s">
        <v>613</v>
      </c>
      <c r="B78" s="93">
        <v>102.4</v>
      </c>
      <c r="C78" s="93">
        <v>5700</v>
      </c>
      <c r="D78" s="93">
        <v>23328</v>
      </c>
      <c r="E78" s="93" t="s">
        <v>614</v>
      </c>
      <c r="F78" s="93" t="s">
        <v>155</v>
      </c>
      <c r="G78" s="93" t="s">
        <v>155</v>
      </c>
      <c r="H78" s="93" t="s">
        <v>155</v>
      </c>
      <c r="I78" s="93" t="s">
        <v>155</v>
      </c>
      <c r="J78" s="93">
        <v>66.38</v>
      </c>
      <c r="K78" s="93">
        <v>3254</v>
      </c>
      <c r="L78" s="93">
        <v>22883</v>
      </c>
      <c r="M78" s="93" t="s">
        <v>223</v>
      </c>
      <c r="N78" s="93">
        <v>65.88</v>
      </c>
      <c r="O78" s="93">
        <v>3194</v>
      </c>
      <c r="P78" s="93">
        <v>20509</v>
      </c>
      <c r="Q78" s="93" t="s">
        <v>615</v>
      </c>
      <c r="R78" s="93">
        <v>59.32</v>
      </c>
      <c r="S78" s="93">
        <v>3130</v>
      </c>
      <c r="T78" s="93">
        <v>19582</v>
      </c>
      <c r="U78" s="93" t="s">
        <v>176</v>
      </c>
      <c r="V78" s="93">
        <v>62.24</v>
      </c>
      <c r="W78" s="93">
        <v>3057</v>
      </c>
      <c r="X78" s="93">
        <v>18653</v>
      </c>
      <c r="Y78" s="93" t="s">
        <v>275</v>
      </c>
      <c r="Z78" s="93">
        <v>59.32</v>
      </c>
      <c r="AA78" s="93">
        <v>3090</v>
      </c>
      <c r="AB78" s="93">
        <v>19441</v>
      </c>
      <c r="AC78" s="93" t="s">
        <v>175</v>
      </c>
      <c r="AD78" s="93">
        <v>64.56</v>
      </c>
      <c r="AE78" s="93">
        <v>2903</v>
      </c>
      <c r="AF78" s="93">
        <v>20509</v>
      </c>
      <c r="AG78" s="93" t="s">
        <v>228</v>
      </c>
      <c r="AH78" s="93">
        <v>62.85</v>
      </c>
      <c r="AI78" s="93">
        <v>3070</v>
      </c>
      <c r="AJ78" s="93">
        <v>22541</v>
      </c>
      <c r="AK78" s="93" t="s">
        <v>276</v>
      </c>
      <c r="AL78" s="93">
        <v>59.69</v>
      </c>
      <c r="AM78" s="93">
        <v>2945</v>
      </c>
      <c r="AN78" s="93">
        <v>22056</v>
      </c>
      <c r="AO78" s="93" t="s">
        <v>277</v>
      </c>
      <c r="AP78" s="93">
        <v>58.85</v>
      </c>
      <c r="AQ78" s="93">
        <v>3096</v>
      </c>
      <c r="AR78" s="93">
        <v>19971</v>
      </c>
      <c r="AS78" s="93" t="s">
        <v>278</v>
      </c>
      <c r="AT78" s="93">
        <v>58.57</v>
      </c>
      <c r="AU78" s="93">
        <v>2876</v>
      </c>
      <c r="AV78" s="93">
        <v>19208</v>
      </c>
      <c r="AW78" s="93" t="s">
        <v>175</v>
      </c>
    </row>
    <row r="79" spans="1:49" x14ac:dyDescent="0.15">
      <c r="A79" s="93" t="s">
        <v>616</v>
      </c>
      <c r="B79" s="93">
        <v>116.39</v>
      </c>
      <c r="C79" s="93">
        <v>8014</v>
      </c>
      <c r="D79" s="93">
        <v>50960</v>
      </c>
      <c r="E79" s="93" t="s">
        <v>205</v>
      </c>
      <c r="F79" s="93" t="s">
        <v>155</v>
      </c>
      <c r="G79" s="93" t="s">
        <v>155</v>
      </c>
      <c r="H79" s="93" t="s">
        <v>155</v>
      </c>
      <c r="I79" s="93" t="s">
        <v>155</v>
      </c>
      <c r="J79" s="93" t="s">
        <v>155</v>
      </c>
      <c r="K79" s="93" t="s">
        <v>155</v>
      </c>
      <c r="L79" s="93" t="s">
        <v>155</v>
      </c>
      <c r="M79" s="93" t="s">
        <v>155</v>
      </c>
      <c r="N79" s="93" t="s">
        <v>155</v>
      </c>
      <c r="O79" s="93" t="s">
        <v>155</v>
      </c>
      <c r="P79" s="93" t="s">
        <v>155</v>
      </c>
      <c r="Q79" s="93" t="s">
        <v>155</v>
      </c>
      <c r="R79" s="93" t="s">
        <v>155</v>
      </c>
      <c r="S79" s="93" t="s">
        <v>155</v>
      </c>
      <c r="T79" s="93" t="s">
        <v>155</v>
      </c>
      <c r="U79" s="93" t="s">
        <v>155</v>
      </c>
      <c r="V79" s="93" t="s">
        <v>155</v>
      </c>
      <c r="W79" s="93" t="s">
        <v>155</v>
      </c>
      <c r="X79" s="93" t="s">
        <v>155</v>
      </c>
      <c r="Y79" s="93" t="s">
        <v>155</v>
      </c>
      <c r="Z79" s="93">
        <v>74.56</v>
      </c>
      <c r="AA79" s="93">
        <v>4586</v>
      </c>
      <c r="AB79" s="93">
        <v>38707</v>
      </c>
      <c r="AC79" s="93" t="s">
        <v>617</v>
      </c>
      <c r="AD79" s="93" t="s">
        <v>155</v>
      </c>
      <c r="AE79" s="93" t="s">
        <v>155</v>
      </c>
      <c r="AF79" s="93" t="s">
        <v>155</v>
      </c>
      <c r="AG79" s="93" t="s">
        <v>155</v>
      </c>
      <c r="AH79" s="93" t="s">
        <v>155</v>
      </c>
      <c r="AI79" s="93" t="s">
        <v>155</v>
      </c>
      <c r="AJ79" s="93" t="s">
        <v>155</v>
      </c>
      <c r="AK79" s="93" t="s">
        <v>155</v>
      </c>
      <c r="AL79" s="93" t="s">
        <v>155</v>
      </c>
      <c r="AM79" s="93" t="s">
        <v>155</v>
      </c>
      <c r="AN79" s="93" t="s">
        <v>155</v>
      </c>
      <c r="AO79" s="93" t="s">
        <v>155</v>
      </c>
      <c r="AP79" s="93" t="s">
        <v>155</v>
      </c>
      <c r="AQ79" s="93" t="s">
        <v>155</v>
      </c>
      <c r="AR79" s="93" t="s">
        <v>155</v>
      </c>
      <c r="AS79" s="93" t="s">
        <v>155</v>
      </c>
      <c r="AT79" s="93" t="s">
        <v>155</v>
      </c>
      <c r="AU79" s="93" t="s">
        <v>155</v>
      </c>
      <c r="AV79" s="93" t="s">
        <v>155</v>
      </c>
      <c r="AW79" s="93" t="s">
        <v>155</v>
      </c>
    </row>
    <row r="81" spans="1:49" x14ac:dyDescent="0.15">
      <c r="A81" s="161" t="s">
        <v>108</v>
      </c>
      <c r="B81" s="159">
        <v>44348.333333333336</v>
      </c>
      <c r="C81" s="160"/>
      <c r="D81" s="160"/>
      <c r="E81" s="160"/>
      <c r="F81" s="159">
        <v>44317.333333333336</v>
      </c>
      <c r="G81" s="160"/>
      <c r="H81" s="160"/>
      <c r="I81" s="160"/>
      <c r="J81" s="159">
        <v>44287.333333333336</v>
      </c>
      <c r="K81" s="160"/>
      <c r="L81" s="160"/>
      <c r="M81" s="160"/>
      <c r="N81" s="159">
        <v>44256.333333333336</v>
      </c>
      <c r="O81" s="160"/>
      <c r="P81" s="160"/>
      <c r="Q81" s="160"/>
      <c r="R81" s="159">
        <v>44228.333333333336</v>
      </c>
      <c r="S81" s="160"/>
      <c r="T81" s="160"/>
      <c r="U81" s="160"/>
      <c r="V81" s="159">
        <v>44197.333333333336</v>
      </c>
      <c r="W81" s="160"/>
      <c r="X81" s="160"/>
      <c r="Y81" s="160"/>
      <c r="Z81" s="159">
        <v>44166.333333333336</v>
      </c>
      <c r="AA81" s="160"/>
      <c r="AB81" s="160"/>
      <c r="AC81" s="160"/>
      <c r="AD81" s="159">
        <v>44136.333333333336</v>
      </c>
      <c r="AE81" s="160"/>
      <c r="AF81" s="160"/>
      <c r="AG81" s="160"/>
      <c r="AH81" s="159">
        <v>44105.333333333336</v>
      </c>
      <c r="AI81" s="160"/>
      <c r="AJ81" s="160"/>
      <c r="AK81" s="160"/>
      <c r="AL81" s="159">
        <v>44075.333333333336</v>
      </c>
      <c r="AM81" s="160"/>
      <c r="AN81" s="160"/>
      <c r="AO81" s="160"/>
    </row>
    <row r="82" spans="1:49" x14ac:dyDescent="0.15">
      <c r="A82" s="162"/>
      <c r="B82" s="93" t="s">
        <v>370</v>
      </c>
      <c r="C82" s="93" t="s">
        <v>371</v>
      </c>
      <c r="D82" s="93" t="s">
        <v>372</v>
      </c>
      <c r="E82" s="93" t="s">
        <v>373</v>
      </c>
      <c r="F82" s="93" t="s">
        <v>370</v>
      </c>
      <c r="G82" s="93" t="s">
        <v>371</v>
      </c>
      <c r="H82" s="93" t="s">
        <v>372</v>
      </c>
      <c r="I82" s="93" t="s">
        <v>373</v>
      </c>
      <c r="J82" s="93" t="s">
        <v>370</v>
      </c>
      <c r="K82" s="93" t="s">
        <v>371</v>
      </c>
      <c r="L82" s="93" t="s">
        <v>372</v>
      </c>
      <c r="M82" s="93" t="s">
        <v>373</v>
      </c>
      <c r="N82" s="93" t="s">
        <v>370</v>
      </c>
      <c r="O82" s="93" t="s">
        <v>371</v>
      </c>
      <c r="P82" s="93" t="s">
        <v>372</v>
      </c>
      <c r="Q82" s="93" t="s">
        <v>373</v>
      </c>
      <c r="R82" s="93" t="s">
        <v>370</v>
      </c>
      <c r="S82" s="93" t="s">
        <v>371</v>
      </c>
      <c r="T82" s="93" t="s">
        <v>372</v>
      </c>
      <c r="U82" s="93" t="s">
        <v>373</v>
      </c>
      <c r="V82" s="93" t="s">
        <v>370</v>
      </c>
      <c r="W82" s="93" t="s">
        <v>371</v>
      </c>
      <c r="X82" s="93" t="s">
        <v>372</v>
      </c>
      <c r="Y82" s="93" t="s">
        <v>373</v>
      </c>
      <c r="Z82" s="93" t="s">
        <v>370</v>
      </c>
      <c r="AA82" s="93" t="s">
        <v>371</v>
      </c>
      <c r="AB82" s="93" t="s">
        <v>372</v>
      </c>
      <c r="AC82" s="93" t="s">
        <v>373</v>
      </c>
      <c r="AD82" s="93" t="s">
        <v>370</v>
      </c>
      <c r="AE82" s="93" t="s">
        <v>371</v>
      </c>
      <c r="AF82" s="93" t="s">
        <v>372</v>
      </c>
      <c r="AG82" s="93" t="s">
        <v>373</v>
      </c>
      <c r="AH82" s="93" t="s">
        <v>370</v>
      </c>
      <c r="AI82" s="93" t="s">
        <v>371</v>
      </c>
      <c r="AJ82" s="93" t="s">
        <v>372</v>
      </c>
      <c r="AK82" s="93" t="s">
        <v>373</v>
      </c>
      <c r="AL82" s="93" t="s">
        <v>370</v>
      </c>
      <c r="AM82" s="93" t="s">
        <v>371</v>
      </c>
      <c r="AN82" s="93" t="s">
        <v>372</v>
      </c>
      <c r="AO82" s="93" t="s">
        <v>373</v>
      </c>
    </row>
    <row r="83" spans="1:49" x14ac:dyDescent="0.15">
      <c r="A83" s="93" t="s">
        <v>618</v>
      </c>
      <c r="B83" s="93">
        <v>68.55</v>
      </c>
      <c r="C83" s="93">
        <v>5150</v>
      </c>
      <c r="D83" s="93">
        <v>47672</v>
      </c>
      <c r="E83" s="93" t="s">
        <v>471</v>
      </c>
      <c r="F83" s="93">
        <v>79.37</v>
      </c>
      <c r="G83" s="93">
        <v>6486</v>
      </c>
      <c r="H83" s="93">
        <v>47450</v>
      </c>
      <c r="I83" s="93" t="s">
        <v>619</v>
      </c>
      <c r="J83" s="93">
        <v>61.14</v>
      </c>
      <c r="K83" s="93">
        <v>5353</v>
      </c>
      <c r="L83" s="93">
        <v>47167</v>
      </c>
      <c r="M83" s="93" t="s">
        <v>281</v>
      </c>
      <c r="N83" s="93">
        <v>58.3</v>
      </c>
      <c r="O83" s="93">
        <v>6205</v>
      </c>
      <c r="P83" s="93">
        <v>45195</v>
      </c>
      <c r="Q83" s="93" t="s">
        <v>158</v>
      </c>
      <c r="R83" s="93">
        <v>60.77</v>
      </c>
      <c r="S83" s="93">
        <v>6782</v>
      </c>
      <c r="T83" s="93">
        <v>45139</v>
      </c>
      <c r="U83" s="93" t="s">
        <v>287</v>
      </c>
      <c r="V83" s="93">
        <v>61.39</v>
      </c>
      <c r="W83" s="93">
        <v>5837</v>
      </c>
      <c r="X83" s="93">
        <v>44674</v>
      </c>
      <c r="Y83" s="93" t="s">
        <v>202</v>
      </c>
      <c r="Z83" s="93">
        <v>61.08</v>
      </c>
      <c r="AA83" s="93">
        <v>5808</v>
      </c>
      <c r="AB83" s="93">
        <v>44244</v>
      </c>
      <c r="AC83" s="93" t="s">
        <v>288</v>
      </c>
      <c r="AD83" s="93">
        <v>60.93</v>
      </c>
      <c r="AE83" s="93">
        <v>6679</v>
      </c>
      <c r="AF83" s="93">
        <v>43280</v>
      </c>
      <c r="AG83" s="93" t="s">
        <v>273</v>
      </c>
      <c r="AH83" s="93">
        <v>59.98</v>
      </c>
      <c r="AI83" s="93">
        <v>7544</v>
      </c>
      <c r="AJ83" s="93">
        <v>47027</v>
      </c>
      <c r="AK83" s="93" t="s">
        <v>201</v>
      </c>
      <c r="AL83" s="93">
        <v>57.82</v>
      </c>
      <c r="AM83" s="93">
        <v>6776</v>
      </c>
      <c r="AN83" s="93">
        <v>49870</v>
      </c>
      <c r="AO83" s="93" t="s">
        <v>145</v>
      </c>
    </row>
    <row r="85" spans="1:49" s="110" customFormat="1" x14ac:dyDescent="0.15">
      <c r="A85" s="161" t="s">
        <v>108</v>
      </c>
      <c r="B85" s="159">
        <v>44317.333333333336</v>
      </c>
      <c r="C85" s="160"/>
      <c r="D85" s="160"/>
      <c r="E85" s="160"/>
      <c r="F85" s="159">
        <v>44287.333333333336</v>
      </c>
      <c r="G85" s="160"/>
      <c r="H85" s="160"/>
      <c r="I85" s="160"/>
      <c r="J85" s="159">
        <v>44256.333333333336</v>
      </c>
      <c r="K85" s="160"/>
      <c r="L85" s="160"/>
      <c r="M85" s="160"/>
      <c r="N85" s="159">
        <v>44228.333333333336</v>
      </c>
      <c r="O85" s="160"/>
      <c r="P85" s="160"/>
      <c r="Q85" s="160"/>
      <c r="R85" s="159">
        <v>44197.333333333336</v>
      </c>
      <c r="S85" s="160"/>
      <c r="T85" s="160"/>
      <c r="U85" s="160"/>
      <c r="V85" s="159">
        <v>44166.333333333336</v>
      </c>
      <c r="W85" s="160"/>
      <c r="X85" s="160"/>
      <c r="Y85" s="160"/>
      <c r="Z85" s="159">
        <v>44136.333333333336</v>
      </c>
      <c r="AA85" s="160"/>
      <c r="AB85" s="160"/>
      <c r="AC85" s="160"/>
      <c r="AD85" s="159">
        <v>44105.333333333336</v>
      </c>
      <c r="AE85" s="160"/>
      <c r="AF85" s="160"/>
      <c r="AG85" s="160"/>
      <c r="AH85" s="159">
        <v>44075.333333333336</v>
      </c>
      <c r="AI85" s="160"/>
      <c r="AJ85" s="160"/>
      <c r="AK85" s="160"/>
      <c r="AL85" s="159">
        <v>44044.333333333336</v>
      </c>
      <c r="AM85" s="160"/>
      <c r="AN85" s="160"/>
      <c r="AO85" s="160"/>
      <c r="AP85" s="159">
        <v>44013</v>
      </c>
      <c r="AQ85" s="160" t="s">
        <v>155</v>
      </c>
      <c r="AR85" s="160" t="s">
        <v>155</v>
      </c>
      <c r="AS85" s="160" t="s">
        <v>155</v>
      </c>
    </row>
    <row r="86" spans="1:49" s="110" customFormat="1" x14ac:dyDescent="0.15">
      <c r="A86" s="162"/>
      <c r="B86" s="93" t="s">
        <v>370</v>
      </c>
      <c r="C86" s="93" t="s">
        <v>371</v>
      </c>
      <c r="D86" s="93" t="s">
        <v>372</v>
      </c>
      <c r="E86" s="93" t="s">
        <v>373</v>
      </c>
      <c r="F86" s="93" t="s">
        <v>370</v>
      </c>
      <c r="G86" s="93" t="s">
        <v>371</v>
      </c>
      <c r="H86" s="93" t="s">
        <v>372</v>
      </c>
      <c r="I86" s="93" t="s">
        <v>373</v>
      </c>
      <c r="J86" s="93" t="s">
        <v>370</v>
      </c>
      <c r="K86" s="93" t="s">
        <v>371</v>
      </c>
      <c r="L86" s="93" t="s">
        <v>372</v>
      </c>
      <c r="M86" s="93" t="s">
        <v>373</v>
      </c>
      <c r="N86" s="93" t="s">
        <v>370</v>
      </c>
      <c r="O86" s="93" t="s">
        <v>371</v>
      </c>
      <c r="P86" s="93" t="s">
        <v>372</v>
      </c>
      <c r="Q86" s="93" t="s">
        <v>373</v>
      </c>
      <c r="R86" s="93" t="s">
        <v>370</v>
      </c>
      <c r="S86" s="93" t="s">
        <v>371</v>
      </c>
      <c r="T86" s="93" t="s">
        <v>372</v>
      </c>
      <c r="U86" s="93" t="s">
        <v>373</v>
      </c>
      <c r="V86" s="93" t="s">
        <v>370</v>
      </c>
      <c r="W86" s="93" t="s">
        <v>371</v>
      </c>
      <c r="X86" s="93" t="s">
        <v>372</v>
      </c>
      <c r="Y86" s="93" t="s">
        <v>373</v>
      </c>
      <c r="Z86" s="93" t="s">
        <v>370</v>
      </c>
      <c r="AA86" s="93" t="s">
        <v>371</v>
      </c>
      <c r="AB86" s="93" t="s">
        <v>372</v>
      </c>
      <c r="AC86" s="93" t="s">
        <v>373</v>
      </c>
      <c r="AD86" s="93" t="s">
        <v>370</v>
      </c>
      <c r="AE86" s="93" t="s">
        <v>371</v>
      </c>
      <c r="AF86" s="93" t="s">
        <v>372</v>
      </c>
      <c r="AG86" s="93" t="s">
        <v>373</v>
      </c>
      <c r="AH86" s="93" t="s">
        <v>370</v>
      </c>
      <c r="AI86" s="93" t="s">
        <v>371</v>
      </c>
      <c r="AJ86" s="93" t="s">
        <v>372</v>
      </c>
      <c r="AK86" s="93" t="s">
        <v>373</v>
      </c>
      <c r="AL86" s="93" t="s">
        <v>370</v>
      </c>
      <c r="AM86" s="93" t="s">
        <v>371</v>
      </c>
      <c r="AN86" s="93" t="s">
        <v>372</v>
      </c>
      <c r="AO86" s="93" t="s">
        <v>373</v>
      </c>
      <c r="AP86" s="93" t="s">
        <v>370</v>
      </c>
      <c r="AQ86" s="93" t="s">
        <v>371</v>
      </c>
      <c r="AR86" s="93" t="s">
        <v>372</v>
      </c>
      <c r="AS86" s="93" t="s">
        <v>373</v>
      </c>
    </row>
    <row r="87" spans="1:49" s="110" customFormat="1" x14ac:dyDescent="0.15">
      <c r="A87" s="93" t="s">
        <v>625</v>
      </c>
      <c r="B87" s="93">
        <v>44.29</v>
      </c>
      <c r="C87" s="93">
        <v>3650</v>
      </c>
      <c r="D87" s="93">
        <v>41341</v>
      </c>
      <c r="E87" s="93" t="s">
        <v>626</v>
      </c>
      <c r="F87" s="93">
        <v>46.37</v>
      </c>
      <c r="G87" s="93">
        <v>3526</v>
      </c>
      <c r="H87" s="93">
        <v>42941</v>
      </c>
      <c r="I87" s="93" t="s">
        <v>627</v>
      </c>
      <c r="J87" s="93">
        <v>46.84</v>
      </c>
      <c r="K87" s="93">
        <v>3866</v>
      </c>
      <c r="L87" s="93">
        <v>41199</v>
      </c>
      <c r="M87" s="93" t="s">
        <v>302</v>
      </c>
      <c r="N87" s="93">
        <v>45.53</v>
      </c>
      <c r="O87" s="93">
        <v>3761</v>
      </c>
      <c r="P87" s="93">
        <v>35473</v>
      </c>
      <c r="Q87" s="93" t="s">
        <v>166</v>
      </c>
      <c r="R87" s="93">
        <v>45.01</v>
      </c>
      <c r="S87" s="93">
        <v>3776</v>
      </c>
      <c r="T87" s="93">
        <v>39274</v>
      </c>
      <c r="U87" s="93" t="s">
        <v>303</v>
      </c>
      <c r="V87" s="93">
        <v>49.06</v>
      </c>
      <c r="W87" s="93">
        <v>3679</v>
      </c>
      <c r="X87" s="93">
        <v>39558</v>
      </c>
      <c r="Y87" s="93" t="s">
        <v>304</v>
      </c>
      <c r="Z87" s="93">
        <v>48.75</v>
      </c>
      <c r="AA87" s="93">
        <v>3981</v>
      </c>
      <c r="AB87" s="93">
        <v>40879</v>
      </c>
      <c r="AC87" s="93" t="s">
        <v>305</v>
      </c>
      <c r="AD87" s="93">
        <v>49.64</v>
      </c>
      <c r="AE87" s="93">
        <v>3640</v>
      </c>
      <c r="AF87" s="93">
        <v>42142</v>
      </c>
      <c r="AG87" s="93" t="s">
        <v>306</v>
      </c>
      <c r="AH87" s="93">
        <v>46.42</v>
      </c>
      <c r="AI87" s="93">
        <v>3760</v>
      </c>
      <c r="AJ87" s="93">
        <v>40729</v>
      </c>
      <c r="AK87" s="93" t="s">
        <v>307</v>
      </c>
      <c r="AL87" s="93">
        <v>46.63</v>
      </c>
      <c r="AM87" s="93">
        <v>3810</v>
      </c>
      <c r="AN87" s="93">
        <v>39010</v>
      </c>
      <c r="AO87" s="93" t="s">
        <v>308</v>
      </c>
      <c r="AP87" s="93">
        <v>45.23</v>
      </c>
      <c r="AQ87" s="93">
        <v>3844</v>
      </c>
      <c r="AR87" s="93">
        <v>38288</v>
      </c>
      <c r="AS87" s="93">
        <v>0.62916666666666665</v>
      </c>
    </row>
    <row r="89" spans="1:49" x14ac:dyDescent="0.15">
      <c r="A89" s="161" t="s">
        <v>108</v>
      </c>
      <c r="B89" s="159">
        <v>44348.333333333336</v>
      </c>
      <c r="C89" s="160"/>
      <c r="D89" s="160"/>
      <c r="E89" s="160"/>
      <c r="F89" s="159">
        <v>44317.333333333336</v>
      </c>
      <c r="G89" s="160"/>
      <c r="H89" s="160"/>
      <c r="I89" s="160"/>
      <c r="J89" s="159">
        <v>44287.333333333336</v>
      </c>
      <c r="K89" s="160"/>
      <c r="L89" s="160"/>
      <c r="M89" s="160"/>
      <c r="N89" s="159">
        <v>44256.333333333336</v>
      </c>
      <c r="O89" s="160"/>
      <c r="P89" s="160"/>
      <c r="Q89" s="160"/>
      <c r="R89" s="159">
        <v>44228.333333333336</v>
      </c>
      <c r="S89" s="160"/>
      <c r="T89" s="160"/>
      <c r="U89" s="160"/>
      <c r="V89" s="159">
        <v>44197.333333333336</v>
      </c>
      <c r="W89" s="160"/>
      <c r="X89" s="160"/>
      <c r="Y89" s="160"/>
      <c r="Z89" s="159">
        <v>44166.333333333336</v>
      </c>
      <c r="AA89" s="160"/>
      <c r="AB89" s="160"/>
      <c r="AC89" s="160"/>
      <c r="AD89" s="159">
        <v>44136.333333333336</v>
      </c>
      <c r="AE89" s="160"/>
      <c r="AF89" s="160"/>
      <c r="AG89" s="160"/>
      <c r="AH89" s="159">
        <v>44105.333333333336</v>
      </c>
      <c r="AI89" s="160"/>
      <c r="AJ89" s="160"/>
      <c r="AK89" s="160"/>
      <c r="AL89" s="159">
        <v>44075.333333333336</v>
      </c>
      <c r="AM89" s="160"/>
      <c r="AN89" s="160"/>
      <c r="AO89" s="160"/>
      <c r="AP89" s="159">
        <v>44044.333333333336</v>
      </c>
      <c r="AQ89" s="160"/>
      <c r="AR89" s="160"/>
      <c r="AS89" s="160"/>
      <c r="AT89" s="159">
        <v>44013</v>
      </c>
      <c r="AU89" s="160" t="s">
        <v>155</v>
      </c>
      <c r="AV89" s="160" t="s">
        <v>155</v>
      </c>
      <c r="AW89" s="160" t="s">
        <v>155</v>
      </c>
    </row>
    <row r="90" spans="1:49" x14ac:dyDescent="0.15">
      <c r="A90" s="162"/>
      <c r="B90" s="93" t="s">
        <v>370</v>
      </c>
      <c r="C90" s="93" t="s">
        <v>371</v>
      </c>
      <c r="D90" s="93" t="s">
        <v>372</v>
      </c>
      <c r="E90" s="93" t="s">
        <v>373</v>
      </c>
      <c r="F90" s="93" t="s">
        <v>370</v>
      </c>
      <c r="G90" s="93" t="s">
        <v>371</v>
      </c>
      <c r="H90" s="93" t="s">
        <v>372</v>
      </c>
      <c r="I90" s="93" t="s">
        <v>373</v>
      </c>
      <c r="J90" s="93" t="s">
        <v>370</v>
      </c>
      <c r="K90" s="93" t="s">
        <v>371</v>
      </c>
      <c r="L90" s="93" t="s">
        <v>372</v>
      </c>
      <c r="M90" s="93" t="s">
        <v>373</v>
      </c>
      <c r="N90" s="93" t="s">
        <v>370</v>
      </c>
      <c r="O90" s="93" t="s">
        <v>371</v>
      </c>
      <c r="P90" s="93" t="s">
        <v>372</v>
      </c>
      <c r="Q90" s="93" t="s">
        <v>373</v>
      </c>
      <c r="R90" s="93" t="s">
        <v>370</v>
      </c>
      <c r="S90" s="93" t="s">
        <v>371</v>
      </c>
      <c r="T90" s="93" t="s">
        <v>372</v>
      </c>
      <c r="U90" s="93" t="s">
        <v>373</v>
      </c>
      <c r="V90" s="93" t="s">
        <v>370</v>
      </c>
      <c r="W90" s="93" t="s">
        <v>371</v>
      </c>
      <c r="X90" s="93" t="s">
        <v>372</v>
      </c>
      <c r="Y90" s="93" t="s">
        <v>373</v>
      </c>
      <c r="Z90" s="93" t="s">
        <v>370</v>
      </c>
      <c r="AA90" s="93" t="s">
        <v>371</v>
      </c>
      <c r="AB90" s="93" t="s">
        <v>372</v>
      </c>
      <c r="AC90" s="93" t="s">
        <v>373</v>
      </c>
      <c r="AD90" s="93" t="s">
        <v>370</v>
      </c>
      <c r="AE90" s="93" t="s">
        <v>371</v>
      </c>
      <c r="AF90" s="93" t="s">
        <v>372</v>
      </c>
      <c r="AG90" s="93" t="s">
        <v>373</v>
      </c>
      <c r="AH90" s="93" t="s">
        <v>370</v>
      </c>
      <c r="AI90" s="93" t="s">
        <v>371</v>
      </c>
      <c r="AJ90" s="93" t="s">
        <v>372</v>
      </c>
      <c r="AK90" s="93" t="s">
        <v>373</v>
      </c>
      <c r="AL90" s="93" t="s">
        <v>370</v>
      </c>
      <c r="AM90" s="93" t="s">
        <v>371</v>
      </c>
      <c r="AN90" s="93" t="s">
        <v>372</v>
      </c>
      <c r="AO90" s="93" t="s">
        <v>373</v>
      </c>
      <c r="AP90" s="93" t="s">
        <v>370</v>
      </c>
      <c r="AQ90" s="93" t="s">
        <v>371</v>
      </c>
      <c r="AR90" s="93" t="s">
        <v>372</v>
      </c>
      <c r="AS90" s="93" t="s">
        <v>373</v>
      </c>
      <c r="AT90" s="93" t="s">
        <v>370</v>
      </c>
      <c r="AU90" s="93" t="s">
        <v>371</v>
      </c>
      <c r="AV90" s="93" t="s">
        <v>372</v>
      </c>
      <c r="AW90" s="93" t="s">
        <v>373</v>
      </c>
    </row>
    <row r="91" spans="1:49" x14ac:dyDescent="0.15">
      <c r="A91" s="93" t="s">
        <v>628</v>
      </c>
      <c r="B91" s="93">
        <v>50.38</v>
      </c>
      <c r="C91" s="93">
        <v>3930</v>
      </c>
      <c r="D91" s="93">
        <v>45813</v>
      </c>
      <c r="E91" s="93" t="s">
        <v>429</v>
      </c>
      <c r="F91" s="93">
        <v>47.8</v>
      </c>
      <c r="G91" s="93">
        <v>3655</v>
      </c>
      <c r="H91" s="93">
        <v>42860</v>
      </c>
      <c r="I91" s="93" t="s">
        <v>430</v>
      </c>
      <c r="J91" s="93">
        <v>47.35</v>
      </c>
      <c r="K91" s="93">
        <v>3479</v>
      </c>
      <c r="L91" s="93">
        <v>43728</v>
      </c>
      <c r="M91" s="93" t="s">
        <v>542</v>
      </c>
      <c r="N91" s="93">
        <v>48.62</v>
      </c>
      <c r="O91" s="93">
        <v>3678</v>
      </c>
      <c r="P91" s="93">
        <v>40787</v>
      </c>
      <c r="Q91" s="93" t="s">
        <v>305</v>
      </c>
      <c r="R91" s="93">
        <v>49.22</v>
      </c>
      <c r="S91" s="93">
        <v>3739</v>
      </c>
      <c r="T91" s="93">
        <v>37056</v>
      </c>
      <c r="U91" s="93" t="s">
        <v>138</v>
      </c>
      <c r="V91" s="93">
        <v>46.68</v>
      </c>
      <c r="W91" s="93">
        <v>3646</v>
      </c>
      <c r="X91" s="93">
        <v>39544</v>
      </c>
      <c r="Y91" s="93" t="s">
        <v>449</v>
      </c>
      <c r="Z91" s="93">
        <v>46.95</v>
      </c>
      <c r="AA91" s="93">
        <v>3512</v>
      </c>
      <c r="AB91" s="93">
        <v>37056</v>
      </c>
      <c r="AC91" s="93" t="s">
        <v>435</v>
      </c>
      <c r="AD91" s="93">
        <v>51.55</v>
      </c>
      <c r="AE91" s="93">
        <v>3998</v>
      </c>
      <c r="AF91" s="93">
        <v>42796</v>
      </c>
      <c r="AG91" s="93" t="s">
        <v>213</v>
      </c>
      <c r="AH91" s="93">
        <v>47.19</v>
      </c>
      <c r="AI91" s="93">
        <v>3651</v>
      </c>
      <c r="AJ91" s="93">
        <v>42532</v>
      </c>
      <c r="AK91" s="93" t="s">
        <v>629</v>
      </c>
      <c r="AL91" s="93">
        <v>45.98</v>
      </c>
      <c r="AM91" s="93">
        <v>3634</v>
      </c>
      <c r="AN91" s="93">
        <v>41178</v>
      </c>
      <c r="AO91" s="93" t="s">
        <v>427</v>
      </c>
      <c r="AP91" s="93">
        <v>45.21</v>
      </c>
      <c r="AQ91" s="93">
        <v>3673</v>
      </c>
      <c r="AR91" s="93">
        <v>42005</v>
      </c>
      <c r="AS91" s="93" t="s">
        <v>404</v>
      </c>
      <c r="AT91" s="93">
        <v>43.99</v>
      </c>
      <c r="AU91" s="93">
        <v>3789</v>
      </c>
      <c r="AV91" s="93">
        <v>40896</v>
      </c>
      <c r="AW91" s="93">
        <v>0.68680555555555556</v>
      </c>
    </row>
    <row r="93" spans="1:49" x14ac:dyDescent="0.15">
      <c r="A93" s="160" t="s">
        <v>108</v>
      </c>
      <c r="B93" s="159">
        <v>44317.333333333336</v>
      </c>
      <c r="C93" s="160"/>
      <c r="D93" s="160"/>
      <c r="E93" s="160"/>
      <c r="F93" s="159">
        <v>44287.333333333336</v>
      </c>
      <c r="G93" s="160"/>
      <c r="H93" s="160"/>
      <c r="I93" s="160"/>
      <c r="J93" s="159">
        <v>44256.333333333336</v>
      </c>
      <c r="K93" s="160"/>
      <c r="L93" s="160"/>
      <c r="M93" s="160"/>
      <c r="N93" s="159">
        <v>44228.333333333336</v>
      </c>
      <c r="O93" s="160"/>
      <c r="P93" s="160"/>
      <c r="Q93" s="160"/>
      <c r="R93" s="159">
        <v>44197.333333333336</v>
      </c>
      <c r="S93" s="160"/>
      <c r="T93" s="160"/>
      <c r="U93" s="160"/>
      <c r="V93" s="159">
        <v>44166.333333333336</v>
      </c>
      <c r="W93" s="160"/>
      <c r="X93" s="160"/>
      <c r="Y93" s="160"/>
      <c r="Z93" s="159">
        <v>44136.333333333336</v>
      </c>
      <c r="AA93" s="160"/>
      <c r="AB93" s="160"/>
      <c r="AC93" s="160"/>
      <c r="AD93" s="159">
        <v>44105.333333333336</v>
      </c>
      <c r="AE93" s="160"/>
      <c r="AF93" s="160"/>
      <c r="AG93" s="160"/>
      <c r="AH93" s="159">
        <v>44075.333333333336</v>
      </c>
      <c r="AI93" s="160"/>
      <c r="AJ93" s="160"/>
      <c r="AK93" s="160"/>
      <c r="AL93" s="159">
        <v>44044.333333333336</v>
      </c>
      <c r="AM93" s="160"/>
      <c r="AN93" s="160"/>
      <c r="AO93" s="160"/>
      <c r="AP93" s="159">
        <v>44013.333333333336</v>
      </c>
      <c r="AQ93" s="160"/>
      <c r="AR93" s="160"/>
      <c r="AS93" s="160"/>
    </row>
    <row r="94" spans="1:49" x14ac:dyDescent="0.15">
      <c r="A94" s="160"/>
      <c r="B94" s="93" t="s">
        <v>370</v>
      </c>
      <c r="C94" s="93" t="s">
        <v>371</v>
      </c>
      <c r="D94" s="93" t="s">
        <v>372</v>
      </c>
      <c r="E94" s="93" t="s">
        <v>373</v>
      </c>
      <c r="F94" s="93" t="s">
        <v>370</v>
      </c>
      <c r="G94" s="93" t="s">
        <v>371</v>
      </c>
      <c r="H94" s="93" t="s">
        <v>372</v>
      </c>
      <c r="I94" s="93" t="s">
        <v>373</v>
      </c>
      <c r="J94" s="93" t="s">
        <v>370</v>
      </c>
      <c r="K94" s="93" t="s">
        <v>371</v>
      </c>
      <c r="L94" s="93" t="s">
        <v>372</v>
      </c>
      <c r="M94" s="93" t="s">
        <v>373</v>
      </c>
      <c r="N94" s="93" t="s">
        <v>370</v>
      </c>
      <c r="O94" s="93" t="s">
        <v>371</v>
      </c>
      <c r="P94" s="93" t="s">
        <v>372</v>
      </c>
      <c r="Q94" s="93" t="s">
        <v>373</v>
      </c>
      <c r="R94" s="93" t="s">
        <v>370</v>
      </c>
      <c r="S94" s="93" t="s">
        <v>371</v>
      </c>
      <c r="T94" s="93" t="s">
        <v>372</v>
      </c>
      <c r="U94" s="93" t="s">
        <v>373</v>
      </c>
      <c r="V94" s="93" t="s">
        <v>370</v>
      </c>
      <c r="W94" s="93" t="s">
        <v>371</v>
      </c>
      <c r="X94" s="93" t="s">
        <v>372</v>
      </c>
      <c r="Y94" s="93" t="s">
        <v>373</v>
      </c>
      <c r="Z94" s="93" t="s">
        <v>370</v>
      </c>
      <c r="AA94" s="93" t="s">
        <v>371</v>
      </c>
      <c r="AB94" s="93" t="s">
        <v>372</v>
      </c>
      <c r="AC94" s="93" t="s">
        <v>373</v>
      </c>
      <c r="AD94" s="93" t="s">
        <v>370</v>
      </c>
      <c r="AE94" s="93" t="s">
        <v>371</v>
      </c>
      <c r="AF94" s="93" t="s">
        <v>372</v>
      </c>
      <c r="AG94" s="93" t="s">
        <v>373</v>
      </c>
      <c r="AH94" s="93" t="s">
        <v>370</v>
      </c>
      <c r="AI94" s="93" t="s">
        <v>371</v>
      </c>
      <c r="AJ94" s="93" t="s">
        <v>372</v>
      </c>
      <c r="AK94" s="93" t="s">
        <v>373</v>
      </c>
      <c r="AL94" s="93" t="s">
        <v>370</v>
      </c>
      <c r="AM94" s="93" t="s">
        <v>371</v>
      </c>
      <c r="AN94" s="93" t="s">
        <v>372</v>
      </c>
      <c r="AO94" s="93" t="s">
        <v>373</v>
      </c>
      <c r="AP94" s="93" t="s">
        <v>370</v>
      </c>
      <c r="AQ94" s="93" t="s">
        <v>371</v>
      </c>
      <c r="AR94" s="93" t="s">
        <v>372</v>
      </c>
      <c r="AS94" s="93" t="s">
        <v>373</v>
      </c>
    </row>
    <row r="95" spans="1:49" s="109" customFormat="1" x14ac:dyDescent="0.15">
      <c r="A95" s="108" t="s">
        <v>631</v>
      </c>
      <c r="B95" s="108">
        <v>44.62</v>
      </c>
      <c r="C95" s="108">
        <v>3907</v>
      </c>
      <c r="D95" s="108">
        <v>42953</v>
      </c>
      <c r="E95" s="108" t="s">
        <v>632</v>
      </c>
      <c r="F95" s="108">
        <v>41.54</v>
      </c>
      <c r="G95" s="108">
        <v>3463</v>
      </c>
      <c r="H95" s="108">
        <v>39751</v>
      </c>
      <c r="I95" s="108" t="s">
        <v>575</v>
      </c>
      <c r="J95" s="108">
        <v>41.77</v>
      </c>
      <c r="K95" s="108">
        <v>3512</v>
      </c>
      <c r="L95" s="108">
        <v>38723</v>
      </c>
      <c r="M95" s="108" t="s">
        <v>490</v>
      </c>
      <c r="N95" s="108">
        <v>41.22</v>
      </c>
      <c r="O95" s="108">
        <v>3576</v>
      </c>
      <c r="P95" s="108">
        <v>38298</v>
      </c>
      <c r="Q95" s="108" t="s">
        <v>404</v>
      </c>
      <c r="R95" s="108">
        <v>41.76</v>
      </c>
      <c r="S95" s="108">
        <v>3546</v>
      </c>
      <c r="T95" s="108">
        <v>38614</v>
      </c>
      <c r="U95" s="108" t="s">
        <v>459</v>
      </c>
      <c r="V95" s="108">
        <v>40.5</v>
      </c>
      <c r="W95" s="108">
        <v>3530</v>
      </c>
      <c r="X95" s="108">
        <v>38868</v>
      </c>
      <c r="Y95" s="108" t="s">
        <v>633</v>
      </c>
      <c r="Z95" s="108">
        <v>44.01</v>
      </c>
      <c r="AA95" s="108">
        <v>4344</v>
      </c>
      <c r="AB95" s="108">
        <v>39455</v>
      </c>
      <c r="AC95" s="108" t="s">
        <v>430</v>
      </c>
      <c r="AD95" s="108">
        <v>41.87</v>
      </c>
      <c r="AE95" s="108">
        <v>4114</v>
      </c>
      <c r="AF95" s="108">
        <v>40392</v>
      </c>
      <c r="AG95" s="108" t="s">
        <v>634</v>
      </c>
      <c r="AH95" s="108">
        <v>41.5</v>
      </c>
      <c r="AI95" s="108">
        <v>3884</v>
      </c>
      <c r="AJ95" s="108">
        <v>41762</v>
      </c>
      <c r="AK95" s="108" t="s">
        <v>488</v>
      </c>
      <c r="AL95" s="108">
        <v>41.16</v>
      </c>
      <c r="AM95" s="108">
        <v>3357</v>
      </c>
      <c r="AN95" s="108">
        <v>41638</v>
      </c>
      <c r="AO95" s="108" t="s">
        <v>635</v>
      </c>
      <c r="AP95" s="108">
        <v>41.78</v>
      </c>
      <c r="AQ95" s="108">
        <v>3433</v>
      </c>
      <c r="AR95" s="108">
        <v>41298</v>
      </c>
      <c r="AS95" s="108" t="s">
        <v>636</v>
      </c>
    </row>
    <row r="97" spans="1:53" x14ac:dyDescent="0.15">
      <c r="A97" s="160" t="s">
        <v>108</v>
      </c>
      <c r="B97" s="159">
        <v>44317.333333333336</v>
      </c>
      <c r="C97" s="160"/>
      <c r="D97" s="160"/>
      <c r="E97" s="160"/>
      <c r="F97" s="159">
        <v>44287.333333333336</v>
      </c>
      <c r="G97" s="160"/>
      <c r="H97" s="160"/>
      <c r="I97" s="160"/>
      <c r="J97" s="159">
        <v>44256.333333333336</v>
      </c>
      <c r="K97" s="160"/>
      <c r="L97" s="160"/>
      <c r="M97" s="160"/>
      <c r="N97" s="159">
        <v>44228.333333333336</v>
      </c>
      <c r="O97" s="160"/>
      <c r="P97" s="160"/>
      <c r="Q97" s="160"/>
      <c r="R97" s="159">
        <v>44197.333333333336</v>
      </c>
      <c r="S97" s="160"/>
      <c r="T97" s="160"/>
      <c r="U97" s="160"/>
      <c r="V97" s="159">
        <v>44166.333333333336</v>
      </c>
      <c r="W97" s="160"/>
      <c r="X97" s="160"/>
      <c r="Y97" s="160"/>
      <c r="Z97" s="159">
        <v>44136.333333333336</v>
      </c>
      <c r="AA97" s="160"/>
      <c r="AB97" s="160"/>
      <c r="AC97" s="160"/>
      <c r="AD97" s="159">
        <v>44105.333333333336</v>
      </c>
      <c r="AE97" s="160"/>
      <c r="AF97" s="160"/>
      <c r="AG97" s="160"/>
      <c r="AH97" s="159">
        <v>44075.333333333336</v>
      </c>
      <c r="AI97" s="160"/>
      <c r="AJ97" s="160"/>
      <c r="AK97" s="160"/>
      <c r="AL97" s="159">
        <v>44044.333333333336</v>
      </c>
      <c r="AM97" s="160"/>
      <c r="AN97" s="160"/>
      <c r="AO97" s="160"/>
      <c r="AP97" s="159">
        <v>44013.333333333336</v>
      </c>
      <c r="AQ97" s="160"/>
      <c r="AR97" s="160"/>
      <c r="AS97" s="160"/>
    </row>
    <row r="98" spans="1:53" x14ac:dyDescent="0.15">
      <c r="A98" s="160"/>
      <c r="B98" s="93" t="s">
        <v>370</v>
      </c>
      <c r="C98" s="93" t="s">
        <v>371</v>
      </c>
      <c r="D98" s="93" t="s">
        <v>372</v>
      </c>
      <c r="E98" s="93" t="s">
        <v>373</v>
      </c>
      <c r="F98" s="93" t="s">
        <v>370</v>
      </c>
      <c r="G98" s="93" t="s">
        <v>371</v>
      </c>
      <c r="H98" s="93" t="s">
        <v>372</v>
      </c>
      <c r="I98" s="93" t="s">
        <v>373</v>
      </c>
      <c r="J98" s="93" t="s">
        <v>370</v>
      </c>
      <c r="K98" s="93" t="s">
        <v>371</v>
      </c>
      <c r="L98" s="93" t="s">
        <v>372</v>
      </c>
      <c r="M98" s="93" t="s">
        <v>373</v>
      </c>
      <c r="N98" s="93" t="s">
        <v>370</v>
      </c>
      <c r="O98" s="93" t="s">
        <v>371</v>
      </c>
      <c r="P98" s="93" t="s">
        <v>372</v>
      </c>
      <c r="Q98" s="93" t="s">
        <v>373</v>
      </c>
      <c r="R98" s="93" t="s">
        <v>370</v>
      </c>
      <c r="S98" s="93" t="s">
        <v>371</v>
      </c>
      <c r="T98" s="93" t="s">
        <v>372</v>
      </c>
      <c r="U98" s="93" t="s">
        <v>373</v>
      </c>
      <c r="V98" s="93" t="s">
        <v>370</v>
      </c>
      <c r="W98" s="93" t="s">
        <v>371</v>
      </c>
      <c r="X98" s="93" t="s">
        <v>372</v>
      </c>
      <c r="Y98" s="93" t="s">
        <v>373</v>
      </c>
      <c r="Z98" s="93" t="s">
        <v>370</v>
      </c>
      <c r="AA98" s="93" t="s">
        <v>371</v>
      </c>
      <c r="AB98" s="93" t="s">
        <v>372</v>
      </c>
      <c r="AC98" s="93" t="s">
        <v>373</v>
      </c>
      <c r="AD98" s="93" t="s">
        <v>370</v>
      </c>
      <c r="AE98" s="93" t="s">
        <v>371</v>
      </c>
      <c r="AF98" s="93" t="s">
        <v>372</v>
      </c>
      <c r="AG98" s="93" t="s">
        <v>373</v>
      </c>
      <c r="AH98" s="93" t="s">
        <v>370</v>
      </c>
      <c r="AI98" s="93" t="s">
        <v>371</v>
      </c>
      <c r="AJ98" s="93" t="s">
        <v>372</v>
      </c>
      <c r="AK98" s="93" t="s">
        <v>373</v>
      </c>
      <c r="AL98" s="93" t="s">
        <v>370</v>
      </c>
      <c r="AM98" s="93" t="s">
        <v>371</v>
      </c>
      <c r="AN98" s="93" t="s">
        <v>372</v>
      </c>
      <c r="AO98" s="93" t="s">
        <v>373</v>
      </c>
      <c r="AP98" s="93" t="s">
        <v>370</v>
      </c>
      <c r="AQ98" s="93" t="s">
        <v>371</v>
      </c>
      <c r="AR98" s="93" t="s">
        <v>372</v>
      </c>
      <c r="AS98" s="93" t="s">
        <v>373</v>
      </c>
    </row>
    <row r="99" spans="1:53" s="109" customFormat="1" x14ac:dyDescent="0.15">
      <c r="A99" s="108" t="s">
        <v>637</v>
      </c>
      <c r="B99" s="108">
        <v>42.56</v>
      </c>
      <c r="C99" s="108">
        <v>3437</v>
      </c>
      <c r="D99" s="108">
        <v>40612</v>
      </c>
      <c r="E99" s="108" t="s">
        <v>638</v>
      </c>
      <c r="F99" s="108">
        <v>42.6</v>
      </c>
      <c r="G99" s="108">
        <v>3380</v>
      </c>
      <c r="H99" s="108">
        <v>39689</v>
      </c>
      <c r="I99" s="108" t="s">
        <v>639</v>
      </c>
      <c r="J99" s="108">
        <v>43.58</v>
      </c>
      <c r="K99" s="108">
        <v>3408</v>
      </c>
      <c r="L99" s="108">
        <v>37903</v>
      </c>
      <c r="M99" s="108" t="s">
        <v>501</v>
      </c>
      <c r="N99" s="108">
        <v>41.84</v>
      </c>
      <c r="O99" s="108">
        <v>3497</v>
      </c>
      <c r="P99" s="108">
        <v>36856</v>
      </c>
      <c r="Q99" s="108" t="s">
        <v>540</v>
      </c>
      <c r="R99" s="108">
        <v>42</v>
      </c>
      <c r="S99" s="108">
        <v>3349</v>
      </c>
      <c r="T99" s="108">
        <v>36856</v>
      </c>
      <c r="U99" s="108" t="s">
        <v>307</v>
      </c>
      <c r="V99" s="108">
        <v>41.15</v>
      </c>
      <c r="W99" s="108">
        <v>3407</v>
      </c>
      <c r="X99" s="108">
        <v>37118</v>
      </c>
      <c r="Y99" s="108" t="s">
        <v>640</v>
      </c>
      <c r="Z99" s="108">
        <v>41.68</v>
      </c>
      <c r="AA99" s="108">
        <v>3631</v>
      </c>
      <c r="AB99" s="108">
        <v>37283</v>
      </c>
      <c r="AC99" s="108" t="s">
        <v>382</v>
      </c>
      <c r="AD99" s="108">
        <v>42.97</v>
      </c>
      <c r="AE99" s="108">
        <v>3640</v>
      </c>
      <c r="AF99" s="108">
        <v>37006</v>
      </c>
      <c r="AG99" s="108" t="s">
        <v>442</v>
      </c>
      <c r="AH99" s="108">
        <v>44.3</v>
      </c>
      <c r="AI99" s="108">
        <v>3748</v>
      </c>
      <c r="AJ99" s="108">
        <v>37483</v>
      </c>
      <c r="AK99" s="108" t="s">
        <v>309</v>
      </c>
      <c r="AL99" s="108">
        <v>47.14</v>
      </c>
      <c r="AM99" s="108">
        <v>3546</v>
      </c>
      <c r="AN99" s="108">
        <v>36675</v>
      </c>
      <c r="AO99" s="108" t="s">
        <v>218</v>
      </c>
      <c r="AP99" s="108">
        <v>45.04</v>
      </c>
      <c r="AQ99" s="108">
        <v>3471</v>
      </c>
      <c r="AR99" s="108">
        <v>36341</v>
      </c>
      <c r="AS99" s="108" t="s">
        <v>304</v>
      </c>
    </row>
    <row r="101" spans="1:53" x14ac:dyDescent="0.15">
      <c r="A101" s="160" t="s">
        <v>108</v>
      </c>
      <c r="B101" s="159">
        <v>44378.333333333336</v>
      </c>
      <c r="C101" s="160"/>
      <c r="D101" s="160"/>
      <c r="E101" s="160"/>
      <c r="F101" s="159">
        <v>44348.333333333336</v>
      </c>
      <c r="G101" s="160"/>
      <c r="H101" s="160"/>
      <c r="I101" s="160"/>
      <c r="J101" s="159">
        <v>44317.333333333336</v>
      </c>
      <c r="K101" s="160"/>
      <c r="L101" s="160"/>
      <c r="M101" s="160"/>
      <c r="N101" s="159">
        <v>44287.333333333336</v>
      </c>
      <c r="O101" s="160"/>
      <c r="P101" s="160"/>
      <c r="Q101" s="160"/>
      <c r="R101" s="159">
        <v>44256.333333333336</v>
      </c>
      <c r="S101" s="160"/>
      <c r="T101" s="160"/>
      <c r="U101" s="160"/>
      <c r="V101" s="159">
        <v>44228.333333333336</v>
      </c>
      <c r="W101" s="160"/>
      <c r="X101" s="160"/>
      <c r="Y101" s="160"/>
      <c r="Z101" s="159">
        <v>44197.333333333336</v>
      </c>
      <c r="AA101" s="160"/>
      <c r="AB101" s="160"/>
      <c r="AC101" s="160"/>
      <c r="AD101" s="159">
        <v>44166.333333333336</v>
      </c>
      <c r="AE101" s="160"/>
      <c r="AF101" s="160"/>
      <c r="AG101" s="160"/>
      <c r="AH101" s="159">
        <v>44136.333333333336</v>
      </c>
      <c r="AI101" s="160"/>
      <c r="AJ101" s="160"/>
      <c r="AK101" s="160"/>
      <c r="AL101" s="159">
        <v>44105.333333333336</v>
      </c>
      <c r="AM101" s="160"/>
      <c r="AN101" s="160"/>
      <c r="AO101" s="160"/>
      <c r="AP101" s="159">
        <v>44075.333333333336</v>
      </c>
      <c r="AQ101" s="160"/>
      <c r="AR101" s="160"/>
      <c r="AS101" s="160"/>
      <c r="AT101" s="159">
        <v>44044.333333333336</v>
      </c>
      <c r="AU101" s="160"/>
      <c r="AV101" s="160"/>
      <c r="AW101" s="160"/>
      <c r="AX101" s="159">
        <v>44013.333333333336</v>
      </c>
      <c r="AY101" s="160"/>
      <c r="AZ101" s="160"/>
      <c r="BA101" s="160"/>
    </row>
    <row r="102" spans="1:53" x14ac:dyDescent="0.15">
      <c r="A102" s="160"/>
      <c r="B102" s="93" t="s">
        <v>370</v>
      </c>
      <c r="C102" s="93" t="s">
        <v>371</v>
      </c>
      <c r="D102" s="93" t="s">
        <v>372</v>
      </c>
      <c r="E102" s="93" t="s">
        <v>373</v>
      </c>
      <c r="F102" s="93" t="s">
        <v>370</v>
      </c>
      <c r="G102" s="93" t="s">
        <v>371</v>
      </c>
      <c r="H102" s="93" t="s">
        <v>372</v>
      </c>
      <c r="I102" s="93" t="s">
        <v>373</v>
      </c>
      <c r="J102" s="93" t="s">
        <v>370</v>
      </c>
      <c r="K102" s="93" t="s">
        <v>371</v>
      </c>
      <c r="L102" s="93" t="s">
        <v>372</v>
      </c>
      <c r="M102" s="93" t="s">
        <v>373</v>
      </c>
      <c r="N102" s="93" t="s">
        <v>370</v>
      </c>
      <c r="O102" s="93" t="s">
        <v>371</v>
      </c>
      <c r="P102" s="93" t="s">
        <v>372</v>
      </c>
      <c r="Q102" s="93" t="s">
        <v>373</v>
      </c>
      <c r="R102" s="93" t="s">
        <v>370</v>
      </c>
      <c r="S102" s="93" t="s">
        <v>371</v>
      </c>
      <c r="T102" s="93" t="s">
        <v>372</v>
      </c>
      <c r="U102" s="93" t="s">
        <v>373</v>
      </c>
      <c r="V102" s="93" t="s">
        <v>370</v>
      </c>
      <c r="W102" s="93" t="s">
        <v>371</v>
      </c>
      <c r="X102" s="93" t="s">
        <v>372</v>
      </c>
      <c r="Y102" s="93" t="s">
        <v>373</v>
      </c>
      <c r="Z102" s="93" t="s">
        <v>370</v>
      </c>
      <c r="AA102" s="93" t="s">
        <v>371</v>
      </c>
      <c r="AB102" s="93" t="s">
        <v>372</v>
      </c>
      <c r="AC102" s="93" t="s">
        <v>373</v>
      </c>
      <c r="AD102" s="93" t="s">
        <v>370</v>
      </c>
      <c r="AE102" s="93" t="s">
        <v>371</v>
      </c>
      <c r="AF102" s="93" t="s">
        <v>372</v>
      </c>
      <c r="AG102" s="93" t="s">
        <v>373</v>
      </c>
      <c r="AH102" s="93" t="s">
        <v>370</v>
      </c>
      <c r="AI102" s="93" t="s">
        <v>371</v>
      </c>
      <c r="AJ102" s="93" t="s">
        <v>372</v>
      </c>
      <c r="AK102" s="93" t="s">
        <v>373</v>
      </c>
      <c r="AL102" s="93" t="s">
        <v>370</v>
      </c>
      <c r="AM102" s="93" t="s">
        <v>371</v>
      </c>
      <c r="AN102" s="93" t="s">
        <v>372</v>
      </c>
      <c r="AO102" s="93" t="s">
        <v>373</v>
      </c>
      <c r="AP102" s="93" t="s">
        <v>370</v>
      </c>
      <c r="AQ102" s="93" t="s">
        <v>371</v>
      </c>
      <c r="AR102" s="93" t="s">
        <v>372</v>
      </c>
      <c r="AS102" s="93" t="s">
        <v>373</v>
      </c>
      <c r="AT102" s="93" t="s">
        <v>370</v>
      </c>
      <c r="AU102" s="93" t="s">
        <v>371</v>
      </c>
      <c r="AV102" s="93" t="s">
        <v>372</v>
      </c>
      <c r="AW102" s="93" t="s">
        <v>373</v>
      </c>
      <c r="AX102" s="93" t="s">
        <v>370</v>
      </c>
      <c r="AY102" s="93" t="s">
        <v>371</v>
      </c>
      <c r="AZ102" s="93" t="s">
        <v>372</v>
      </c>
      <c r="BA102" s="93" t="s">
        <v>373</v>
      </c>
    </row>
    <row r="103" spans="1:53" s="109" customFormat="1" x14ac:dyDescent="0.15">
      <c r="A103" s="108" t="s">
        <v>396</v>
      </c>
      <c r="B103" s="108">
        <v>44.86</v>
      </c>
      <c r="C103" s="108">
        <v>3565</v>
      </c>
      <c r="D103" s="108">
        <v>37177</v>
      </c>
      <c r="E103" s="108" t="s">
        <v>255</v>
      </c>
      <c r="F103" s="108">
        <v>43.98</v>
      </c>
      <c r="G103" s="108">
        <v>3115</v>
      </c>
      <c r="H103" s="108">
        <v>37216</v>
      </c>
      <c r="I103" s="108" t="s">
        <v>309</v>
      </c>
      <c r="J103" s="108">
        <v>42.97</v>
      </c>
      <c r="K103" s="108">
        <v>3165</v>
      </c>
      <c r="L103" s="108">
        <v>36543</v>
      </c>
      <c r="M103" s="108" t="s">
        <v>397</v>
      </c>
      <c r="N103" s="108">
        <v>43.9</v>
      </c>
      <c r="O103" s="108">
        <v>3095</v>
      </c>
      <c r="P103" s="108">
        <v>35425</v>
      </c>
      <c r="Q103" s="108" t="s">
        <v>304</v>
      </c>
      <c r="R103" s="108">
        <v>43.29</v>
      </c>
      <c r="S103" s="108">
        <v>3104</v>
      </c>
      <c r="T103" s="108">
        <v>36176</v>
      </c>
      <c r="U103" s="108" t="s">
        <v>139</v>
      </c>
      <c r="V103" s="108">
        <v>42.8</v>
      </c>
      <c r="W103" s="108">
        <v>3167</v>
      </c>
      <c r="X103" s="108">
        <v>36750</v>
      </c>
      <c r="Y103" s="108" t="s">
        <v>398</v>
      </c>
      <c r="Z103" s="108">
        <v>42.93</v>
      </c>
      <c r="AA103" s="108">
        <v>3089</v>
      </c>
      <c r="AB103" s="108">
        <v>36086</v>
      </c>
      <c r="AC103" s="108" t="s">
        <v>399</v>
      </c>
      <c r="AD103" s="108">
        <v>43.55</v>
      </c>
      <c r="AE103" s="108">
        <v>3177</v>
      </c>
      <c r="AF103" s="108">
        <v>36050</v>
      </c>
      <c r="AG103" s="108" t="s">
        <v>142</v>
      </c>
      <c r="AH103" s="108">
        <v>43.5</v>
      </c>
      <c r="AI103" s="108">
        <v>3151</v>
      </c>
      <c r="AJ103" s="108">
        <v>35167</v>
      </c>
      <c r="AK103" s="108" t="s">
        <v>162</v>
      </c>
      <c r="AL103" s="108">
        <v>43.1</v>
      </c>
      <c r="AM103" s="108">
        <v>3239</v>
      </c>
      <c r="AN103" s="108">
        <v>34183</v>
      </c>
      <c r="AO103" s="108" t="s">
        <v>216</v>
      </c>
      <c r="AP103" s="108">
        <v>44.09</v>
      </c>
      <c r="AQ103" s="108">
        <v>3317</v>
      </c>
      <c r="AR103" s="108">
        <v>34712</v>
      </c>
      <c r="AS103" s="108" t="s">
        <v>400</v>
      </c>
      <c r="AT103" s="108">
        <v>43.7</v>
      </c>
      <c r="AU103" s="108">
        <v>3109</v>
      </c>
      <c r="AV103" s="108">
        <v>34301</v>
      </c>
      <c r="AW103" s="108" t="s">
        <v>201</v>
      </c>
      <c r="AX103" s="108">
        <v>43.69</v>
      </c>
      <c r="AY103" s="108">
        <v>3227</v>
      </c>
      <c r="AZ103" s="108">
        <v>33995</v>
      </c>
      <c r="BA103" s="108" t="s">
        <v>218</v>
      </c>
    </row>
    <row r="105" spans="1:53" x14ac:dyDescent="0.15">
      <c r="A105" s="160" t="s">
        <v>108</v>
      </c>
      <c r="B105" s="159">
        <v>44378.333333333336</v>
      </c>
      <c r="C105" s="160"/>
      <c r="D105" s="160"/>
      <c r="E105" s="160"/>
      <c r="F105" s="159">
        <v>44348.333333333336</v>
      </c>
      <c r="G105" s="160"/>
      <c r="H105" s="160"/>
      <c r="I105" s="160"/>
      <c r="J105" s="159">
        <v>44317.333333333336</v>
      </c>
      <c r="K105" s="160"/>
      <c r="L105" s="160"/>
      <c r="M105" s="160"/>
      <c r="N105" s="159">
        <v>44287.333333333336</v>
      </c>
      <c r="O105" s="160"/>
      <c r="P105" s="160"/>
      <c r="Q105" s="160"/>
      <c r="R105" s="159">
        <v>44256.333333333336</v>
      </c>
      <c r="S105" s="160"/>
      <c r="T105" s="160"/>
      <c r="U105" s="160"/>
      <c r="V105" s="159">
        <v>44228.333333333336</v>
      </c>
      <c r="W105" s="160"/>
      <c r="X105" s="160"/>
      <c r="Y105" s="160"/>
      <c r="Z105" s="159">
        <v>44197.333333333336</v>
      </c>
      <c r="AA105" s="160"/>
      <c r="AB105" s="160"/>
      <c r="AC105" s="160"/>
      <c r="AD105" s="159">
        <v>44166.333333333336</v>
      </c>
      <c r="AE105" s="160"/>
      <c r="AF105" s="160"/>
      <c r="AG105" s="160"/>
      <c r="AH105" s="159">
        <v>44136.333333333336</v>
      </c>
      <c r="AI105" s="160"/>
      <c r="AJ105" s="160"/>
      <c r="AK105" s="160"/>
      <c r="AL105" s="159">
        <v>44105.333333333336</v>
      </c>
      <c r="AM105" s="160"/>
      <c r="AN105" s="160"/>
      <c r="AO105" s="160"/>
      <c r="AP105" s="159">
        <v>44075.333333333336</v>
      </c>
      <c r="AQ105" s="160"/>
      <c r="AR105" s="160"/>
      <c r="AS105" s="160"/>
      <c r="AT105" s="159">
        <v>44044.333333333336</v>
      </c>
      <c r="AU105" s="160"/>
      <c r="AV105" s="160"/>
      <c r="AW105" s="160"/>
      <c r="AX105" s="159">
        <v>44013.333333333336</v>
      </c>
      <c r="AY105" s="160"/>
      <c r="AZ105" s="160"/>
      <c r="BA105" s="160"/>
    </row>
    <row r="106" spans="1:53" x14ac:dyDescent="0.15">
      <c r="A106" s="160"/>
      <c r="B106" s="93" t="s">
        <v>370</v>
      </c>
      <c r="C106" s="93" t="s">
        <v>371</v>
      </c>
      <c r="D106" s="93" t="s">
        <v>372</v>
      </c>
      <c r="E106" s="93" t="s">
        <v>373</v>
      </c>
      <c r="F106" s="93" t="s">
        <v>370</v>
      </c>
      <c r="G106" s="93" t="s">
        <v>371</v>
      </c>
      <c r="H106" s="93" t="s">
        <v>372</v>
      </c>
      <c r="I106" s="93" t="s">
        <v>373</v>
      </c>
      <c r="J106" s="93" t="s">
        <v>370</v>
      </c>
      <c r="K106" s="93" t="s">
        <v>371</v>
      </c>
      <c r="L106" s="93" t="s">
        <v>372</v>
      </c>
      <c r="M106" s="93" t="s">
        <v>373</v>
      </c>
      <c r="N106" s="93" t="s">
        <v>370</v>
      </c>
      <c r="O106" s="93" t="s">
        <v>371</v>
      </c>
      <c r="P106" s="93" t="s">
        <v>372</v>
      </c>
      <c r="Q106" s="93" t="s">
        <v>373</v>
      </c>
      <c r="R106" s="93" t="s">
        <v>370</v>
      </c>
      <c r="S106" s="93" t="s">
        <v>371</v>
      </c>
      <c r="T106" s="93" t="s">
        <v>372</v>
      </c>
      <c r="U106" s="93" t="s">
        <v>373</v>
      </c>
      <c r="V106" s="93" t="s">
        <v>370</v>
      </c>
      <c r="W106" s="93" t="s">
        <v>371</v>
      </c>
      <c r="X106" s="93" t="s">
        <v>372</v>
      </c>
      <c r="Y106" s="93" t="s">
        <v>373</v>
      </c>
      <c r="Z106" s="93" t="s">
        <v>370</v>
      </c>
      <c r="AA106" s="93" t="s">
        <v>371</v>
      </c>
      <c r="AB106" s="93" t="s">
        <v>372</v>
      </c>
      <c r="AC106" s="93" t="s">
        <v>373</v>
      </c>
      <c r="AD106" s="93" t="s">
        <v>370</v>
      </c>
      <c r="AE106" s="93" t="s">
        <v>371</v>
      </c>
      <c r="AF106" s="93" t="s">
        <v>372</v>
      </c>
      <c r="AG106" s="93" t="s">
        <v>373</v>
      </c>
      <c r="AH106" s="93" t="s">
        <v>370</v>
      </c>
      <c r="AI106" s="93" t="s">
        <v>371</v>
      </c>
      <c r="AJ106" s="93" t="s">
        <v>372</v>
      </c>
      <c r="AK106" s="93" t="s">
        <v>373</v>
      </c>
      <c r="AL106" s="93" t="s">
        <v>370</v>
      </c>
      <c r="AM106" s="93" t="s">
        <v>371</v>
      </c>
      <c r="AN106" s="93" t="s">
        <v>372</v>
      </c>
      <c r="AO106" s="93" t="s">
        <v>373</v>
      </c>
      <c r="AP106" s="93" t="s">
        <v>370</v>
      </c>
      <c r="AQ106" s="93" t="s">
        <v>371</v>
      </c>
      <c r="AR106" s="93" t="s">
        <v>372</v>
      </c>
      <c r="AS106" s="93" t="s">
        <v>373</v>
      </c>
      <c r="AT106" s="93" t="s">
        <v>370</v>
      </c>
      <c r="AU106" s="93" t="s">
        <v>371</v>
      </c>
      <c r="AV106" s="93" t="s">
        <v>372</v>
      </c>
      <c r="AW106" s="93" t="s">
        <v>373</v>
      </c>
      <c r="AX106" s="93" t="s">
        <v>370</v>
      </c>
      <c r="AY106" s="93" t="s">
        <v>371</v>
      </c>
      <c r="AZ106" s="93" t="s">
        <v>372</v>
      </c>
      <c r="BA106" s="93" t="s">
        <v>373</v>
      </c>
    </row>
    <row r="107" spans="1:53" x14ac:dyDescent="0.15">
      <c r="A107" s="93" t="s">
        <v>381</v>
      </c>
      <c r="B107" s="93">
        <v>41.33</v>
      </c>
      <c r="C107" s="93">
        <v>3475</v>
      </c>
      <c r="D107" s="93">
        <v>36969</v>
      </c>
      <c r="E107" s="93" t="s">
        <v>382</v>
      </c>
      <c r="F107" s="93">
        <v>41.33</v>
      </c>
      <c r="G107" s="93">
        <v>3371</v>
      </c>
      <c r="H107" s="93">
        <v>37105</v>
      </c>
      <c r="I107" s="93" t="s">
        <v>383</v>
      </c>
      <c r="J107" s="93">
        <v>41.61</v>
      </c>
      <c r="K107" s="93">
        <v>3509</v>
      </c>
      <c r="L107" s="93">
        <v>36704</v>
      </c>
      <c r="M107" s="93" t="s">
        <v>384</v>
      </c>
      <c r="N107" s="93">
        <v>41.97</v>
      </c>
      <c r="O107" s="93">
        <v>3207</v>
      </c>
      <c r="P107" s="93">
        <v>36186</v>
      </c>
      <c r="Q107" s="93" t="s">
        <v>145</v>
      </c>
      <c r="R107" s="93">
        <v>41.61</v>
      </c>
      <c r="S107" s="93">
        <v>3388</v>
      </c>
      <c r="T107" s="93">
        <v>34230</v>
      </c>
      <c r="U107" s="93" t="s">
        <v>385</v>
      </c>
      <c r="V107" s="93">
        <v>41.59</v>
      </c>
      <c r="W107" s="93">
        <v>3654</v>
      </c>
      <c r="X107" s="93">
        <v>34055</v>
      </c>
      <c r="Y107" s="93" t="s">
        <v>250</v>
      </c>
      <c r="Z107" s="93">
        <v>40.07</v>
      </c>
      <c r="AA107" s="93">
        <v>3627</v>
      </c>
      <c r="AB107" s="93">
        <v>35528</v>
      </c>
      <c r="AC107" s="93" t="s">
        <v>386</v>
      </c>
      <c r="AD107" s="93">
        <v>39.74</v>
      </c>
      <c r="AE107" s="93">
        <v>3688</v>
      </c>
      <c r="AF107" s="93">
        <v>35306</v>
      </c>
      <c r="AG107" s="93" t="s">
        <v>387</v>
      </c>
      <c r="AH107" s="93">
        <v>41.52</v>
      </c>
      <c r="AI107" s="93">
        <v>3564</v>
      </c>
      <c r="AJ107" s="93">
        <v>34938</v>
      </c>
      <c r="AK107" s="93" t="s">
        <v>388</v>
      </c>
      <c r="AL107" s="93">
        <v>42.71</v>
      </c>
      <c r="AM107" s="93">
        <v>3848</v>
      </c>
      <c r="AN107" s="93">
        <v>35607</v>
      </c>
      <c r="AO107" s="93" t="s">
        <v>186</v>
      </c>
      <c r="AP107" s="93">
        <v>43.32</v>
      </c>
      <c r="AQ107" s="93">
        <v>3594</v>
      </c>
      <c r="AR107" s="93">
        <v>35705</v>
      </c>
      <c r="AS107" s="93" t="s">
        <v>141</v>
      </c>
      <c r="AT107" s="93">
        <v>49.09</v>
      </c>
      <c r="AU107" s="93">
        <v>3497</v>
      </c>
      <c r="AV107" s="93">
        <v>35457</v>
      </c>
      <c r="AW107" s="93" t="s">
        <v>389</v>
      </c>
      <c r="AX107" s="93">
        <v>44.16</v>
      </c>
      <c r="AY107" s="93">
        <v>3251</v>
      </c>
      <c r="AZ107" s="93">
        <v>35660</v>
      </c>
      <c r="BA107" s="93" t="s">
        <v>237</v>
      </c>
    </row>
  </sheetData>
  <mergeCells count="101">
    <mergeCell ref="A101:A102"/>
    <mergeCell ref="B101:E101"/>
    <mergeCell ref="F101:I101"/>
    <mergeCell ref="J101:M101"/>
    <mergeCell ref="N101:Q101"/>
    <mergeCell ref="AL101:AO101"/>
    <mergeCell ref="AP101:AS101"/>
    <mergeCell ref="AT101:AW101"/>
    <mergeCell ref="AX101:BA101"/>
    <mergeCell ref="R101:U101"/>
    <mergeCell ref="V101:Y101"/>
    <mergeCell ref="Z101:AC101"/>
    <mergeCell ref="AD101:AG101"/>
    <mergeCell ref="AH101:AK101"/>
    <mergeCell ref="A105:A106"/>
    <mergeCell ref="B105:E105"/>
    <mergeCell ref="F105:I105"/>
    <mergeCell ref="J105:M105"/>
    <mergeCell ref="N105:Q105"/>
    <mergeCell ref="AL105:AO105"/>
    <mergeCell ref="AP105:AS105"/>
    <mergeCell ref="AT105:AW105"/>
    <mergeCell ref="AX105:BA105"/>
    <mergeCell ref="R105:U105"/>
    <mergeCell ref="V105:Y105"/>
    <mergeCell ref="Z105:AC105"/>
    <mergeCell ref="AD105:AG105"/>
    <mergeCell ref="AH105:AK105"/>
    <mergeCell ref="A97:A98"/>
    <mergeCell ref="B97:E97"/>
    <mergeCell ref="F97:I97"/>
    <mergeCell ref="J97:M97"/>
    <mergeCell ref="N97:Q97"/>
    <mergeCell ref="AL97:AO97"/>
    <mergeCell ref="AP97:AS97"/>
    <mergeCell ref="R97:U97"/>
    <mergeCell ref="V97:Y97"/>
    <mergeCell ref="Z97:AC97"/>
    <mergeCell ref="AD97:AG97"/>
    <mergeCell ref="AH97:AK97"/>
    <mergeCell ref="A93:A94"/>
    <mergeCell ref="B93:E93"/>
    <mergeCell ref="F93:I93"/>
    <mergeCell ref="J93:M93"/>
    <mergeCell ref="N93:Q93"/>
    <mergeCell ref="AL93:AO93"/>
    <mergeCell ref="AP93:AS93"/>
    <mergeCell ref="R93:U93"/>
    <mergeCell ref="V93:Y93"/>
    <mergeCell ref="Z93:AC93"/>
    <mergeCell ref="AD93:AG93"/>
    <mergeCell ref="AH93:AK93"/>
    <mergeCell ref="AL1:AO1"/>
    <mergeCell ref="AP1:AS1"/>
    <mergeCell ref="AT1:AW1"/>
    <mergeCell ref="R1:U1"/>
    <mergeCell ref="V1:Y1"/>
    <mergeCell ref="Z1:AC1"/>
    <mergeCell ref="AD1:AG1"/>
    <mergeCell ref="AH1:AK1"/>
    <mergeCell ref="A1:A2"/>
    <mergeCell ref="B1:E1"/>
    <mergeCell ref="F1:I1"/>
    <mergeCell ref="J1:M1"/>
    <mergeCell ref="N1:Q1"/>
    <mergeCell ref="AH85:AK85"/>
    <mergeCell ref="AL81:AO81"/>
    <mergeCell ref="R81:U81"/>
    <mergeCell ref="V81:Y81"/>
    <mergeCell ref="Z81:AC81"/>
    <mergeCell ref="AD81:AG81"/>
    <mergeCell ref="AH81:AK81"/>
    <mergeCell ref="A81:A82"/>
    <mergeCell ref="B81:E81"/>
    <mergeCell ref="F81:I81"/>
    <mergeCell ref="J81:M81"/>
    <mergeCell ref="N81:Q81"/>
    <mergeCell ref="AT89:AW89"/>
    <mergeCell ref="AP85:AS85"/>
    <mergeCell ref="A89:A90"/>
    <mergeCell ref="B89:E89"/>
    <mergeCell ref="F89:I89"/>
    <mergeCell ref="J89:M89"/>
    <mergeCell ref="N89:Q89"/>
    <mergeCell ref="AL89:AO89"/>
    <mergeCell ref="AP89:AS89"/>
    <mergeCell ref="R89:U89"/>
    <mergeCell ref="V89:Y89"/>
    <mergeCell ref="Z89:AC89"/>
    <mergeCell ref="AD89:AG89"/>
    <mergeCell ref="AH89:AK89"/>
    <mergeCell ref="A85:A86"/>
    <mergeCell ref="B85:E85"/>
    <mergeCell ref="F85:I85"/>
    <mergeCell ref="J85:M85"/>
    <mergeCell ref="N85:Q85"/>
    <mergeCell ref="AL85:AO85"/>
    <mergeCell ref="R85:U85"/>
    <mergeCell ref="V85:Y85"/>
    <mergeCell ref="Z85:AC85"/>
    <mergeCell ref="AD85:AG85"/>
  </mergeCells>
  <phoneticPr fontId="2" type="noConversion"/>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tint="0.249977111117893"/>
  </sheetPr>
  <dimension ref="A1:G279"/>
  <sheetViews>
    <sheetView workbookViewId="0">
      <selection activeCell="H11" sqref="H11"/>
    </sheetView>
  </sheetViews>
  <sheetFormatPr defaultColWidth="9" defaultRowHeight="13.5" x14ac:dyDescent="0.15"/>
  <cols>
    <col min="1" max="1" width="9" style="5"/>
    <col min="2" max="2" width="15.125" style="5" customWidth="1"/>
    <col min="3" max="6" width="9" style="5"/>
    <col min="7" max="7" width="9" style="34"/>
    <col min="8" max="16384" width="9" style="5"/>
  </cols>
  <sheetData>
    <row r="1" spans="1:7" x14ac:dyDescent="0.15">
      <c r="A1" s="5" t="s">
        <v>109</v>
      </c>
      <c r="B1" s="5" t="s">
        <v>115</v>
      </c>
      <c r="C1" s="5" t="s">
        <v>116</v>
      </c>
      <c r="D1" s="5" t="s">
        <v>117</v>
      </c>
      <c r="E1" s="5" t="s">
        <v>118</v>
      </c>
    </row>
    <row r="2" spans="1:7" x14ac:dyDescent="0.15">
      <c r="A2" s="36" t="s">
        <v>110</v>
      </c>
      <c r="B2" s="52" t="s">
        <v>295</v>
      </c>
      <c r="C2" s="52">
        <v>2020</v>
      </c>
      <c r="D2" s="52" t="s">
        <v>124</v>
      </c>
      <c r="E2" s="52">
        <v>43.522167217325403</v>
      </c>
      <c r="F2" s="5">
        <v>5</v>
      </c>
      <c r="G2" s="35">
        <v>87</v>
      </c>
    </row>
    <row r="3" spans="1:7" x14ac:dyDescent="0.15">
      <c r="A3" s="36" t="s">
        <v>110</v>
      </c>
      <c r="B3" s="52" t="s">
        <v>295</v>
      </c>
      <c r="C3" s="52">
        <v>2020</v>
      </c>
      <c r="D3" s="52" t="s">
        <v>125</v>
      </c>
      <c r="E3" s="52">
        <v>53.605829522646403</v>
      </c>
      <c r="F3" s="5">
        <v>6</v>
      </c>
    </row>
    <row r="4" spans="1:7" x14ac:dyDescent="0.15">
      <c r="A4" s="36" t="s">
        <v>110</v>
      </c>
      <c r="B4" s="52" t="s">
        <v>295</v>
      </c>
      <c r="C4" s="52">
        <v>2020</v>
      </c>
      <c r="D4" s="52" t="s">
        <v>127</v>
      </c>
      <c r="E4" s="52">
        <v>56.609744377117003</v>
      </c>
      <c r="F4" s="5">
        <v>8</v>
      </c>
    </row>
    <row r="5" spans="1:7" x14ac:dyDescent="0.15">
      <c r="A5" s="36" t="s">
        <v>110</v>
      </c>
      <c r="B5" s="52" t="s">
        <v>295</v>
      </c>
      <c r="C5" s="52">
        <v>2020</v>
      </c>
      <c r="D5" s="52" t="s">
        <v>128</v>
      </c>
      <c r="E5" s="52">
        <v>66.594442012169694</v>
      </c>
      <c r="F5" s="5">
        <v>9</v>
      </c>
    </row>
    <row r="6" spans="1:7" x14ac:dyDescent="0.15">
      <c r="A6" s="36" t="s">
        <v>110</v>
      </c>
      <c r="B6" s="52" t="s">
        <v>295</v>
      </c>
      <c r="C6" s="52">
        <v>2020</v>
      </c>
      <c r="D6" s="52" t="s">
        <v>119</v>
      </c>
      <c r="E6" s="52">
        <v>57.9958612225237</v>
      </c>
      <c r="F6" s="5">
        <v>10</v>
      </c>
    </row>
    <row r="7" spans="1:7" x14ac:dyDescent="0.15">
      <c r="A7" s="36" t="s">
        <v>110</v>
      </c>
      <c r="B7" s="52" t="s">
        <v>295</v>
      </c>
      <c r="C7" s="52">
        <v>2020</v>
      </c>
      <c r="D7" s="52" t="s">
        <v>120</v>
      </c>
      <c r="E7" s="52">
        <v>60.135790494665301</v>
      </c>
      <c r="F7" s="5">
        <v>11</v>
      </c>
    </row>
    <row r="8" spans="1:7" x14ac:dyDescent="0.15">
      <c r="A8" s="36" t="s">
        <v>110</v>
      </c>
      <c r="B8" s="52" t="s">
        <v>295</v>
      </c>
      <c r="C8" s="52">
        <v>2020</v>
      </c>
      <c r="D8" s="52" t="s">
        <v>121</v>
      </c>
      <c r="E8" s="52">
        <v>59.194639160376198</v>
      </c>
      <c r="F8" s="5">
        <v>12</v>
      </c>
    </row>
    <row r="9" spans="1:7" x14ac:dyDescent="0.15">
      <c r="A9" s="36" t="s">
        <v>110</v>
      </c>
      <c r="B9" s="52" t="s">
        <v>295</v>
      </c>
      <c r="C9" s="52">
        <v>2021</v>
      </c>
      <c r="D9" s="52" t="s">
        <v>122</v>
      </c>
      <c r="E9" s="52">
        <v>59.406607091768898</v>
      </c>
      <c r="F9" s="5">
        <v>1</v>
      </c>
    </row>
    <row r="10" spans="1:7" x14ac:dyDescent="0.15">
      <c r="A10" s="36" t="s">
        <v>110</v>
      </c>
      <c r="B10" s="52" t="s">
        <v>295</v>
      </c>
      <c r="C10" s="52">
        <v>2021</v>
      </c>
      <c r="D10" s="52" t="s">
        <v>130</v>
      </c>
      <c r="E10" s="52">
        <v>57.542129058775103</v>
      </c>
      <c r="F10" s="5">
        <v>2</v>
      </c>
    </row>
    <row r="11" spans="1:7" x14ac:dyDescent="0.15">
      <c r="A11" s="36" t="s">
        <v>110</v>
      </c>
      <c r="B11" s="52" t="s">
        <v>295</v>
      </c>
      <c r="C11" s="52">
        <v>2021</v>
      </c>
      <c r="D11" s="52" t="s">
        <v>129</v>
      </c>
      <c r="E11" s="52">
        <v>53.949777661522297</v>
      </c>
      <c r="F11" s="5">
        <v>3</v>
      </c>
    </row>
    <row r="12" spans="1:7" x14ac:dyDescent="0.15">
      <c r="A12" s="36" t="s">
        <v>110</v>
      </c>
      <c r="B12" s="52" t="s">
        <v>295</v>
      </c>
      <c r="C12" s="52">
        <v>2021</v>
      </c>
      <c r="D12" s="52" t="s">
        <v>123</v>
      </c>
      <c r="E12" s="52">
        <v>61.594178262943501</v>
      </c>
      <c r="F12" s="5">
        <v>4</v>
      </c>
    </row>
    <row r="13" spans="1:7" x14ac:dyDescent="0.15">
      <c r="A13" s="36" t="s">
        <v>110</v>
      </c>
      <c r="B13" s="53" t="s">
        <v>301</v>
      </c>
      <c r="C13" s="53">
        <v>2020</v>
      </c>
      <c r="D13" s="53" t="s">
        <v>124</v>
      </c>
      <c r="E13" s="53">
        <v>52.092689060535299</v>
      </c>
      <c r="F13" s="5">
        <v>5</v>
      </c>
      <c r="G13" s="35">
        <v>80</v>
      </c>
    </row>
    <row r="14" spans="1:7" x14ac:dyDescent="0.15">
      <c r="A14" s="36" t="s">
        <v>110</v>
      </c>
      <c r="B14" s="53" t="s">
        <v>301</v>
      </c>
      <c r="C14" s="53">
        <v>2020</v>
      </c>
      <c r="D14" s="53" t="s">
        <v>125</v>
      </c>
      <c r="E14" s="53">
        <v>47.577221490264897</v>
      </c>
      <c r="F14" s="5">
        <v>6</v>
      </c>
    </row>
    <row r="15" spans="1:7" x14ac:dyDescent="0.15">
      <c r="A15" s="36" t="s">
        <v>110</v>
      </c>
      <c r="B15" s="53" t="s">
        <v>301</v>
      </c>
      <c r="C15" s="53">
        <v>2020</v>
      </c>
      <c r="D15" s="53" t="s">
        <v>128</v>
      </c>
      <c r="E15" s="53">
        <v>45.863130261609399</v>
      </c>
      <c r="F15" s="5">
        <v>9</v>
      </c>
    </row>
    <row r="16" spans="1:7" x14ac:dyDescent="0.15">
      <c r="A16" s="36" t="s">
        <v>110</v>
      </c>
      <c r="B16" s="53" t="s">
        <v>301</v>
      </c>
      <c r="C16" s="53">
        <v>2020</v>
      </c>
      <c r="D16" s="53" t="s">
        <v>119</v>
      </c>
      <c r="E16" s="53">
        <v>41.172985781990498</v>
      </c>
      <c r="F16" s="5">
        <v>10</v>
      </c>
    </row>
    <row r="17" spans="1:7" x14ac:dyDescent="0.15">
      <c r="A17" s="36" t="s">
        <v>110</v>
      </c>
      <c r="B17" s="53" t="s">
        <v>301</v>
      </c>
      <c r="C17" s="53">
        <v>2020</v>
      </c>
      <c r="D17" s="53" t="s">
        <v>120</v>
      </c>
      <c r="E17" s="53">
        <v>40.7386409157739</v>
      </c>
      <c r="F17" s="5">
        <v>11</v>
      </c>
    </row>
    <row r="18" spans="1:7" x14ac:dyDescent="0.15">
      <c r="A18" s="36" t="s">
        <v>110</v>
      </c>
      <c r="B18" s="53" t="s">
        <v>301</v>
      </c>
      <c r="C18" s="53">
        <v>2020</v>
      </c>
      <c r="D18" s="53" t="s">
        <v>121</v>
      </c>
      <c r="E18" s="53">
        <v>41.522866931559697</v>
      </c>
      <c r="F18" s="5">
        <v>12</v>
      </c>
    </row>
    <row r="19" spans="1:7" x14ac:dyDescent="0.15">
      <c r="A19" s="36" t="s">
        <v>110</v>
      </c>
      <c r="B19" s="53" t="s">
        <v>301</v>
      </c>
      <c r="C19" s="53">
        <v>2021</v>
      </c>
      <c r="D19" s="53" t="s">
        <v>122</v>
      </c>
      <c r="E19" s="53">
        <v>57.832121612690003</v>
      </c>
      <c r="F19" s="5">
        <v>1</v>
      </c>
    </row>
    <row r="20" spans="1:7" x14ac:dyDescent="0.15">
      <c r="A20" s="36" t="s">
        <v>110</v>
      </c>
      <c r="B20" s="53" t="s">
        <v>301</v>
      </c>
      <c r="C20" s="53">
        <v>2021</v>
      </c>
      <c r="D20" s="53" t="s">
        <v>130</v>
      </c>
      <c r="E20" s="53">
        <v>46.369728119508501</v>
      </c>
      <c r="F20" s="5">
        <v>2</v>
      </c>
    </row>
    <row r="21" spans="1:7" x14ac:dyDescent="0.15">
      <c r="A21" s="36" t="s">
        <v>110</v>
      </c>
      <c r="B21" s="53" t="s">
        <v>301</v>
      </c>
      <c r="C21" s="53">
        <v>2021</v>
      </c>
      <c r="D21" s="53" t="s">
        <v>129</v>
      </c>
      <c r="E21" s="53">
        <v>43.261452170099197</v>
      </c>
      <c r="F21" s="5">
        <v>3</v>
      </c>
    </row>
    <row r="22" spans="1:7" x14ac:dyDescent="0.15">
      <c r="A22" s="36" t="s">
        <v>110</v>
      </c>
      <c r="B22" s="53" t="s">
        <v>301</v>
      </c>
      <c r="C22" s="53">
        <v>2021</v>
      </c>
      <c r="D22" s="53" t="s">
        <v>123</v>
      </c>
      <c r="E22" s="53">
        <v>44.957723241905498</v>
      </c>
      <c r="F22" s="5">
        <v>4</v>
      </c>
    </row>
    <row r="23" spans="1:7" x14ac:dyDescent="0.15">
      <c r="A23" s="54" t="s">
        <v>110</v>
      </c>
      <c r="B23" s="55" t="s">
        <v>286</v>
      </c>
      <c r="C23" s="55">
        <v>2020</v>
      </c>
      <c r="D23" s="55" t="s">
        <v>125</v>
      </c>
      <c r="E23" s="55">
        <v>52.645766931481198</v>
      </c>
      <c r="F23" s="5">
        <v>6</v>
      </c>
    </row>
    <row r="24" spans="1:7" x14ac:dyDescent="0.15">
      <c r="A24" s="5" t="s">
        <v>110</v>
      </c>
      <c r="B24" s="55" t="s">
        <v>286</v>
      </c>
      <c r="C24" s="55">
        <v>2020</v>
      </c>
      <c r="D24" s="55" t="s">
        <v>126</v>
      </c>
      <c r="E24" s="55">
        <v>43.653825166430202</v>
      </c>
      <c r="F24" s="5">
        <v>7</v>
      </c>
      <c r="G24" s="35">
        <v>87</v>
      </c>
    </row>
    <row r="25" spans="1:7" x14ac:dyDescent="0.15">
      <c r="A25" s="5" t="s">
        <v>110</v>
      </c>
      <c r="B25" s="55" t="s">
        <v>286</v>
      </c>
      <c r="C25" s="55">
        <v>2020</v>
      </c>
      <c r="D25" s="55" t="s">
        <v>127</v>
      </c>
      <c r="E25" s="55">
        <v>58.257282160270002</v>
      </c>
      <c r="F25" s="5">
        <v>8</v>
      </c>
    </row>
    <row r="26" spans="1:7" x14ac:dyDescent="0.15">
      <c r="A26" s="5" t="s">
        <v>110</v>
      </c>
      <c r="B26" s="55" t="s">
        <v>286</v>
      </c>
      <c r="C26" s="55">
        <v>2020</v>
      </c>
      <c r="D26" s="55" t="s">
        <v>128</v>
      </c>
      <c r="E26" s="55">
        <v>56.353322224926501</v>
      </c>
      <c r="F26" s="5">
        <v>9</v>
      </c>
    </row>
    <row r="27" spans="1:7" x14ac:dyDescent="0.15">
      <c r="A27" s="5" t="s">
        <v>110</v>
      </c>
      <c r="B27" s="55" t="s">
        <v>286</v>
      </c>
      <c r="C27" s="55">
        <v>2020</v>
      </c>
      <c r="D27" s="55" t="s">
        <v>119</v>
      </c>
      <c r="E27" s="55">
        <v>45.197244284523201</v>
      </c>
      <c r="F27" s="5">
        <v>10</v>
      </c>
    </row>
    <row r="28" spans="1:7" x14ac:dyDescent="0.15">
      <c r="A28" s="5" t="s">
        <v>110</v>
      </c>
      <c r="B28" s="55" t="s">
        <v>286</v>
      </c>
      <c r="C28" s="55">
        <v>2020</v>
      </c>
      <c r="D28" s="55" t="s">
        <v>120</v>
      </c>
      <c r="E28" s="55">
        <v>57.8823182421471</v>
      </c>
      <c r="F28" s="5">
        <v>11</v>
      </c>
    </row>
    <row r="29" spans="1:7" x14ac:dyDescent="0.15">
      <c r="A29" s="5" t="s">
        <v>110</v>
      </c>
      <c r="B29" s="55" t="s">
        <v>286</v>
      </c>
      <c r="C29" s="55">
        <v>2021</v>
      </c>
      <c r="D29" s="55" t="s">
        <v>122</v>
      </c>
      <c r="E29" s="55">
        <v>45.723900797424797</v>
      </c>
      <c r="F29" s="5">
        <v>1</v>
      </c>
    </row>
    <row r="30" spans="1:7" x14ac:dyDescent="0.15">
      <c r="A30" s="5" t="s">
        <v>110</v>
      </c>
      <c r="B30" s="55" t="s">
        <v>286</v>
      </c>
      <c r="C30" s="55">
        <v>2021</v>
      </c>
      <c r="D30" s="55" t="s">
        <v>130</v>
      </c>
      <c r="E30" s="55">
        <v>57.300275482093603</v>
      </c>
      <c r="F30" s="5">
        <v>2</v>
      </c>
    </row>
    <row r="31" spans="1:7" x14ac:dyDescent="0.15">
      <c r="A31" s="5" t="s">
        <v>110</v>
      </c>
      <c r="B31" s="55" t="s">
        <v>286</v>
      </c>
      <c r="C31" s="55">
        <v>2021</v>
      </c>
      <c r="D31" s="55" t="s">
        <v>129</v>
      </c>
      <c r="E31" s="55">
        <v>59.294396679513703</v>
      </c>
      <c r="F31" s="5">
        <v>3</v>
      </c>
    </row>
    <row r="32" spans="1:7" x14ac:dyDescent="0.15">
      <c r="A32" s="5" t="s">
        <v>110</v>
      </c>
      <c r="B32" s="55" t="s">
        <v>286</v>
      </c>
      <c r="C32" s="55">
        <v>2021</v>
      </c>
      <c r="D32" s="55" t="s">
        <v>123</v>
      </c>
      <c r="E32" s="55">
        <v>47.574060493152899</v>
      </c>
      <c r="F32" s="5">
        <v>4</v>
      </c>
    </row>
    <row r="33" spans="1:7" x14ac:dyDescent="0.15">
      <c r="A33" s="5" t="s">
        <v>110</v>
      </c>
      <c r="G33" s="35">
        <v>105</v>
      </c>
    </row>
    <row r="34" spans="1:7" x14ac:dyDescent="0.15">
      <c r="A34" s="5" t="s">
        <v>110</v>
      </c>
    </row>
    <row r="35" spans="1:7" x14ac:dyDescent="0.15">
      <c r="A35" s="5" t="s">
        <v>110</v>
      </c>
    </row>
    <row r="36" spans="1:7" x14ac:dyDescent="0.15">
      <c r="A36" s="5" t="s">
        <v>110</v>
      </c>
    </row>
    <row r="37" spans="1:7" x14ac:dyDescent="0.15">
      <c r="A37" s="5" t="s">
        <v>110</v>
      </c>
    </row>
    <row r="38" spans="1:7" x14ac:dyDescent="0.15">
      <c r="A38" s="5" t="s">
        <v>110</v>
      </c>
    </row>
    <row r="39" spans="1:7" x14ac:dyDescent="0.15">
      <c r="A39" s="5" t="s">
        <v>110</v>
      </c>
    </row>
    <row r="40" spans="1:7" x14ac:dyDescent="0.15">
      <c r="A40" s="5" t="s">
        <v>110</v>
      </c>
    </row>
    <row r="41" spans="1:7" x14ac:dyDescent="0.15">
      <c r="A41" s="5" t="s">
        <v>110</v>
      </c>
    </row>
    <row r="42" spans="1:7" x14ac:dyDescent="0.15">
      <c r="A42" s="5" t="s">
        <v>110</v>
      </c>
    </row>
    <row r="43" spans="1:7" x14ac:dyDescent="0.15">
      <c r="A43" s="5" t="s">
        <v>110</v>
      </c>
    </row>
    <row r="44" spans="1:7" x14ac:dyDescent="0.15">
      <c r="A44" s="5" t="s">
        <v>110</v>
      </c>
    </row>
    <row r="45" spans="1:7" x14ac:dyDescent="0.15">
      <c r="A45" s="5" t="s">
        <v>110</v>
      </c>
    </row>
    <row r="46" spans="1:7" x14ac:dyDescent="0.15">
      <c r="A46" s="36" t="s">
        <v>110</v>
      </c>
      <c r="B46" s="38"/>
      <c r="C46" s="36"/>
      <c r="D46" s="36"/>
      <c r="E46" s="36"/>
      <c r="G46" s="35">
        <v>90</v>
      </c>
    </row>
    <row r="47" spans="1:7" x14ac:dyDescent="0.15">
      <c r="A47" s="36" t="s">
        <v>110</v>
      </c>
      <c r="B47" s="38"/>
      <c r="C47" s="36"/>
      <c r="D47" s="36"/>
      <c r="E47" s="36"/>
    </row>
    <row r="48" spans="1:7" x14ac:dyDescent="0.15">
      <c r="A48" s="36" t="s">
        <v>110</v>
      </c>
      <c r="B48" s="38"/>
      <c r="C48" s="36"/>
      <c r="D48" s="36"/>
      <c r="E48" s="36"/>
    </row>
    <row r="49" spans="1:7" x14ac:dyDescent="0.15">
      <c r="A49" s="36" t="s">
        <v>110</v>
      </c>
      <c r="B49" s="38"/>
      <c r="C49" s="36"/>
      <c r="D49" s="36"/>
      <c r="E49" s="36"/>
    </row>
    <row r="50" spans="1:7" x14ac:dyDescent="0.15">
      <c r="A50" s="36" t="s">
        <v>110</v>
      </c>
      <c r="B50" s="38"/>
      <c r="C50" s="36"/>
      <c r="D50" s="36"/>
      <c r="E50" s="36"/>
    </row>
    <row r="51" spans="1:7" x14ac:dyDescent="0.15">
      <c r="A51" s="36" t="s">
        <v>110</v>
      </c>
      <c r="B51" s="38"/>
      <c r="C51" s="36"/>
      <c r="D51" s="36"/>
      <c r="E51" s="36"/>
    </row>
    <row r="52" spans="1:7" x14ac:dyDescent="0.15">
      <c r="A52" s="36" t="s">
        <v>110</v>
      </c>
      <c r="B52" s="38"/>
      <c r="C52" s="36"/>
      <c r="D52" s="36"/>
      <c r="E52" s="36"/>
    </row>
    <row r="53" spans="1:7" x14ac:dyDescent="0.15">
      <c r="A53" s="36" t="s">
        <v>110</v>
      </c>
      <c r="B53" s="38"/>
      <c r="C53" s="36"/>
      <c r="D53" s="36"/>
      <c r="E53" s="36"/>
    </row>
    <row r="54" spans="1:7" x14ac:dyDescent="0.15">
      <c r="A54" s="36" t="s">
        <v>110</v>
      </c>
      <c r="B54" s="38"/>
      <c r="C54" s="36"/>
      <c r="D54" s="36"/>
      <c r="E54" s="36"/>
    </row>
    <row r="55" spans="1:7" x14ac:dyDescent="0.15">
      <c r="A55" s="36" t="s">
        <v>110</v>
      </c>
      <c r="B55" s="38"/>
      <c r="C55" s="36"/>
      <c r="D55" s="36"/>
      <c r="E55" s="36"/>
    </row>
    <row r="56" spans="1:7" x14ac:dyDescent="0.15">
      <c r="A56" s="36" t="s">
        <v>110</v>
      </c>
      <c r="B56" s="38"/>
      <c r="C56" s="36"/>
      <c r="D56" s="36"/>
      <c r="E56" s="36"/>
    </row>
    <row r="57" spans="1:7" x14ac:dyDescent="0.15">
      <c r="A57" s="36" t="s">
        <v>110</v>
      </c>
      <c r="B57" s="38"/>
      <c r="C57" s="36"/>
      <c r="D57" s="36"/>
      <c r="E57" s="36"/>
    </row>
    <row r="58" spans="1:7" x14ac:dyDescent="0.15">
      <c r="A58" s="36" t="s">
        <v>110</v>
      </c>
      <c r="B58" s="38"/>
      <c r="C58" s="36"/>
      <c r="D58" s="36"/>
      <c r="E58" s="36"/>
    </row>
    <row r="59" spans="1:7" x14ac:dyDescent="0.15">
      <c r="A59" s="5" t="s">
        <v>110</v>
      </c>
      <c r="G59" s="35">
        <v>84</v>
      </c>
    </row>
    <row r="60" spans="1:7" x14ac:dyDescent="0.15">
      <c r="A60" s="5" t="s">
        <v>110</v>
      </c>
    </row>
    <row r="61" spans="1:7" x14ac:dyDescent="0.15">
      <c r="A61" s="5" t="s">
        <v>110</v>
      </c>
    </row>
    <row r="62" spans="1:7" x14ac:dyDescent="0.15">
      <c r="A62" s="5" t="s">
        <v>110</v>
      </c>
    </row>
    <row r="63" spans="1:7" x14ac:dyDescent="0.15">
      <c r="A63" s="5" t="s">
        <v>110</v>
      </c>
    </row>
    <row r="64" spans="1:7" x14ac:dyDescent="0.15">
      <c r="A64" s="5" t="s">
        <v>110</v>
      </c>
    </row>
    <row r="65" spans="1:7" x14ac:dyDescent="0.15">
      <c r="A65" s="5" t="s">
        <v>110</v>
      </c>
    </row>
    <row r="66" spans="1:7" x14ac:dyDescent="0.15">
      <c r="A66" s="5" t="s">
        <v>110</v>
      </c>
    </row>
    <row r="67" spans="1:7" x14ac:dyDescent="0.15">
      <c r="A67" s="5" t="s">
        <v>110</v>
      </c>
    </row>
    <row r="68" spans="1:7" x14ac:dyDescent="0.15">
      <c r="A68" s="5" t="s">
        <v>110</v>
      </c>
    </row>
    <row r="69" spans="1:7" x14ac:dyDescent="0.15">
      <c r="A69" s="5" t="s">
        <v>110</v>
      </c>
    </row>
    <row r="70" spans="1:7" x14ac:dyDescent="0.15">
      <c r="A70" s="5" t="s">
        <v>110</v>
      </c>
    </row>
    <row r="71" spans="1:7" x14ac:dyDescent="0.15">
      <c r="A71" s="5" t="s">
        <v>110</v>
      </c>
    </row>
    <row r="72" spans="1:7" x14ac:dyDescent="0.15">
      <c r="A72" s="5" t="s">
        <v>110</v>
      </c>
      <c r="G72" s="35">
        <v>99</v>
      </c>
    </row>
    <row r="73" spans="1:7" x14ac:dyDescent="0.15">
      <c r="A73" s="5" t="s">
        <v>110</v>
      </c>
    </row>
    <row r="74" spans="1:7" x14ac:dyDescent="0.15">
      <c r="A74" s="5" t="s">
        <v>110</v>
      </c>
    </row>
    <row r="75" spans="1:7" x14ac:dyDescent="0.15">
      <c r="A75" s="5" t="s">
        <v>110</v>
      </c>
    </row>
    <row r="76" spans="1:7" x14ac:dyDescent="0.15">
      <c r="A76" s="5" t="s">
        <v>110</v>
      </c>
    </row>
    <row r="77" spans="1:7" x14ac:dyDescent="0.15">
      <c r="A77" s="5" t="s">
        <v>110</v>
      </c>
    </row>
    <row r="78" spans="1:7" x14ac:dyDescent="0.15">
      <c r="A78" s="5" t="s">
        <v>110</v>
      </c>
    </row>
    <row r="79" spans="1:7" x14ac:dyDescent="0.15">
      <c r="A79" s="5" t="s">
        <v>110</v>
      </c>
    </row>
    <row r="80" spans="1:7" x14ac:dyDescent="0.15">
      <c r="A80" s="5" t="s">
        <v>110</v>
      </c>
    </row>
    <row r="81" spans="1:7" x14ac:dyDescent="0.15">
      <c r="A81" s="5" t="s">
        <v>110</v>
      </c>
    </row>
    <row r="82" spans="1:7" x14ac:dyDescent="0.15">
      <c r="A82" s="5" t="s">
        <v>110</v>
      </c>
    </row>
    <row r="83" spans="1:7" x14ac:dyDescent="0.15">
      <c r="A83" s="5" t="s">
        <v>110</v>
      </c>
    </row>
    <row r="84" spans="1:7" x14ac:dyDescent="0.15">
      <c r="A84" s="5" t="s">
        <v>110</v>
      </c>
      <c r="G84" s="35">
        <v>104</v>
      </c>
    </row>
    <row r="85" spans="1:7" x14ac:dyDescent="0.15">
      <c r="A85" s="5" t="s">
        <v>110</v>
      </c>
    </row>
    <row r="86" spans="1:7" x14ac:dyDescent="0.15">
      <c r="A86" s="5" t="s">
        <v>110</v>
      </c>
    </row>
    <row r="87" spans="1:7" x14ac:dyDescent="0.15">
      <c r="A87" s="5" t="s">
        <v>110</v>
      </c>
    </row>
    <row r="88" spans="1:7" x14ac:dyDescent="0.15">
      <c r="A88" s="5" t="s">
        <v>110</v>
      </c>
    </row>
    <row r="89" spans="1:7" x14ac:dyDescent="0.15">
      <c r="A89" s="5" t="s">
        <v>110</v>
      </c>
    </row>
    <row r="90" spans="1:7" x14ac:dyDescent="0.15">
      <c r="A90" s="5" t="s">
        <v>110</v>
      </c>
    </row>
    <row r="91" spans="1:7" x14ac:dyDescent="0.15">
      <c r="A91" s="5" t="s">
        <v>110</v>
      </c>
    </row>
    <row r="92" spans="1:7" x14ac:dyDescent="0.15">
      <c r="A92" s="5" t="s">
        <v>110</v>
      </c>
    </row>
    <row r="93" spans="1:7" x14ac:dyDescent="0.15">
      <c r="A93" s="5" t="s">
        <v>110</v>
      </c>
    </row>
    <row r="94" spans="1:7" x14ac:dyDescent="0.15">
      <c r="A94" s="5" t="s">
        <v>110</v>
      </c>
    </row>
    <row r="95" spans="1:7" x14ac:dyDescent="0.15">
      <c r="A95" s="5" t="s">
        <v>110</v>
      </c>
    </row>
    <row r="96" spans="1:7" x14ac:dyDescent="0.15">
      <c r="A96" s="5" t="s">
        <v>110</v>
      </c>
    </row>
    <row r="97" spans="1:7" x14ac:dyDescent="0.15">
      <c r="A97" s="5" t="s">
        <v>110</v>
      </c>
      <c r="G97" s="35">
        <v>80</v>
      </c>
    </row>
    <row r="98" spans="1:7" x14ac:dyDescent="0.15">
      <c r="A98" s="5" t="s">
        <v>110</v>
      </c>
    </row>
    <row r="99" spans="1:7" x14ac:dyDescent="0.15">
      <c r="A99" s="5" t="s">
        <v>110</v>
      </c>
    </row>
    <row r="100" spans="1:7" x14ac:dyDescent="0.15">
      <c r="A100" s="5" t="s">
        <v>110</v>
      </c>
    </row>
    <row r="101" spans="1:7" x14ac:dyDescent="0.15">
      <c r="A101" s="5" t="s">
        <v>110</v>
      </c>
    </row>
    <row r="102" spans="1:7" x14ac:dyDescent="0.15">
      <c r="A102" s="5" t="s">
        <v>110</v>
      </c>
    </row>
    <row r="103" spans="1:7" x14ac:dyDescent="0.15">
      <c r="A103" s="5" t="s">
        <v>110</v>
      </c>
    </row>
    <row r="104" spans="1:7" x14ac:dyDescent="0.15">
      <c r="A104" s="5" t="s">
        <v>110</v>
      </c>
    </row>
    <row r="105" spans="1:7" x14ac:dyDescent="0.15">
      <c r="A105" s="5" t="s">
        <v>110</v>
      </c>
    </row>
    <row r="106" spans="1:7" x14ac:dyDescent="0.15">
      <c r="A106" s="5" t="s">
        <v>110</v>
      </c>
    </row>
    <row r="107" spans="1:7" x14ac:dyDescent="0.15">
      <c r="A107" s="5" t="s">
        <v>110</v>
      </c>
    </row>
    <row r="108" spans="1:7" x14ac:dyDescent="0.15">
      <c r="A108" s="5" t="s">
        <v>110</v>
      </c>
    </row>
    <row r="109" spans="1:7" x14ac:dyDescent="0.15">
      <c r="A109" s="5" t="s">
        <v>110</v>
      </c>
    </row>
    <row r="110" spans="1:7" x14ac:dyDescent="0.15">
      <c r="A110" s="5" t="s">
        <v>131</v>
      </c>
    </row>
    <row r="111" spans="1:7" x14ac:dyDescent="0.15">
      <c r="A111" s="5" t="s">
        <v>131</v>
      </c>
    </row>
    <row r="112" spans="1:7" x14ac:dyDescent="0.15">
      <c r="A112" s="5" t="s">
        <v>131</v>
      </c>
    </row>
    <row r="113" spans="1:1" x14ac:dyDescent="0.15">
      <c r="A113" s="5" t="s">
        <v>131</v>
      </c>
    </row>
    <row r="114" spans="1:1" x14ac:dyDescent="0.15">
      <c r="A114" s="5" t="s">
        <v>131</v>
      </c>
    </row>
    <row r="115" spans="1:1" x14ac:dyDescent="0.15">
      <c r="A115" s="5" t="s">
        <v>131</v>
      </c>
    </row>
    <row r="116" spans="1:1" x14ac:dyDescent="0.15">
      <c r="A116" s="5" t="s">
        <v>131</v>
      </c>
    </row>
    <row r="117" spans="1:1" x14ac:dyDescent="0.15">
      <c r="A117" s="5" t="s">
        <v>131</v>
      </c>
    </row>
    <row r="118" spans="1:1" x14ac:dyDescent="0.15">
      <c r="A118" s="5" t="s">
        <v>131</v>
      </c>
    </row>
    <row r="119" spans="1:1" x14ac:dyDescent="0.15">
      <c r="A119" s="5" t="s">
        <v>131</v>
      </c>
    </row>
    <row r="120" spans="1:1" x14ac:dyDescent="0.15">
      <c r="A120" s="5" t="s">
        <v>131</v>
      </c>
    </row>
    <row r="121" spans="1:1" x14ac:dyDescent="0.15">
      <c r="A121" s="5" t="s">
        <v>131</v>
      </c>
    </row>
    <row r="122" spans="1:1" x14ac:dyDescent="0.15">
      <c r="A122" s="5" t="s">
        <v>131</v>
      </c>
    </row>
    <row r="123" spans="1:1" x14ac:dyDescent="0.15">
      <c r="A123" s="5" t="s">
        <v>131</v>
      </c>
    </row>
    <row r="124" spans="1:1" x14ac:dyDescent="0.15">
      <c r="A124" s="5" t="s">
        <v>131</v>
      </c>
    </row>
    <row r="125" spans="1:1" x14ac:dyDescent="0.15">
      <c r="A125" s="5" t="s">
        <v>131</v>
      </c>
    </row>
    <row r="126" spans="1:1" x14ac:dyDescent="0.15">
      <c r="A126" s="5" t="s">
        <v>131</v>
      </c>
    </row>
    <row r="127" spans="1:1" x14ac:dyDescent="0.15">
      <c r="A127" s="5" t="s">
        <v>131</v>
      </c>
    </row>
    <row r="128" spans="1:1" x14ac:dyDescent="0.15">
      <c r="A128" s="5" t="s">
        <v>131</v>
      </c>
    </row>
    <row r="129" spans="1:1" x14ac:dyDescent="0.15">
      <c r="A129" s="5" t="s">
        <v>131</v>
      </c>
    </row>
    <row r="130" spans="1:1" x14ac:dyDescent="0.15">
      <c r="A130" s="5" t="s">
        <v>131</v>
      </c>
    </row>
    <row r="131" spans="1:1" x14ac:dyDescent="0.15">
      <c r="A131" s="5" t="s">
        <v>131</v>
      </c>
    </row>
    <row r="132" spans="1:1" x14ac:dyDescent="0.15">
      <c r="A132" s="5" t="s">
        <v>131</v>
      </c>
    </row>
    <row r="133" spans="1:1" x14ac:dyDescent="0.15">
      <c r="A133" s="5" t="s">
        <v>131</v>
      </c>
    </row>
    <row r="134" spans="1:1" x14ac:dyDescent="0.15">
      <c r="A134" s="5" t="s">
        <v>131</v>
      </c>
    </row>
    <row r="135" spans="1:1" x14ac:dyDescent="0.15">
      <c r="A135" s="5" t="s">
        <v>131</v>
      </c>
    </row>
    <row r="136" spans="1:1" x14ac:dyDescent="0.15">
      <c r="A136" s="5" t="s">
        <v>131</v>
      </c>
    </row>
    <row r="137" spans="1:1" x14ac:dyDescent="0.15">
      <c r="A137" s="5" t="s">
        <v>131</v>
      </c>
    </row>
    <row r="138" spans="1:1" x14ac:dyDescent="0.15">
      <c r="A138" s="5" t="s">
        <v>131</v>
      </c>
    </row>
    <row r="139" spans="1:1" x14ac:dyDescent="0.15">
      <c r="A139" s="5" t="s">
        <v>131</v>
      </c>
    </row>
    <row r="140" spans="1:1" x14ac:dyDescent="0.15">
      <c r="A140" s="5" t="s">
        <v>131</v>
      </c>
    </row>
    <row r="141" spans="1:1" x14ac:dyDescent="0.15">
      <c r="A141" s="5" t="s">
        <v>131</v>
      </c>
    </row>
    <row r="142" spans="1:1" x14ac:dyDescent="0.15">
      <c r="A142" s="5" t="s">
        <v>131</v>
      </c>
    </row>
    <row r="143" spans="1:1" x14ac:dyDescent="0.15">
      <c r="A143" s="5" t="s">
        <v>131</v>
      </c>
    </row>
    <row r="144" spans="1:1" x14ac:dyDescent="0.15">
      <c r="A144" s="5" t="s">
        <v>131</v>
      </c>
    </row>
    <row r="145" spans="1:1" x14ac:dyDescent="0.15">
      <c r="A145" s="5" t="s">
        <v>131</v>
      </c>
    </row>
    <row r="146" spans="1:1" x14ac:dyDescent="0.15">
      <c r="A146" s="5" t="s">
        <v>131</v>
      </c>
    </row>
    <row r="147" spans="1:1" x14ac:dyDescent="0.15">
      <c r="A147" s="5" t="s">
        <v>131</v>
      </c>
    </row>
    <row r="148" spans="1:1" x14ac:dyDescent="0.15">
      <c r="A148" s="5" t="s">
        <v>131</v>
      </c>
    </row>
    <row r="149" spans="1:1" x14ac:dyDescent="0.15">
      <c r="A149" s="5" t="s">
        <v>131</v>
      </c>
    </row>
    <row r="150" spans="1:1" x14ac:dyDescent="0.15">
      <c r="A150" s="5" t="s">
        <v>131</v>
      </c>
    </row>
    <row r="151" spans="1:1" x14ac:dyDescent="0.15">
      <c r="A151" s="5" t="s">
        <v>131</v>
      </c>
    </row>
    <row r="152" spans="1:1" x14ac:dyDescent="0.15">
      <c r="A152" s="5" t="s">
        <v>131</v>
      </c>
    </row>
    <row r="153" spans="1:1" x14ac:dyDescent="0.15">
      <c r="A153" s="5" t="s">
        <v>131</v>
      </c>
    </row>
    <row r="154" spans="1:1" x14ac:dyDescent="0.15">
      <c r="A154" s="5" t="s">
        <v>131</v>
      </c>
    </row>
    <row r="155" spans="1:1" x14ac:dyDescent="0.15">
      <c r="A155" s="5" t="s">
        <v>131</v>
      </c>
    </row>
    <row r="156" spans="1:1" x14ac:dyDescent="0.15">
      <c r="A156" s="5" t="s">
        <v>131</v>
      </c>
    </row>
    <row r="157" spans="1:1" x14ac:dyDescent="0.15">
      <c r="A157" s="5" t="s">
        <v>131</v>
      </c>
    </row>
    <row r="158" spans="1:1" x14ac:dyDescent="0.15">
      <c r="A158" s="5" t="s">
        <v>131</v>
      </c>
    </row>
    <row r="159" spans="1:1" x14ac:dyDescent="0.15">
      <c r="A159" s="5" t="s">
        <v>131</v>
      </c>
    </row>
    <row r="160" spans="1:1" x14ac:dyDescent="0.15">
      <c r="A160" s="5" t="s">
        <v>131</v>
      </c>
    </row>
    <row r="161" spans="1:1" x14ac:dyDescent="0.15">
      <c r="A161" s="5" t="s">
        <v>131</v>
      </c>
    </row>
    <row r="162" spans="1:1" x14ac:dyDescent="0.15">
      <c r="A162" s="5" t="s">
        <v>131</v>
      </c>
    </row>
    <row r="163" spans="1:1" x14ac:dyDescent="0.15">
      <c r="A163" s="5" t="s">
        <v>131</v>
      </c>
    </row>
    <row r="164" spans="1:1" x14ac:dyDescent="0.15">
      <c r="A164" s="5" t="s">
        <v>131</v>
      </c>
    </row>
    <row r="165" spans="1:1" x14ac:dyDescent="0.15">
      <c r="A165" s="5" t="s">
        <v>131</v>
      </c>
    </row>
    <row r="166" spans="1:1" x14ac:dyDescent="0.15">
      <c r="A166" s="5" t="s">
        <v>131</v>
      </c>
    </row>
    <row r="167" spans="1:1" x14ac:dyDescent="0.15">
      <c r="A167" s="5" t="s">
        <v>131</v>
      </c>
    </row>
    <row r="168" spans="1:1" x14ac:dyDescent="0.15">
      <c r="A168" s="5" t="s">
        <v>131</v>
      </c>
    </row>
    <row r="169" spans="1:1" x14ac:dyDescent="0.15">
      <c r="A169" s="5" t="s">
        <v>131</v>
      </c>
    </row>
    <row r="170" spans="1:1" x14ac:dyDescent="0.15">
      <c r="A170" s="5" t="s">
        <v>131</v>
      </c>
    </row>
    <row r="171" spans="1:1" x14ac:dyDescent="0.15">
      <c r="A171" s="5" t="s">
        <v>131</v>
      </c>
    </row>
    <row r="172" spans="1:1" x14ac:dyDescent="0.15">
      <c r="A172" s="5" t="s">
        <v>131</v>
      </c>
    </row>
    <row r="173" spans="1:1" x14ac:dyDescent="0.15">
      <c r="A173" s="5" t="s">
        <v>131</v>
      </c>
    </row>
    <row r="174" spans="1:1" x14ac:dyDescent="0.15">
      <c r="A174" s="5" t="s">
        <v>131</v>
      </c>
    </row>
    <row r="175" spans="1:1" x14ac:dyDescent="0.15">
      <c r="A175" s="5" t="s">
        <v>131</v>
      </c>
    </row>
    <row r="176" spans="1:1" x14ac:dyDescent="0.15">
      <c r="A176" s="5" t="s">
        <v>131</v>
      </c>
    </row>
    <row r="177" spans="1:1" x14ac:dyDescent="0.15">
      <c r="A177" s="5" t="s">
        <v>131</v>
      </c>
    </row>
    <row r="178" spans="1:1" x14ac:dyDescent="0.15">
      <c r="A178" s="5" t="s">
        <v>131</v>
      </c>
    </row>
    <row r="179" spans="1:1" x14ac:dyDescent="0.15">
      <c r="A179" s="5" t="s">
        <v>131</v>
      </c>
    </row>
    <row r="180" spans="1:1" x14ac:dyDescent="0.15">
      <c r="A180" s="5" t="s">
        <v>131</v>
      </c>
    </row>
    <row r="181" spans="1:1" x14ac:dyDescent="0.15">
      <c r="A181" s="5" t="s">
        <v>131</v>
      </c>
    </row>
    <row r="182" spans="1:1" x14ac:dyDescent="0.15">
      <c r="A182" s="5" t="s">
        <v>131</v>
      </c>
    </row>
    <row r="183" spans="1:1" x14ac:dyDescent="0.15">
      <c r="A183" s="5" t="s">
        <v>131</v>
      </c>
    </row>
    <row r="184" spans="1:1" x14ac:dyDescent="0.15">
      <c r="A184" s="5" t="s">
        <v>131</v>
      </c>
    </row>
    <row r="185" spans="1:1" x14ac:dyDescent="0.15">
      <c r="A185" s="5" t="s">
        <v>131</v>
      </c>
    </row>
    <row r="186" spans="1:1" x14ac:dyDescent="0.15">
      <c r="A186" s="5" t="s">
        <v>131</v>
      </c>
    </row>
    <row r="187" spans="1:1" x14ac:dyDescent="0.15">
      <c r="A187" s="5" t="s">
        <v>131</v>
      </c>
    </row>
    <row r="188" spans="1:1" x14ac:dyDescent="0.15">
      <c r="A188" s="5" t="s">
        <v>131</v>
      </c>
    </row>
    <row r="189" spans="1:1" x14ac:dyDescent="0.15">
      <c r="A189" s="5" t="s">
        <v>131</v>
      </c>
    </row>
    <row r="190" spans="1:1" x14ac:dyDescent="0.15">
      <c r="A190" s="5" t="s">
        <v>131</v>
      </c>
    </row>
    <row r="191" spans="1:1" x14ac:dyDescent="0.15">
      <c r="A191" s="5" t="s">
        <v>131</v>
      </c>
    </row>
    <row r="192" spans="1:1" x14ac:dyDescent="0.15">
      <c r="A192" s="5" t="s">
        <v>131</v>
      </c>
    </row>
    <row r="193" spans="1:1" x14ac:dyDescent="0.15">
      <c r="A193" s="5" t="s">
        <v>131</v>
      </c>
    </row>
    <row r="194" spans="1:1" x14ac:dyDescent="0.15">
      <c r="A194" s="5" t="s">
        <v>131</v>
      </c>
    </row>
    <row r="195" spans="1:1" x14ac:dyDescent="0.15">
      <c r="A195" s="5" t="s">
        <v>131</v>
      </c>
    </row>
    <row r="196" spans="1:1" x14ac:dyDescent="0.15">
      <c r="A196" s="5" t="s">
        <v>131</v>
      </c>
    </row>
    <row r="197" spans="1:1" x14ac:dyDescent="0.15">
      <c r="A197" s="5" t="s">
        <v>131</v>
      </c>
    </row>
    <row r="198" spans="1:1" x14ac:dyDescent="0.15">
      <c r="A198" s="5" t="s">
        <v>131</v>
      </c>
    </row>
    <row r="199" spans="1:1" x14ac:dyDescent="0.15">
      <c r="A199" s="5" t="s">
        <v>131</v>
      </c>
    </row>
    <row r="200" spans="1:1" x14ac:dyDescent="0.15">
      <c r="A200" s="5" t="s">
        <v>131</v>
      </c>
    </row>
    <row r="201" spans="1:1" x14ac:dyDescent="0.15">
      <c r="A201" s="5" t="s">
        <v>131</v>
      </c>
    </row>
    <row r="202" spans="1:1" x14ac:dyDescent="0.15">
      <c r="A202" s="5" t="s">
        <v>131</v>
      </c>
    </row>
    <row r="203" spans="1:1" x14ac:dyDescent="0.15">
      <c r="A203" s="5" t="s">
        <v>131</v>
      </c>
    </row>
    <row r="204" spans="1:1" x14ac:dyDescent="0.15">
      <c r="A204" s="5" t="s">
        <v>131</v>
      </c>
    </row>
    <row r="205" spans="1:1" x14ac:dyDescent="0.15">
      <c r="A205" s="5" t="s">
        <v>131</v>
      </c>
    </row>
    <row r="206" spans="1:1" x14ac:dyDescent="0.15">
      <c r="A206" s="5" t="s">
        <v>131</v>
      </c>
    </row>
    <row r="207" spans="1:1" x14ac:dyDescent="0.15">
      <c r="A207" s="5" t="s">
        <v>131</v>
      </c>
    </row>
    <row r="208" spans="1:1" x14ac:dyDescent="0.15">
      <c r="A208" s="5" t="s">
        <v>131</v>
      </c>
    </row>
    <row r="209" spans="1:1" x14ac:dyDescent="0.15">
      <c r="A209" s="5" t="s">
        <v>131</v>
      </c>
    </row>
    <row r="210" spans="1:1" x14ac:dyDescent="0.15">
      <c r="A210" s="5" t="s">
        <v>131</v>
      </c>
    </row>
    <row r="211" spans="1:1" x14ac:dyDescent="0.15">
      <c r="A211" s="5" t="s">
        <v>131</v>
      </c>
    </row>
    <row r="212" spans="1:1" x14ac:dyDescent="0.15">
      <c r="A212" s="5" t="s">
        <v>131</v>
      </c>
    </row>
    <row r="213" spans="1:1" x14ac:dyDescent="0.15">
      <c r="A213" s="5" t="s">
        <v>131</v>
      </c>
    </row>
    <row r="214" spans="1:1" x14ac:dyDescent="0.15">
      <c r="A214" s="5" t="s">
        <v>131</v>
      </c>
    </row>
    <row r="215" spans="1:1" x14ac:dyDescent="0.15">
      <c r="A215" s="5" t="s">
        <v>131</v>
      </c>
    </row>
    <row r="216" spans="1:1" x14ac:dyDescent="0.15">
      <c r="A216" s="5" t="s">
        <v>131</v>
      </c>
    </row>
    <row r="217" spans="1:1" x14ac:dyDescent="0.15">
      <c r="A217" s="5" t="s">
        <v>131</v>
      </c>
    </row>
    <row r="218" spans="1:1" x14ac:dyDescent="0.15">
      <c r="A218" s="5" t="s">
        <v>131</v>
      </c>
    </row>
    <row r="219" spans="1:1" x14ac:dyDescent="0.15">
      <c r="A219" s="5" t="s">
        <v>131</v>
      </c>
    </row>
    <row r="220" spans="1:1" x14ac:dyDescent="0.15">
      <c r="A220" s="5" t="s">
        <v>131</v>
      </c>
    </row>
    <row r="221" spans="1:1" x14ac:dyDescent="0.15">
      <c r="A221" s="5" t="s">
        <v>131</v>
      </c>
    </row>
    <row r="222" spans="1:1" x14ac:dyDescent="0.15">
      <c r="A222" s="5" t="s">
        <v>131</v>
      </c>
    </row>
    <row r="223" spans="1:1" x14ac:dyDescent="0.15">
      <c r="A223" s="5" t="s">
        <v>131</v>
      </c>
    </row>
    <row r="224" spans="1:1" x14ac:dyDescent="0.15">
      <c r="A224" s="5" t="s">
        <v>131</v>
      </c>
    </row>
    <row r="225" spans="1:1" x14ac:dyDescent="0.15">
      <c r="A225" s="5" t="s">
        <v>131</v>
      </c>
    </row>
    <row r="226" spans="1:1" x14ac:dyDescent="0.15">
      <c r="A226" s="5" t="s">
        <v>131</v>
      </c>
    </row>
    <row r="227" spans="1:1" x14ac:dyDescent="0.15">
      <c r="A227" s="5" t="s">
        <v>131</v>
      </c>
    </row>
    <row r="228" spans="1:1" x14ac:dyDescent="0.15">
      <c r="A228" s="5" t="s">
        <v>131</v>
      </c>
    </row>
    <row r="229" spans="1:1" x14ac:dyDescent="0.15">
      <c r="A229" s="5" t="s">
        <v>132</v>
      </c>
    </row>
    <row r="230" spans="1:1" x14ac:dyDescent="0.15">
      <c r="A230" s="5" t="s">
        <v>132</v>
      </c>
    </row>
    <row r="231" spans="1:1" x14ac:dyDescent="0.15">
      <c r="A231" s="5" t="s">
        <v>132</v>
      </c>
    </row>
    <row r="232" spans="1:1" x14ac:dyDescent="0.15">
      <c r="A232" s="5" t="s">
        <v>132</v>
      </c>
    </row>
    <row r="233" spans="1:1" x14ac:dyDescent="0.15">
      <c r="A233" s="5" t="s">
        <v>132</v>
      </c>
    </row>
    <row r="234" spans="1:1" x14ac:dyDescent="0.15">
      <c r="A234" s="5" t="s">
        <v>132</v>
      </c>
    </row>
    <row r="235" spans="1:1" x14ac:dyDescent="0.15">
      <c r="A235" s="5" t="s">
        <v>132</v>
      </c>
    </row>
    <row r="236" spans="1:1" x14ac:dyDescent="0.15">
      <c r="A236" s="5" t="s">
        <v>132</v>
      </c>
    </row>
    <row r="237" spans="1:1" x14ac:dyDescent="0.15">
      <c r="A237" s="5" t="s">
        <v>132</v>
      </c>
    </row>
    <row r="238" spans="1:1" x14ac:dyDescent="0.15">
      <c r="A238" s="5" t="s">
        <v>132</v>
      </c>
    </row>
    <row r="239" spans="1:1" x14ac:dyDescent="0.15">
      <c r="A239" s="5" t="s">
        <v>132</v>
      </c>
    </row>
    <row r="240" spans="1:1" x14ac:dyDescent="0.15">
      <c r="A240" s="5" t="s">
        <v>132</v>
      </c>
    </row>
    <row r="241" spans="1:1" x14ac:dyDescent="0.15">
      <c r="A241" s="5" t="s">
        <v>132</v>
      </c>
    </row>
    <row r="242" spans="1:1" x14ac:dyDescent="0.15">
      <c r="A242" s="5" t="s">
        <v>132</v>
      </c>
    </row>
    <row r="243" spans="1:1" x14ac:dyDescent="0.15">
      <c r="A243" s="5" t="s">
        <v>132</v>
      </c>
    </row>
    <row r="244" spans="1:1" x14ac:dyDescent="0.15">
      <c r="A244" s="5" t="s">
        <v>132</v>
      </c>
    </row>
    <row r="245" spans="1:1" x14ac:dyDescent="0.15">
      <c r="A245" s="5" t="s">
        <v>132</v>
      </c>
    </row>
    <row r="246" spans="1:1" x14ac:dyDescent="0.15">
      <c r="A246" s="5" t="s">
        <v>132</v>
      </c>
    </row>
    <row r="247" spans="1:1" x14ac:dyDescent="0.15">
      <c r="A247" s="5" t="s">
        <v>132</v>
      </c>
    </row>
    <row r="248" spans="1:1" x14ac:dyDescent="0.15">
      <c r="A248" s="5" t="s">
        <v>132</v>
      </c>
    </row>
    <row r="249" spans="1:1" x14ac:dyDescent="0.15">
      <c r="A249" s="5" t="s">
        <v>132</v>
      </c>
    </row>
    <row r="250" spans="1:1" x14ac:dyDescent="0.15">
      <c r="A250" s="5" t="s">
        <v>132</v>
      </c>
    </row>
    <row r="251" spans="1:1" x14ac:dyDescent="0.15">
      <c r="A251" s="5" t="s">
        <v>132</v>
      </c>
    </row>
    <row r="252" spans="1:1" x14ac:dyDescent="0.15">
      <c r="A252" s="5" t="s">
        <v>132</v>
      </c>
    </row>
    <row r="253" spans="1:1" x14ac:dyDescent="0.15">
      <c r="A253" s="5" t="s">
        <v>132</v>
      </c>
    </row>
    <row r="254" spans="1:1" x14ac:dyDescent="0.15">
      <c r="A254" s="5" t="s">
        <v>132</v>
      </c>
    </row>
    <row r="255" spans="1:1" x14ac:dyDescent="0.15">
      <c r="A255" s="5" t="s">
        <v>132</v>
      </c>
    </row>
    <row r="256" spans="1:1" x14ac:dyDescent="0.15">
      <c r="A256" s="5" t="s">
        <v>132</v>
      </c>
    </row>
    <row r="257" spans="1:1" x14ac:dyDescent="0.15">
      <c r="A257" s="5" t="s">
        <v>132</v>
      </c>
    </row>
    <row r="258" spans="1:1" x14ac:dyDescent="0.15">
      <c r="A258" s="5" t="s">
        <v>132</v>
      </c>
    </row>
    <row r="259" spans="1:1" x14ac:dyDescent="0.15">
      <c r="A259" s="5" t="s">
        <v>132</v>
      </c>
    </row>
    <row r="260" spans="1:1" x14ac:dyDescent="0.15">
      <c r="A260" s="5" t="s">
        <v>132</v>
      </c>
    </row>
    <row r="261" spans="1:1" x14ac:dyDescent="0.15">
      <c r="A261" s="5" t="s">
        <v>132</v>
      </c>
    </row>
    <row r="262" spans="1:1" x14ac:dyDescent="0.15">
      <c r="A262" s="5" t="s">
        <v>132</v>
      </c>
    </row>
    <row r="263" spans="1:1" x14ac:dyDescent="0.15">
      <c r="A263" s="5" t="s">
        <v>132</v>
      </c>
    </row>
    <row r="264" spans="1:1" x14ac:dyDescent="0.15">
      <c r="A264" s="5" t="s">
        <v>132</v>
      </c>
    </row>
    <row r="265" spans="1:1" x14ac:dyDescent="0.15">
      <c r="A265" s="5" t="s">
        <v>132</v>
      </c>
    </row>
    <row r="266" spans="1:1" x14ac:dyDescent="0.15">
      <c r="A266" s="5" t="s">
        <v>132</v>
      </c>
    </row>
    <row r="267" spans="1:1" x14ac:dyDescent="0.15">
      <c r="A267" s="5" t="s">
        <v>132</v>
      </c>
    </row>
    <row r="268" spans="1:1" x14ac:dyDescent="0.15">
      <c r="A268" s="5" t="s">
        <v>132</v>
      </c>
    </row>
    <row r="269" spans="1:1" x14ac:dyDescent="0.15">
      <c r="A269" s="5" t="s">
        <v>132</v>
      </c>
    </row>
    <row r="270" spans="1:1" x14ac:dyDescent="0.15">
      <c r="A270" s="5" t="s">
        <v>132</v>
      </c>
    </row>
    <row r="271" spans="1:1" x14ac:dyDescent="0.15">
      <c r="A271" s="5" t="s">
        <v>132</v>
      </c>
    </row>
    <row r="272" spans="1:1" x14ac:dyDescent="0.15">
      <c r="A272" s="5" t="s">
        <v>132</v>
      </c>
    </row>
    <row r="273" spans="1:1" x14ac:dyDescent="0.15">
      <c r="A273" s="5" t="s">
        <v>132</v>
      </c>
    </row>
    <row r="274" spans="1:1" x14ac:dyDescent="0.15">
      <c r="A274" s="5" t="s">
        <v>132</v>
      </c>
    </row>
    <row r="275" spans="1:1" x14ac:dyDescent="0.15">
      <c r="A275" s="5" t="s">
        <v>132</v>
      </c>
    </row>
    <row r="276" spans="1:1" x14ac:dyDescent="0.15">
      <c r="A276" s="5" t="s">
        <v>132</v>
      </c>
    </row>
    <row r="277" spans="1:1" x14ac:dyDescent="0.15">
      <c r="A277" s="5" t="s">
        <v>132</v>
      </c>
    </row>
    <row r="278" spans="1:1" x14ac:dyDescent="0.15">
      <c r="A278" s="5" t="s">
        <v>132</v>
      </c>
    </row>
    <row r="279" spans="1:1" x14ac:dyDescent="0.15">
      <c r="A279" s="5" t="s">
        <v>132</v>
      </c>
    </row>
  </sheetData>
  <phoneticPr fontId="2" type="noConversion"/>
  <pageMargins left="0.75" right="0.75" top="1" bottom="1" header="0.5" footer="0.5"/>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8</vt:i4>
      </vt:variant>
    </vt:vector>
  </HeadingPairs>
  <TitlesOfParts>
    <vt:vector size="8" baseType="lpstr">
      <vt:lpstr>比较法</vt:lpstr>
      <vt:lpstr>成本（静态）</vt:lpstr>
      <vt:lpstr>系统读取表</vt:lpstr>
      <vt:lpstr>瀛海家园</vt:lpstr>
      <vt:lpstr>三槐家园</vt:lpstr>
      <vt:lpstr>玉璟园</vt:lpstr>
      <vt:lpstr>中指成交数据</vt:lpstr>
      <vt:lpstr>城研数据</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2021-08-18T06:24:00Z</dcterms:modified>
</cp:coreProperties>
</file>