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4-1-602\测算\"/>
    </mc:Choice>
  </mc:AlternateContent>
  <xr:revisionPtr revIDLastSave="0" documentId="13_ncr:1_{6A800F72-9E16-440D-A3FF-E966FA56C178}" xr6:coauthVersionLast="47" xr6:coauthVersionMax="47" xr10:uidLastSave="{00000000-0000-0000-0000-000000000000}"/>
  <bookViews>
    <workbookView xWindow="-120" yWindow="-120" windowWidth="19440" windowHeight="15000" tabRatio="787" firstSheet="4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E17" i="43" l="1"/>
  <c r="J17" i="43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D6" i="65"/>
  <c r="D8" i="65"/>
  <c r="D4" i="65"/>
  <c r="G5" i="65"/>
  <c r="G6" i="65"/>
  <c r="G4" i="65"/>
  <c r="D7" i="65"/>
  <c r="G8" i="65"/>
  <c r="D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 s="1"/>
  <c r="C7" i="43"/>
  <c r="F110" i="43"/>
  <c r="G1" i="65"/>
  <c r="G2" i="65"/>
  <c r="F22" i="59" l="1"/>
  <c r="F13" i="9" s="1"/>
  <c r="G9" i="59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H4" i="65"/>
  <c r="H6" i="65"/>
  <c r="E4" i="65"/>
  <c r="E5" i="65"/>
  <c r="E7" i="65"/>
  <c r="E8" i="65"/>
  <c r="E6" i="65"/>
  <c r="H5" i="65"/>
  <c r="H8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<sst xmlns="http://schemas.openxmlformats.org/spreadsheetml/2006/main" count="3961" uniqueCount="1306">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</sst>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100.28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1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855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37533</v>
      </c>
      <c r="I9" s="1032">
        <f>ROUND(SUMPRODUCT((地价!A36:A86=YEAR(H9)&amp;"-"&amp;ROUNDUP(MONTH(H9)/3,0))*(地价!B3:F3=E2)*(地价!B36:F86)),0)</f>
        <v>105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0.99319999999999997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五通一平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0</v>
      </c>
      <c r="D18" s="736">
        <f>H1</f>
        <v>100.28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100.28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4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7.4999999999999997E-2</v>
      </c>
      <c r="G42" s="1014">
        <f>F42/2</f>
        <v>3.7499999999999999E-2</v>
      </c>
      <c r="H42" s="1015">
        <v>0</v>
      </c>
      <c r="I42" s="1014">
        <f>J42/2</f>
        <v>-3.7499999999999999E-2</v>
      </c>
      <c r="J42" s="1014">
        <f>SUMPRODUCT(('2002因素修正幅度'!$A$66:$A$72=A42)*('2002因素修正幅度'!$B$35:$K$35=$G$2)*('2002因素修正幅度'!$B$66:$K$72))</f>
        <v>-7.4999999999999997E-2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3.7499999999999999E-2</v>
      </c>
      <c r="G43" s="1014">
        <f t="shared" ref="G43:G48" si="2">F43/2</f>
        <v>1.8749999999999999E-2</v>
      </c>
      <c r="H43" s="1015">
        <v>0</v>
      </c>
      <c r="I43" s="1014">
        <f t="shared" ref="I43:I48" si="3">J43/2</f>
        <v>-1.8749999999999999E-2</v>
      </c>
      <c r="J43" s="1014">
        <f>SUMPRODUCT(('2002因素修正幅度'!$A$66:$A$72=A43)*('2002因素修正幅度'!$B$35:$K$35=$G$2)*('2002因素修正幅度'!$B$66:$K$72))</f>
        <v>-3.7499999999999999E-2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2.5000000000000001E-2</v>
      </c>
      <c r="G44" s="1014">
        <f t="shared" si="2"/>
        <v>1.2500000000000001E-2</v>
      </c>
      <c r="H44" s="1015">
        <v>0</v>
      </c>
      <c r="I44" s="1014">
        <f t="shared" si="3"/>
        <v>-1.2500000000000001E-2</v>
      </c>
      <c r="J44" s="1014">
        <f>SUMPRODUCT(('2002因素修正幅度'!$A$66:$A$72=A44)*('2002因素修正幅度'!$B$35:$K$35=$G$2)*('2002因素修正幅度'!$B$66:$K$72))</f>
        <v>-2.5000000000000001E-2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0.05</v>
      </c>
      <c r="G45" s="1014">
        <f t="shared" si="2"/>
        <v>2.5000000000000001E-2</v>
      </c>
      <c r="H45" s="1015">
        <v>0</v>
      </c>
      <c r="I45" s="1014">
        <f t="shared" si="3"/>
        <v>-2.5000000000000001E-2</v>
      </c>
      <c r="J45" s="1014">
        <f>SUMPRODUCT(('2002因素修正幅度'!$A$66:$A$72=A45)*('2002因素修正幅度'!$B$35:$K$35=$G$2)*('2002因素修正幅度'!$B$66:$K$72))</f>
        <v>-0.05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2.5000000000000001E-2</v>
      </c>
      <c r="G46" s="1014">
        <f t="shared" si="2"/>
        <v>1.2500000000000001E-2</v>
      </c>
      <c r="H46" s="1015">
        <v>0</v>
      </c>
      <c r="I46" s="1014">
        <f t="shared" si="3"/>
        <v>-1.2500000000000001E-2</v>
      </c>
      <c r="J46" s="1014">
        <f>SUMPRODUCT(('2002因素修正幅度'!$A$66:$A$72=A46)*('2002因素修正幅度'!$B$35:$K$35=$G$2)*('2002因素修正幅度'!$B$66:$K$72))</f>
        <v>-2.5000000000000001E-2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0.02</v>
      </c>
      <c r="G47" s="1014">
        <f t="shared" si="2"/>
        <v>0.01</v>
      </c>
      <c r="H47" s="1015">
        <v>0</v>
      </c>
      <c r="I47" s="1014">
        <f t="shared" si="3"/>
        <v>-0.01</v>
      </c>
      <c r="J47" s="1014">
        <f>SUMPRODUCT(('2002因素修正幅度'!$A$66:$A$72=A47)*('2002因素修正幅度'!$B$35:$K$35=$G$2)*('2002因素修正幅度'!$B$66:$K$72))</f>
        <v>-0.02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1.7500000000000002E-2</v>
      </c>
      <c r="G48" s="1014">
        <f t="shared" si="2"/>
        <v>8.7500000000000008E-3</v>
      </c>
      <c r="H48" s="1015">
        <v>0</v>
      </c>
      <c r="I48" s="1014">
        <f t="shared" si="3"/>
        <v>-8.7500000000000008E-3</v>
      </c>
      <c r="J48" s="1014">
        <f>SUMPRODUCT(('2002因素修正幅度'!$A$66:$A$72=A48)*('2002因素修正幅度'!$B$35:$K$35=$G$2)*('2002因素修正幅度'!$B$66:$K$72))</f>
        <v>-1.7500000000000002E-2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0.04</v>
      </c>
      <c r="G51" s="1014">
        <f>F51/2</f>
        <v>0.02</v>
      </c>
      <c r="H51" s="1015">
        <v>0</v>
      </c>
      <c r="I51" s="1014">
        <f>J51/2</f>
        <v>-0.02</v>
      </c>
      <c r="J51" s="1014">
        <f>SUMPRODUCT(('2002因素修正幅度'!$A$73:$A$79=A51)*('2002因素修正幅度'!$B$35:$K$35=$G$2)*('2002因素修正幅度'!$B$73:$K$79))</f>
        <v>-0.04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0.05</v>
      </c>
      <c r="G52" s="1014">
        <f t="shared" ref="G52:G57" si="5">F52/2</f>
        <v>2.5000000000000001E-2</v>
      </c>
      <c r="H52" s="1015">
        <v>0</v>
      </c>
      <c r="I52" s="1014">
        <f t="shared" ref="I52:I57" si="6">J52/2</f>
        <v>-2.5000000000000001E-2</v>
      </c>
      <c r="J52" s="1014">
        <f>SUMPRODUCT(('2002因素修正幅度'!$A$73:$A$79=A52)*('2002因素修正幅度'!$B$35:$K$35=$G$2)*('2002因素修正幅度'!$B$73:$K$79))</f>
        <v>-0.05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0.02</v>
      </c>
      <c r="G53" s="1014">
        <f t="shared" si="5"/>
        <v>0.01</v>
      </c>
      <c r="H53" s="1015">
        <v>0</v>
      </c>
      <c r="I53" s="1014">
        <f t="shared" si="6"/>
        <v>-0.01</v>
      </c>
      <c r="J53" s="1014">
        <f>SUMPRODUCT(('2002因素修正幅度'!$A$73:$A$79=A53)*('2002因素修正幅度'!$B$35:$K$35=$G$2)*('2002因素修正幅度'!$B$73:$K$79))</f>
        <v>-0.02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0.02</v>
      </c>
      <c r="G54" s="1014">
        <f t="shared" si="5"/>
        <v>0.01</v>
      </c>
      <c r="H54" s="1015">
        <v>0</v>
      </c>
      <c r="I54" s="1014">
        <f t="shared" si="6"/>
        <v>-0.01</v>
      </c>
      <c r="J54" s="1014">
        <f>SUMPRODUCT(('2002因素修正幅度'!$A$73:$A$79=A54)*('2002因素修正幅度'!$B$35:$K$35=$G$2)*('2002因素修正幅度'!$B$73:$K$79))</f>
        <v>-0.02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0.03</v>
      </c>
      <c r="G55" s="1014">
        <f t="shared" si="5"/>
        <v>1.4999999999999999E-2</v>
      </c>
      <c r="H55" s="1015">
        <v>0</v>
      </c>
      <c r="I55" s="1014">
        <f t="shared" si="6"/>
        <v>-1.4999999999999999E-2</v>
      </c>
      <c r="J55" s="1014">
        <f>SUMPRODUCT(('2002因素修正幅度'!$A$73:$A$79=A55)*('2002因素修正幅度'!$B$35:$K$35=$G$2)*('2002因素修正幅度'!$B$73:$K$79))</f>
        <v>-0.03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1.6E-2</v>
      </c>
      <c r="G56" s="1014">
        <f t="shared" si="5"/>
        <v>8.0000000000000002E-3</v>
      </c>
      <c r="H56" s="1015">
        <v>0</v>
      </c>
      <c r="I56" s="1014">
        <f t="shared" si="6"/>
        <v>-8.0000000000000002E-3</v>
      </c>
      <c r="J56" s="1014">
        <f>SUMPRODUCT(('2002因素修正幅度'!$A$73:$A$79=A56)*('2002因素修正幅度'!$B$35:$K$35=$G$2)*('2002因素修正幅度'!$B$73:$K$79))</f>
        <v>-1.6E-2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2.4E-2</v>
      </c>
      <c r="G57" s="1014">
        <f t="shared" si="5"/>
        <v>1.2E-2</v>
      </c>
      <c r="H57" s="1015">
        <v>0</v>
      </c>
      <c r="I57" s="1014">
        <f t="shared" si="6"/>
        <v>-1.2E-2</v>
      </c>
      <c r="J57" s="1014">
        <f>SUMPRODUCT(('2002因素修正幅度'!$A$73:$A$79=A57)*('2002因素修正幅度'!$B$35:$K$35=$G$2)*('2002因素修正幅度'!$B$73:$K$79))</f>
        <v>-2.4E-2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0.99319999999999997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1.2999999999999999E-2</v>
      </c>
      <c r="E60" s="1013">
        <f>SUM(D60:D67)</f>
        <v>-6.8000000000000022E-3</v>
      </c>
      <c r="F60" s="1014">
        <f>SUMPRODUCT(('2002因素修正幅度'!$A$50:$A$57=A60)*('2002因素修正幅度'!$B$35:$K$35=$G$2)*('2002因素修正幅度'!$B$50:$K$57))</f>
        <v>2.5999999999999999E-2</v>
      </c>
      <c r="G60" s="1014">
        <f>F60/2</f>
        <v>1.2999999999999999E-2</v>
      </c>
      <c r="H60" s="1015">
        <v>0</v>
      </c>
      <c r="I60" s="1014">
        <f>J60/2</f>
        <v>-1.35E-2</v>
      </c>
      <c r="J60" s="1014">
        <f>SUMPRODUCT(('2002因素修正幅度'!$A$80:$A$87=A60)*('2002因素修正幅度'!$B$35:$K$35=$G$2)*('2002因素修正幅度'!$B$80:$K$87))</f>
        <v>-2.7E-2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5.1999999999999998E-2</v>
      </c>
      <c r="G61" s="1014">
        <f t="shared" ref="G61:G67" si="8">F61/2</f>
        <v>2.5999999999999999E-2</v>
      </c>
      <c r="H61" s="1015">
        <v>0</v>
      </c>
      <c r="I61" s="1014">
        <f t="shared" ref="I61:I67" si="9">J61/2</f>
        <v>-2.7E-2</v>
      </c>
      <c r="J61" s="1014">
        <f>SUMPRODUCT(('2002因素修正幅度'!$A$80:$A$87=A61)*('2002因素修正幅度'!$B$35:$K$35=$G$2)*('2002因素修正幅度'!$B$80:$K$87))</f>
        <v>-5.3999999999999999E-2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1.2999999999999999E-2</v>
      </c>
      <c r="E62" s="1025"/>
      <c r="F62" s="1014">
        <f>SUMPRODUCT(('2002因素修正幅度'!$A$50:$A$57=A62)*('2002因素修正幅度'!$B$35:$K$35=$G$2)*('2002因素修正幅度'!$B$50:$K$57))</f>
        <v>2.5999999999999999E-2</v>
      </c>
      <c r="G62" s="1014">
        <f t="shared" si="8"/>
        <v>1.2999999999999999E-2</v>
      </c>
      <c r="H62" s="1015">
        <v>0</v>
      </c>
      <c r="I62" s="1014">
        <f t="shared" si="9"/>
        <v>-1.35E-2</v>
      </c>
      <c r="J62" s="1014">
        <f>SUMPRODUCT(('2002因素修正幅度'!$A$80:$A$87=A62)*('2002因素修正幅度'!$B$35:$K$35=$G$2)*('2002因素修正幅度'!$B$80:$K$87))</f>
        <v>-2.7E-2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-1.35E-2</v>
      </c>
      <c r="E63" s="1025"/>
      <c r="F63" s="1014">
        <f>SUMPRODUCT(('2002因素修正幅度'!$A$50:$A$57=A63)*('2002因素修正幅度'!$B$35:$K$35=$G$2)*('2002因素修正幅度'!$B$50:$K$57))</f>
        <v>2.5999999999999999E-2</v>
      </c>
      <c r="G63" s="1014">
        <f t="shared" si="8"/>
        <v>1.2999999999999999E-2</v>
      </c>
      <c r="H63" s="1015">
        <v>0</v>
      </c>
      <c r="I63" s="1014">
        <f t="shared" si="9"/>
        <v>-1.35E-2</v>
      </c>
      <c r="J63" s="1014">
        <f>SUMPRODUCT(('2002因素修正幅度'!$A$80:$A$87=A63)*('2002因素修正幅度'!$B$35:$K$35=$G$2)*('2002因素修正幅度'!$B$80:$K$87))</f>
        <v>-2.7E-2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1.04E-2</v>
      </c>
      <c r="E64" s="1025"/>
      <c r="F64" s="1014">
        <f>SUMPRODUCT(('2002因素修正幅度'!$A$50:$A$57=A64)*('2002因素修正幅度'!$B$35:$K$35=$G$2)*('2002因素修正幅度'!$B$50:$K$57))</f>
        <v>2.0799999999999999E-2</v>
      </c>
      <c r="G64" s="1014">
        <f t="shared" si="8"/>
        <v>1.04E-2</v>
      </c>
      <c r="H64" s="1015">
        <v>0</v>
      </c>
      <c r="I64" s="1014">
        <f t="shared" si="9"/>
        <v>-1.0800000000000001E-2</v>
      </c>
      <c r="J64" s="1014">
        <f>SUMPRODUCT(('2002因素修正幅度'!$A$80:$A$87=A64)*('2002因素修正幅度'!$B$35:$K$35=$G$2)*('2002因素修正幅度'!$B$80:$K$87))</f>
        <v>-2.1600000000000001E-2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7"/>
        <v>-1.6199999999999999E-2</v>
      </c>
      <c r="E65" s="1025"/>
      <c r="F65" s="1014">
        <f>SUMPRODUCT(('2002因素修正幅度'!$A$50:$A$57=A65)*('2002因素修正幅度'!$B$35:$K$35=$G$2)*('2002因素修正幅度'!$B$50:$K$57))</f>
        <v>3.1199999999999999E-2</v>
      </c>
      <c r="G65" s="1014">
        <f t="shared" si="8"/>
        <v>1.5599999999999999E-2</v>
      </c>
      <c r="H65" s="1015">
        <v>0</v>
      </c>
      <c r="I65" s="1014">
        <f t="shared" si="9"/>
        <v>-1.6199999999999999E-2</v>
      </c>
      <c r="J65" s="1014">
        <f>SUMPRODUCT(('2002因素修正幅度'!$A$80:$A$87=A65)*('2002因素修正幅度'!$B$35:$K$35=$G$2)*('2002因素修正幅度'!$B$80:$K$87))</f>
        <v>-3.2399999999999998E-2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5.1999999999999998E-2</v>
      </c>
      <c r="G66" s="1014">
        <f t="shared" si="8"/>
        <v>2.5999999999999999E-2</v>
      </c>
      <c r="H66" s="1015">
        <v>0</v>
      </c>
      <c r="I66" s="1014">
        <f t="shared" si="9"/>
        <v>-2.7E-2</v>
      </c>
      <c r="J66" s="1014">
        <f>SUMPRODUCT(('2002因素修正幅度'!$A$80:$A$87=A66)*('2002因素修正幅度'!$B$35:$K$35=$G$2)*('2002因素修正幅度'!$B$80:$K$87))</f>
        <v>-5.3999999999999999E-2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7"/>
        <v>-1.35E-2</v>
      </c>
      <c r="E67" s="1053"/>
      <c r="F67" s="1014">
        <f>SUMPRODUCT(('2002因素修正幅度'!$A$50:$A$57=A67)*('2002因素修正幅度'!$B$35:$K$35=$G$2)*('2002因素修正幅度'!$B$50:$K$57))</f>
        <v>2.5999999999999999E-2</v>
      </c>
      <c r="G67" s="1014">
        <f t="shared" si="8"/>
        <v>1.2999999999999999E-2</v>
      </c>
      <c r="H67" s="1015">
        <v>0</v>
      </c>
      <c r="I67" s="1014">
        <f t="shared" si="9"/>
        <v>-1.35E-2</v>
      </c>
      <c r="J67" s="1014">
        <f>SUMPRODUCT(('2002因素修正幅度'!$A$80:$A$87=A67)*('2002因素修正幅度'!$B$35:$K$35=$G$2)*('2002因素修正幅度'!$B$80:$K$87))</f>
        <v>-2.7E-2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4.5999999999999999E-2</v>
      </c>
      <c r="G70" s="1014">
        <f t="shared" ref="G70:G76" si="11">F70/2</f>
        <v>2.3E-2</v>
      </c>
      <c r="H70" s="1015">
        <v>0</v>
      </c>
      <c r="I70" s="1014">
        <f t="shared" ref="I70:I76" si="12">J70/2</f>
        <v>-2.3E-2</v>
      </c>
      <c r="J70" s="1014">
        <f>SUMPRODUCT(('2002因素修正幅度'!$A$88:$A$94=A70)*('2002因素修正幅度'!$B$35:$K$35=$G$2)*('2002因素修正幅度'!$B$88:$K$94))</f>
        <v>-4.5999999999999999E-2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7.3599999999999999E-2</v>
      </c>
      <c r="G71" s="1014">
        <f t="shared" si="11"/>
        <v>3.6799999999999999E-2</v>
      </c>
      <c r="H71" s="1015">
        <v>0</v>
      </c>
      <c r="I71" s="1014">
        <f t="shared" si="12"/>
        <v>-3.6799999999999999E-2</v>
      </c>
      <c r="J71" s="1014">
        <f>SUMPRODUCT(('2002因素修正幅度'!$A$88:$A$94=A71)*('2002因素修正幅度'!$B$35:$K$35=$G$2)*('2002因素修正幅度'!$B$88:$K$94))</f>
        <v>-7.3599999999999999E-2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2.3E-2</v>
      </c>
      <c r="G72" s="1014">
        <f t="shared" si="11"/>
        <v>1.15E-2</v>
      </c>
      <c r="H72" s="1015">
        <v>0</v>
      </c>
      <c r="I72" s="1014">
        <f t="shared" si="12"/>
        <v>-1.15E-2</v>
      </c>
      <c r="J72" s="1014">
        <f>SUMPRODUCT(('2002因素修正幅度'!$A$88:$A$94=A72)*('2002因素修正幅度'!$B$35:$K$35=$G$2)*('2002因素修正幅度'!$B$88:$K$94))</f>
        <v>-2.3E-2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1.84E-2</v>
      </c>
      <c r="G73" s="1014">
        <f t="shared" si="11"/>
        <v>9.1999999999999998E-3</v>
      </c>
      <c r="H73" s="1015">
        <v>0</v>
      </c>
      <c r="I73" s="1014">
        <f t="shared" si="12"/>
        <v>-9.1999999999999998E-3</v>
      </c>
      <c r="J73" s="1014">
        <f>SUMPRODUCT(('2002因素修正幅度'!$A$88:$A$94=A73)*('2002因素修正幅度'!$B$35:$K$35=$G$2)*('2002因素修正幅度'!$B$88:$K$94))</f>
        <v>-1.84E-2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2.76E-2</v>
      </c>
      <c r="G74" s="1014">
        <f t="shared" si="11"/>
        <v>1.38E-2</v>
      </c>
      <c r="H74" s="1015">
        <v>0</v>
      </c>
      <c r="I74" s="1014">
        <f t="shared" si="12"/>
        <v>-1.38E-2</v>
      </c>
      <c r="J74" s="1014">
        <f>SUMPRODUCT(('2002因素修正幅度'!$A$88:$A$94=A74)*('2002因素修正幅度'!$B$35:$K$35=$G$2)*('2002因素修正幅度'!$B$88:$K$94))</f>
        <v>-2.76E-2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2.3E-2</v>
      </c>
      <c r="G75" s="1014">
        <f t="shared" si="11"/>
        <v>1.15E-2</v>
      </c>
      <c r="H75" s="1015">
        <v>0</v>
      </c>
      <c r="I75" s="1014">
        <f t="shared" si="12"/>
        <v>-1.15E-2</v>
      </c>
      <c r="J75" s="1014">
        <f>SUMPRODUCT(('2002因素修正幅度'!$A$88:$A$94=A75)*('2002因素修正幅度'!$B$35:$K$35=$G$2)*('2002因素修正幅度'!$B$88:$K$94))</f>
        <v>-2.3E-2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1.84E-2</v>
      </c>
      <c r="G76" s="1014">
        <f t="shared" si="11"/>
        <v>9.1999999999999998E-3</v>
      </c>
      <c r="H76" s="1015">
        <v>0</v>
      </c>
      <c r="I76" s="1014">
        <f t="shared" si="12"/>
        <v>-9.1999999999999998E-3</v>
      </c>
      <c r="J76" s="1014">
        <f>SUMPRODUCT(('2002因素修正幅度'!$A$88:$A$94=A76)*('2002因素修正幅度'!$B$35:$K$35=$G$2)*('2002因素修正幅度'!$B$88:$K$94))</f>
        <v>-1.84E-2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七级</v>
      </c>
      <c r="M1" s="872">
        <f>SUMPRODUCT((K3:K12=L1)*(L2:O2=K1)*(L3:O12))</f>
        <v>855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I15" sqref="I15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1103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七类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100.28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2.94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400</v>
      </c>
      <c r="D14" s="682">
        <f>SUMPRODUCT((D35:M35=B7)*(B36:B39=B6)*(D36:M39))</f>
        <v>150</v>
      </c>
      <c r="E14" s="683">
        <f>SUMPRODUCT((D35:M35=B7)*(B40:B43=B6)*(D40:M43))</f>
        <v>400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950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800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450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450</v>
      </c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2.6901999999999999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>
        <f ca="1">ROUND(C28/B11,0)</f>
        <v>1469</v>
      </c>
      <c r="D27" s="736">
        <f>B9</f>
        <v>100.28</v>
      </c>
      <c r="E27" s="737">
        <f ca="1">ROUND(C27*D27,0)</f>
        <v>147311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 ca="1">IF(主表!B4&lt;DATE(2002,12,10),ROUND(C14*C21*C22+C15*B11+C18,0),0)</f>
        <v>4319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>
        <f ca="1">ROUND(C30/B11,0)</f>
        <v>1316</v>
      </c>
      <c r="D29" s="741">
        <f>B9</f>
        <v>100.28</v>
      </c>
      <c r="E29" s="742">
        <f ca="1">ROUND(C29*D29,0)</f>
        <v>131968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 ca="1">IF(主表!B4&lt;DATE(2002,12,10),ROUND(C14*C21*C22+C15*B11,0),0)</f>
        <v>3869</v>
      </c>
      <c r="D30" s="746">
        <f>B10</f>
        <v>0</v>
      </c>
      <c r="E30" s="747">
        <f t="shared" ref="E30" ca="1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37533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七级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2002-10-1</v>
      </c>
      <c r="D56" s="408">
        <f>EDATE(C56,-3)</f>
        <v>37438</v>
      </c>
      <c r="E56" s="408">
        <f t="shared" ref="E56:O56" si="15">EDATE(D56,-3)</f>
        <v>37347</v>
      </c>
      <c r="F56" s="408">
        <f t="shared" si="15"/>
        <v>37257</v>
      </c>
      <c r="G56" s="408">
        <f t="shared" si="15"/>
        <v>37165</v>
      </c>
      <c r="H56" s="408">
        <f t="shared" si="15"/>
        <v>37073</v>
      </c>
      <c r="I56" s="408">
        <f t="shared" si="15"/>
        <v>36982</v>
      </c>
      <c r="J56" s="408">
        <f t="shared" si="15"/>
        <v>36892</v>
      </c>
      <c r="K56" s="408">
        <f t="shared" si="15"/>
        <v>36800</v>
      </c>
      <c r="L56" s="408">
        <f t="shared" si="15"/>
        <v>36708</v>
      </c>
      <c r="M56" s="408">
        <f t="shared" si="15"/>
        <v>36617</v>
      </c>
      <c r="N56" s="408">
        <f t="shared" si="15"/>
        <v>36526</v>
      </c>
      <c r="O56" s="408">
        <f t="shared" si="15"/>
        <v>36434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2002-4</v>
      </c>
      <c r="D58" s="415" t="str">
        <f t="shared" ref="D58:O58" si="16">YEAR(D56)&amp;"-"&amp;ROUNDUP(MONTH(D56)/3,0)</f>
        <v>2002-3</v>
      </c>
      <c r="E58" s="415" t="str">
        <f t="shared" si="16"/>
        <v>2002-2</v>
      </c>
      <c r="F58" s="415" t="str">
        <f t="shared" si="16"/>
        <v>2002-1</v>
      </c>
      <c r="G58" s="415" t="str">
        <f t="shared" si="16"/>
        <v>2001-4</v>
      </c>
      <c r="H58" s="415" t="str">
        <f t="shared" si="16"/>
        <v>2001-3</v>
      </c>
      <c r="I58" s="415" t="str">
        <f t="shared" si="16"/>
        <v>2001-2</v>
      </c>
      <c r="J58" s="415" t="str">
        <f t="shared" si="16"/>
        <v>2001-1</v>
      </c>
      <c r="K58" s="415" t="str">
        <f t="shared" si="16"/>
        <v>2000-4</v>
      </c>
      <c r="L58" s="415" t="str">
        <f t="shared" si="16"/>
        <v>2000-3</v>
      </c>
      <c r="M58" s="415" t="str">
        <f t="shared" si="16"/>
        <v>2000-2</v>
      </c>
      <c r="N58" s="415" t="str">
        <f t="shared" si="16"/>
        <v>2000-1</v>
      </c>
      <c r="O58" s="415" t="str">
        <f t="shared" si="16"/>
        <v>1999-4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37533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37533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44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4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100.28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37533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26.494</v>
      </c>
      <c r="C11" s="1558">
        <f ca="1">结果表!B18</f>
        <v>2642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100.28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 ca="1">主表!F5</f>
        <v>1103</v>
      </c>
      <c r="C5" s="1671" t="s">
        <v>197</v>
      </c>
      <c r="D5" s="1661" t="s">
        <v>198</v>
      </c>
      <c r="E5" s="1662"/>
      <c r="F5" s="1528">
        <f>SUM(F6:F10)</f>
        <v>1500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1500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 ca="1"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39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 ca="1"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1103</v>
      </c>
      <c r="C14" s="1529" t="s">
        <v>211</v>
      </c>
      <c r="D14" s="1661" t="s">
        <v>210</v>
      </c>
      <c r="E14" s="1662"/>
      <c r="F14" s="1528">
        <f ca="1">F5+F11+F12+F13</f>
        <v>1539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2642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26.494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贰拾陆万肆仟玖佰肆拾元整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1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2642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26.494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贰拾陆万肆仟玖佰肆拾元整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I9" sqref="I9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37533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37533</v>
      </c>
      <c r="C4" s="1391"/>
      <c r="D4" s="1398" t="s">
        <v>240</v>
      </c>
      <c r="E4" s="1399" t="s">
        <v>191</v>
      </c>
      <c r="F4" s="1400">
        <f ca="1">F5+F8+F9+F10</f>
        <v>1103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1103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1103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100.28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400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108</v>
      </c>
      <c r="C10" s="1391"/>
      <c r="D10" s="1421">
        <v>4</v>
      </c>
      <c r="E10" s="1422" t="s">
        <v>259</v>
      </c>
      <c r="F10" s="1423">
        <f ca="1"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1539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>
        <v>1500</v>
      </c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 ca="1">IF(B4&lt;DATE(2002,12,10),'1993基准地价'!C23,IF(B4&gt;=DATE(2014,8,28),'2014基准地价'!G20,'2002基准地价'!E10))</f>
        <v>4.0050000000000002E-2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 ca="1"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39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2002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2642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26.494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1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>
        <v>100</v>
      </c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100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100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1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2642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26.494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100.28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44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37533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七级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2024-02-20T02:11:56Z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