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2B6B1FD6-188C-4C9D-B4B8-C5B67FFABE74}" xr6:coauthVersionLast="47" xr6:coauthVersionMax="47" xr10:uidLastSave="{00000000-0000-0000-0000-000000000000}"/>
  <bookViews>
    <workbookView xWindow="-108" yWindow="-108" windowWidth="20376" windowHeight="1221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案例" sheetId="80" r:id="rId19"/>
    <sheet name="结果表" sheetId="9"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B14" i="74"/>
  <c r="G14" i="74"/>
  <c r="M4" i="74"/>
  <c r="M3" i="74"/>
  <c r="L4" i="74"/>
  <c r="L3" i="74"/>
  <c r="J4" i="74"/>
  <c r="J5" i="74"/>
  <c r="J3" i="74"/>
  <c r="I4" i="74"/>
  <c r="I5" i="74"/>
  <c r="I3" i="74"/>
  <c r="G4" i="31"/>
  <c r="E4" i="31"/>
  <c r="F4" i="31" s="1"/>
  <c r="D4" i="31"/>
  <c r="B25" i="31"/>
  <c r="B26" i="31"/>
  <c r="B24" i="3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T40" i="79"/>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A31" i="79"/>
  <c r="AD31" i="79" s="1"/>
  <c r="U46" i="79"/>
  <c r="AI46" i="79" s="1"/>
  <c r="AR18" i="79"/>
  <c r="AR19" i="79" s="1"/>
  <c r="AR20" i="79" s="1"/>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50" i="79"/>
  <c r="AK50" i="79" s="1"/>
  <c r="AH50" i="79"/>
  <c r="W15" i="79"/>
  <c r="AK15" i="79" s="1"/>
  <c r="AH15" i="79"/>
  <c r="W13" i="79"/>
  <c r="AK13" i="79" s="1"/>
  <c r="AH13" i="79"/>
  <c r="W48" i="79"/>
  <c r="AK48" i="79" s="1"/>
  <c r="AH48" i="79"/>
  <c r="W49" i="79"/>
  <c r="AK49" i="79" s="1"/>
  <c r="AH49" i="79"/>
  <c r="W43" i="79"/>
  <c r="AK43" i="79" s="1"/>
  <c r="AH43" i="79"/>
  <c r="W38" i="79"/>
  <c r="AK38" i="79" s="1"/>
  <c r="AH38" i="79"/>
  <c r="W33" i="79"/>
  <c r="AK33" i="79" s="1"/>
  <c r="AH33" i="79"/>
  <c r="W16" i="79"/>
  <c r="AK16" i="79" s="1"/>
  <c r="AH16" i="79"/>
  <c r="W51" i="79"/>
  <c r="AK51" i="79" s="1"/>
  <c r="AH51" i="79"/>
  <c r="W44" i="79"/>
  <c r="AK44" i="79" s="1"/>
  <c r="AH44" i="79"/>
  <c r="W46" i="79"/>
  <c r="AK46" i="79" s="1"/>
  <c r="AH46" i="79"/>
  <c r="W34" i="79"/>
  <c r="AK34" i="79" s="1"/>
  <c r="AH34" i="79"/>
  <c r="W23" i="79"/>
  <c r="AK23" i="79" s="1"/>
  <c r="AH23" i="79"/>
  <c r="W12" i="79"/>
  <c r="AK12" i="79" s="1"/>
  <c r="AH12" i="79"/>
  <c r="W21" i="79"/>
  <c r="AK21" i="79" s="1"/>
  <c r="AH21" i="79"/>
  <c r="W47" i="79"/>
  <c r="AK47" i="79" s="1"/>
  <c r="AH47" i="79"/>
  <c r="W45" i="79"/>
  <c r="AK45" i="79" s="1"/>
  <c r="AH45" i="79"/>
  <c r="W41" i="79"/>
  <c r="AK41" i="79" s="1"/>
  <c r="AH41" i="79"/>
  <c r="W40" i="79"/>
  <c r="AK40" i="79" s="1"/>
  <c r="AH40" i="79"/>
  <c r="W11" i="79"/>
  <c r="AK11" i="79" s="1"/>
  <c r="AH11" i="79"/>
  <c r="W39" i="79"/>
  <c r="AK39" i="79" s="1"/>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S30" i="31" s="1"/>
  <c r="R31" i="31"/>
  <c r="S31" i="31" s="1"/>
  <c r="R32" i="31"/>
  <c r="R33" i="31"/>
  <c r="R34" i="31"/>
  <c r="S34" i="31" s="1"/>
  <c r="R35" i="31"/>
  <c r="S35" i="31" s="1"/>
  <c r="R36" i="31"/>
  <c r="R37" i="31"/>
  <c r="R38" i="31"/>
  <c r="S38" i="31" s="1"/>
  <c r="R39" i="31"/>
  <c r="S39" i="31" s="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S143" i="31" s="1"/>
  <c r="R144" i="31"/>
  <c r="R145" i="31"/>
  <c r="R146" i="31"/>
  <c r="S146" i="31" s="1"/>
  <c r="R147" i="31"/>
  <c r="S147" i="31" s="1"/>
  <c r="R148" i="31"/>
  <c r="R149" i="31"/>
  <c r="R150" i="31"/>
  <c r="S150" i="31" s="1"/>
  <c r="R151" i="31"/>
  <c r="S151" i="31" s="1"/>
  <c r="R152" i="31"/>
  <c r="R153" i="31"/>
  <c r="R154" i="31"/>
  <c r="S154" i="31" s="1"/>
  <c r="R155" i="31"/>
  <c r="S155" i="31" s="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S171" i="31" s="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S187" i="31" s="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S203" i="31" s="1"/>
  <c r="R204" i="31"/>
  <c r="R205" i="31"/>
  <c r="R206" i="31"/>
  <c r="S206" i="31" s="1"/>
  <c r="R207" i="31"/>
  <c r="S207" i="31" s="1"/>
  <c r="R208" i="31"/>
  <c r="R209" i="31"/>
  <c r="R210" i="31"/>
  <c r="S210" i="31" s="1"/>
  <c r="R211" i="31"/>
  <c r="S211" i="31" s="1"/>
  <c r="R212" i="31"/>
  <c r="R213" i="31"/>
  <c r="R214" i="31"/>
  <c r="S214" i="31" s="1"/>
  <c r="R215" i="31"/>
  <c r="S215" i="31" s="1"/>
  <c r="R216" i="31"/>
  <c r="R217" i="31"/>
  <c r="R218" i="31"/>
  <c r="S218" i="31" s="1"/>
  <c r="R219" i="31"/>
  <c r="S219" i="31" s="1"/>
  <c r="R220" i="31"/>
  <c r="R221" i="31"/>
  <c r="R222" i="31"/>
  <c r="S222" i="31" s="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S498" i="31" s="1"/>
  <c r="R499" i="31"/>
  <c r="S499" i="31" s="1"/>
  <c r="R500" i="31"/>
  <c r="S500" i="31" s="1"/>
  <c r="R501" i="31"/>
  <c r="R502" i="31"/>
  <c r="S502" i="31" s="1"/>
  <c r="R503" i="31"/>
  <c r="S503" i="31" s="1"/>
  <c r="R504" i="31"/>
  <c r="R505" i="31"/>
  <c r="S505" i="31" s="1"/>
  <c r="R506" i="31"/>
  <c r="S506" i="31" s="1"/>
  <c r="R507" i="31"/>
  <c r="S507" i="31" s="1"/>
  <c r="R508" i="31"/>
  <c r="R509" i="31"/>
  <c r="R510" i="31"/>
  <c r="S510" i="31" s="1"/>
  <c r="R511" i="31"/>
  <c r="S511" i="31" s="1"/>
  <c r="R512" i="3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R25" i="31" s="1"/>
  <c r="S25" i="31" s="1"/>
  <c r="C26" i="31"/>
  <c r="R26" i="31" s="1"/>
  <c r="S26"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88" i="31"/>
  <c r="S284" i="31"/>
  <c r="S282" i="31"/>
  <c r="S280" i="31"/>
  <c r="S276" i="31"/>
  <c r="S274" i="31"/>
  <c r="S272" i="31"/>
  <c r="S268" i="31"/>
  <c r="S266" i="31"/>
  <c r="S264" i="31"/>
  <c r="S260" i="31"/>
  <c r="S258" i="31"/>
  <c r="S256" i="31"/>
  <c r="S253" i="31"/>
  <c r="S252" i="31"/>
  <c r="S249" i="31"/>
  <c r="S248" i="31"/>
  <c r="S245" i="31"/>
  <c r="S244" i="31"/>
  <c r="S241" i="31"/>
  <c r="S240" i="31"/>
  <c r="S237" i="31"/>
  <c r="S236" i="31"/>
  <c r="S233" i="31"/>
  <c r="S232" i="31"/>
  <c r="S229" i="31"/>
  <c r="S228" i="31"/>
  <c r="S225" i="31"/>
  <c r="S224" i="31"/>
  <c r="S221" i="31"/>
  <c r="S220" i="31"/>
  <c r="S217" i="31"/>
  <c r="S216" i="31"/>
  <c r="S213" i="31"/>
  <c r="S212" i="31"/>
  <c r="S209" i="31"/>
  <c r="S208" i="31"/>
  <c r="S205" i="31"/>
  <c r="S204" i="31"/>
  <c r="S201" i="31"/>
  <c r="S200" i="31"/>
  <c r="S197" i="31"/>
  <c r="S196" i="31"/>
  <c r="S193" i="31"/>
  <c r="S192" i="31"/>
  <c r="S189" i="31"/>
  <c r="S188" i="31"/>
  <c r="S185" i="31"/>
  <c r="S184" i="31"/>
  <c r="S181" i="31"/>
  <c r="S180" i="31"/>
  <c r="S177" i="31"/>
  <c r="S176" i="31"/>
  <c r="S173" i="31"/>
  <c r="S172" i="31"/>
  <c r="S169" i="31"/>
  <c r="S168" i="31"/>
  <c r="S165" i="31"/>
  <c r="S164" i="31"/>
  <c r="S161" i="31"/>
  <c r="S160" i="31"/>
  <c r="S157" i="31"/>
  <c r="S156" i="31"/>
  <c r="S153" i="31"/>
  <c r="S152" i="31"/>
  <c r="S149" i="31"/>
  <c r="S148" i="31"/>
  <c r="S145" i="31"/>
  <c r="S144" i="31"/>
  <c r="S141" i="31"/>
  <c r="S140" i="31"/>
  <c r="S137" i="31"/>
  <c r="S136" i="31"/>
  <c r="S133" i="31"/>
  <c r="S132" i="31"/>
  <c r="S129" i="31"/>
  <c r="S128" i="31"/>
  <c r="S125" i="31"/>
  <c r="S124" i="31"/>
  <c r="S497" i="31"/>
  <c r="S496" i="31"/>
  <c r="S493" i="31"/>
  <c r="S492" i="31"/>
  <c r="S489" i="31"/>
  <c r="S488" i="31"/>
  <c r="S485" i="31"/>
  <c r="S484" i="31"/>
  <c r="S481" i="31"/>
  <c r="S480" i="31"/>
  <c r="S477" i="31"/>
  <c r="S476" i="31"/>
  <c r="S473" i="31"/>
  <c r="S472" i="31"/>
  <c r="S469" i="31"/>
  <c r="S468" i="31"/>
  <c r="S441" i="31"/>
  <c r="S437" i="31"/>
  <c r="S433" i="31"/>
  <c r="S122" i="31"/>
  <c r="S121" i="31"/>
  <c r="S120" i="31"/>
  <c r="S118" i="31"/>
  <c r="S117" i="31"/>
  <c r="S116" i="31"/>
  <c r="S114" i="31"/>
  <c r="S113" i="31"/>
  <c r="S112" i="31"/>
  <c r="S504" i="31"/>
  <c r="S53" i="31"/>
  <c r="S52" i="31"/>
  <c r="S49" i="31"/>
  <c r="S48" i="31"/>
  <c r="S45" i="31"/>
  <c r="S44" i="31"/>
  <c r="S41" i="31"/>
  <c r="S40" i="31"/>
  <c r="S37" i="31"/>
  <c r="S36" i="31"/>
  <c r="S33" i="31"/>
  <c r="S32" i="31"/>
  <c r="S77" i="31"/>
  <c r="S76" i="31"/>
  <c r="S74" i="31"/>
  <c r="S73" i="31"/>
  <c r="S72" i="31"/>
  <c r="S70" i="31"/>
  <c r="S69" i="31"/>
  <c r="S68" i="31"/>
  <c r="S66" i="31"/>
  <c r="S65" i="31"/>
  <c r="S64" i="31"/>
  <c r="S62" i="31"/>
  <c r="S61" i="31"/>
  <c r="S60" i="31"/>
  <c r="S58" i="31"/>
  <c r="S57" i="31"/>
  <c r="S56" i="31"/>
  <c r="S24" i="31"/>
  <c r="S97" i="31"/>
  <c r="S96" i="31"/>
  <c r="S94" i="31"/>
  <c r="S93" i="31"/>
  <c r="S92" i="31"/>
  <c r="S90" i="31"/>
  <c r="S89" i="31"/>
  <c r="S88" i="31"/>
  <c r="S86" i="31"/>
  <c r="S85" i="31"/>
  <c r="S84" i="31"/>
  <c r="S82" i="31"/>
  <c r="S81" i="31"/>
  <c r="S80" i="31"/>
  <c r="S78" i="31"/>
  <c r="S29" i="31"/>
  <c r="S98" i="31"/>
  <c r="S100" i="31"/>
  <c r="S101" i="31"/>
  <c r="S102" i="31"/>
  <c r="S104" i="31"/>
  <c r="S105" i="31"/>
  <c r="S106" i="31"/>
  <c r="S108" i="31"/>
  <c r="S109" i="31"/>
  <c r="S110" i="31"/>
  <c r="S508" i="31"/>
  <c r="S509"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AA42" i="34" s="1"/>
  <c r="J38" i="34"/>
  <c r="W38" i="34"/>
  <c r="D114" i="34"/>
  <c r="E114" i="34" s="1"/>
  <c r="F38" i="34"/>
  <c r="D112" i="34"/>
  <c r="E112" i="34" s="1"/>
  <c r="F112" i="34" s="1"/>
  <c r="G112" i="34" s="1"/>
  <c r="H112" i="34" s="1"/>
  <c r="I112" i="34" s="1"/>
  <c r="J112" i="34" s="1"/>
  <c r="K112" i="34" s="1"/>
  <c r="L112" i="34" s="1"/>
  <c r="M112" i="34" s="1"/>
  <c r="F40" i="33"/>
  <c r="AA40" i="33" s="1"/>
  <c r="J41" i="33"/>
  <c r="AC41" i="33" s="1"/>
  <c r="D113" i="33"/>
  <c r="F37" i="33"/>
  <c r="D111" i="33"/>
  <c r="E111" i="33"/>
  <c r="F111" i="33" s="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AA35" i="35" s="1"/>
  <c r="B97" i="35"/>
  <c r="B77" i="35"/>
  <c r="B75" i="35"/>
  <c r="J24" i="35" s="1"/>
  <c r="AC24" i="35"/>
  <c r="B73" i="35"/>
  <c r="J23" i="35" s="1"/>
  <c r="AC23" i="35" s="1"/>
  <c r="H23" i="35"/>
  <c r="U23" i="35" s="1"/>
  <c r="B57" i="35"/>
  <c r="J11" i="35" s="1"/>
  <c r="W11" i="35" s="1"/>
  <c r="B61" i="35"/>
  <c r="B59" i="35"/>
  <c r="F12" i="35" s="1"/>
  <c r="B131" i="34"/>
  <c r="B129" i="34"/>
  <c r="B127" i="34"/>
  <c r="F45" i="34" s="1"/>
  <c r="S45" i="34" s="1"/>
  <c r="B99" i="34"/>
  <c r="B97" i="34"/>
  <c r="B95" i="34"/>
  <c r="H30" i="34" s="1"/>
  <c r="B93" i="34"/>
  <c r="J29" i="34" s="1"/>
  <c r="B75" i="34"/>
  <c r="B73" i="34"/>
  <c r="B71" i="34"/>
  <c r="B130" i="33"/>
  <c r="B128" i="33"/>
  <c r="B126" i="33"/>
  <c r="B98" i="33"/>
  <c r="B96" i="33"/>
  <c r="H30" i="33" s="1"/>
  <c r="B94" i="33"/>
  <c r="B74" i="33"/>
  <c r="B72" i="33"/>
  <c r="H13" i="33" s="1"/>
  <c r="U13" i="33" s="1"/>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AB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c r="W45" i="21" s="1"/>
  <c r="B126" i="21"/>
  <c r="J44" i="21" s="1"/>
  <c r="AC44" i="21" s="1"/>
  <c r="B98" i="21"/>
  <c r="H31" i="21" s="1"/>
  <c r="B96" i="21"/>
  <c r="B94" i="21"/>
  <c r="J29" i="21"/>
  <c r="AC29" i="21" s="1"/>
  <c r="B92" i="21"/>
  <c r="B90" i="21"/>
  <c r="H27" i="21" s="1"/>
  <c r="AB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C5" i="3" s="1"/>
  <c r="BD586" i="3"/>
  <c r="BE586" i="3"/>
  <c r="BF586" i="3"/>
  <c r="BG586" i="3"/>
  <c r="BH586" i="3"/>
  <c r="BI586" i="3"/>
  <c r="BJ586" i="3"/>
  <c r="BK586" i="3"/>
  <c r="BK5" i="3" s="1"/>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AA41" i="21"/>
  <c r="F45" i="39"/>
  <c r="S45" i="39"/>
  <c r="J45" i="39"/>
  <c r="W45" i="39" s="1"/>
  <c r="J44" i="39"/>
  <c r="AC44" i="39" s="1"/>
  <c r="H36" i="39"/>
  <c r="AB36" i="39"/>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AA26" i="33" s="1"/>
  <c r="U33" i="33"/>
  <c r="U35" i="33"/>
  <c r="S40" i="33"/>
  <c r="W39" i="33"/>
  <c r="H39" i="37"/>
  <c r="AB39" i="37"/>
  <c r="F11" i="40"/>
  <c r="AA11" i="40"/>
  <c r="H11" i="40"/>
  <c r="AB11" i="40" s="1"/>
  <c r="W8" i="40"/>
  <c r="AA9" i="40"/>
  <c r="U9" i="40"/>
  <c r="U38" i="40"/>
  <c r="W31"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c r="F21" i="40"/>
  <c r="AA21" i="40" s="1"/>
  <c r="J21" i="40"/>
  <c r="W21" i="40"/>
  <c r="H42" i="39"/>
  <c r="AB42" i="39" s="1"/>
  <c r="J34" i="39"/>
  <c r="AC34" i="39" s="1"/>
  <c r="F100" i="39"/>
  <c r="G100" i="39" s="1"/>
  <c r="H27" i="39"/>
  <c r="U27" i="39" s="1"/>
  <c r="J19" i="39"/>
  <c r="AC19" i="39" s="1"/>
  <c r="J17" i="39"/>
  <c r="J27" i="39"/>
  <c r="AC27" i="39" s="1"/>
  <c r="F27" i="39"/>
  <c r="F11" i="21"/>
  <c r="S11" i="21" s="1"/>
  <c r="S40" i="21"/>
  <c r="C25" i="39"/>
  <c r="H11" i="39"/>
  <c r="S40" i="39"/>
  <c r="C15" i="39"/>
  <c r="H32" i="33"/>
  <c r="AB32" i="33"/>
  <c r="H11" i="21"/>
  <c r="U11" i="21" s="1"/>
  <c r="J11" i="21"/>
  <c r="W11" i="21" s="1"/>
  <c r="H37" i="40"/>
  <c r="U37" i="40" s="1"/>
  <c r="H36" i="40"/>
  <c r="AB36" i="40" s="1"/>
  <c r="F35" i="40"/>
  <c r="AA35" i="40" s="1"/>
  <c r="H23" i="40"/>
  <c r="AB23" i="40" s="1"/>
  <c r="H17" i="40"/>
  <c r="U17" i="40" s="1"/>
  <c r="J15" i="40"/>
  <c r="W15" i="40" s="1"/>
  <c r="J11" i="40"/>
  <c r="W11" i="40"/>
  <c r="AB8" i="39"/>
  <c r="AB12" i="35"/>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c r="L101" i="37" s="1"/>
  <c r="M101" i="37" s="1"/>
  <c r="J34" i="37"/>
  <c r="W34" i="37"/>
  <c r="AB34" i="37"/>
  <c r="J33" i="37"/>
  <c r="AC33" i="37" s="1"/>
  <c r="U42" i="34"/>
  <c r="H40" i="34"/>
  <c r="U40" i="34" s="1"/>
  <c r="H36" i="34"/>
  <c r="U36" i="34" s="1"/>
  <c r="F37" i="34"/>
  <c r="AA37" i="34" s="1"/>
  <c r="S35" i="34"/>
  <c r="F25" i="34"/>
  <c r="S25" i="34" s="1"/>
  <c r="H23" i="34"/>
  <c r="U23" i="34" s="1"/>
  <c r="J23" i="34"/>
  <c r="F19" i="34"/>
  <c r="H17" i="34"/>
  <c r="F15" i="34"/>
  <c r="AA15" i="34" s="1"/>
  <c r="J15" i="34"/>
  <c r="H15" i="34"/>
  <c r="AB15" i="34" s="1"/>
  <c r="J28" i="34"/>
  <c r="W28" i="34" s="1"/>
  <c r="F41" i="33"/>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c r="M113" i="33" s="1"/>
  <c r="H37" i="33"/>
  <c r="AB37" i="33"/>
  <c r="H15" i="33"/>
  <c r="AB15" i="33" s="1"/>
  <c r="H11" i="33"/>
  <c r="AB11" i="33" s="1"/>
  <c r="F28" i="40"/>
  <c r="AA28" i="40"/>
  <c r="S42" i="34"/>
  <c r="AC38" i="34"/>
  <c r="J37" i="34"/>
  <c r="AC37" i="34" s="1"/>
  <c r="J11" i="33"/>
  <c r="W11" i="33" s="1"/>
  <c r="S28" i="34"/>
  <c r="M123" i="21"/>
  <c r="J42" i="21"/>
  <c r="AC42" i="21" s="1"/>
  <c r="H42" i="21"/>
  <c r="U42" i="2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s="1"/>
  <c r="H44" i="21"/>
  <c r="U44" i="21" s="1"/>
  <c r="F44" i="21"/>
  <c r="AA44" i="21" s="1"/>
  <c r="U46" i="21"/>
  <c r="J46" i="21"/>
  <c r="F46" i="21"/>
  <c r="AA46" i="21" s="1"/>
  <c r="E119" i="21"/>
  <c r="F119" i="21" s="1"/>
  <c r="G119" i="21" s="1"/>
  <c r="H119" i="21" s="1"/>
  <c r="I119" i="21" s="1"/>
  <c r="J119" i="21" s="1"/>
  <c r="K119" i="21" s="1"/>
  <c r="L119" i="21" s="1"/>
  <c r="M119" i="21" s="1"/>
  <c r="H26" i="33"/>
  <c r="AB26" i="33" s="1"/>
  <c r="U26" i="33"/>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F27" i="33"/>
  <c r="AA27" i="33" s="1"/>
  <c r="J13" i="33"/>
  <c r="F13" i="33"/>
  <c r="S13" i="33"/>
  <c r="J29" i="33"/>
  <c r="H29" i="33"/>
  <c r="U29" i="33"/>
  <c r="F29" i="33"/>
  <c r="S29" i="33" s="1"/>
  <c r="J31" i="33"/>
  <c r="W31" i="33" s="1"/>
  <c r="H31" i="33"/>
  <c r="F31" i="33"/>
  <c r="H45" i="33"/>
  <c r="J45" i="33"/>
  <c r="W45" i="33" s="1"/>
  <c r="F45" i="33"/>
  <c r="AA45" i="33" s="1"/>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AA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AC12" i="40"/>
  <c r="W12" i="40"/>
  <c r="H14" i="33"/>
  <c r="U14" i="33" s="1"/>
  <c r="F14" i="33"/>
  <c r="S14" i="33"/>
  <c r="J14" i="33"/>
  <c r="F30" i="33"/>
  <c r="J30" i="33"/>
  <c r="H44" i="33"/>
  <c r="J44" i="33"/>
  <c r="AC44" i="33"/>
  <c r="F44" i="33"/>
  <c r="S44" i="33" s="1"/>
  <c r="J46" i="33"/>
  <c r="AC46" i="33" s="1"/>
  <c r="F46" i="33"/>
  <c r="AA46" i="33" s="1"/>
  <c r="H46" i="33"/>
  <c r="AB46" i="33"/>
  <c r="H13" i="34"/>
  <c r="U13" i="34" s="1"/>
  <c r="J13" i="34"/>
  <c r="W13" i="34" s="1"/>
  <c r="F13" i="34"/>
  <c r="AA13" i="34" s="1"/>
  <c r="F29" i="34"/>
  <c r="S29" i="34" s="1"/>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c r="F25" i="35"/>
  <c r="S25" i="35" s="1"/>
  <c r="H25" i="35"/>
  <c r="AB25" i="35" s="1"/>
  <c r="J35" i="35"/>
  <c r="AC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S11" i="36"/>
  <c r="AB46" i="34"/>
  <c r="AA14" i="34"/>
  <c r="S45" i="33"/>
  <c r="AC28" i="21"/>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AZ496" i="3" s="1"/>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Z509" i="3" s="1"/>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s="1"/>
  <c r="BQ497" i="3"/>
  <c r="BL497" i="3" s="1"/>
  <c r="BQ495" i="3"/>
  <c r="BL495" i="3" s="1"/>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U14" i="40"/>
  <c r="W23" i="35"/>
  <c r="U39" i="37"/>
  <c r="W47"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37" i="3"/>
  <c r="AZ269" i="3"/>
  <c r="BA379" i="3"/>
  <c r="AZ379" i="3" s="1"/>
  <c r="BL380" i="3"/>
  <c r="AZ380" i="3" s="1"/>
  <c r="G381" i="3"/>
  <c r="BA383" i="3"/>
  <c r="AZ383" i="3" s="1"/>
  <c r="BL384" i="3"/>
  <c r="G385" i="3"/>
  <c r="BA387" i="3"/>
  <c r="BL388" i="3"/>
  <c r="G389" i="3"/>
  <c r="BA391" i="3"/>
  <c r="AZ391" i="3" s="1"/>
  <c r="BL392" i="3"/>
  <c r="G393" i="3"/>
  <c r="BO5" i="3"/>
  <c r="BM5" i="3"/>
  <c r="F29" i="6" s="1"/>
  <c r="BJ5" i="3"/>
  <c r="BH5" i="3"/>
  <c r="BF5" i="3"/>
  <c r="BD5" i="3"/>
  <c r="AZ341" i="3"/>
  <c r="AC5" i="3"/>
  <c r="AZ506" i="3"/>
  <c r="G548" i="3"/>
  <c r="G538" i="3"/>
  <c r="G520" i="3"/>
  <c r="G502" i="3"/>
  <c r="BS5" i="3"/>
  <c r="BP5" i="3"/>
  <c r="BN5" i="3"/>
  <c r="BI5" i="3"/>
  <c r="BG5" i="3"/>
  <c r="BE5" i="3"/>
  <c r="G17" i="3"/>
  <c r="BA17" i="3"/>
  <c r="BT5" i="3"/>
  <c r="AZ356" i="3"/>
  <c r="BA15" i="3"/>
  <c r="AZ15" i="3" s="1"/>
  <c r="BB5" i="3"/>
  <c r="BR5" i="3"/>
  <c r="AZ392" i="3"/>
  <c r="G509" i="3"/>
  <c r="BL493" i="3"/>
  <c r="AZ493" i="3" s="1"/>
  <c r="U36" i="40"/>
  <c r="F83" i="43"/>
  <c r="H85" i="43" s="1"/>
  <c r="F50" i="43"/>
  <c r="H54" i="43" s="1"/>
  <c r="F72" i="43"/>
  <c r="H75" i="43" s="1"/>
  <c r="U17" i="39"/>
  <c r="S14" i="35"/>
  <c r="U43" i="21"/>
  <c r="U35" i="21"/>
  <c r="AC35" i="21"/>
  <c r="AC11" i="39"/>
  <c r="W37" i="37"/>
  <c r="W44" i="34"/>
  <c r="S15" i="37"/>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W12" i="33"/>
  <c r="AC12" i="33"/>
  <c r="AA32" i="36"/>
  <c r="S32" i="36"/>
  <c r="AZ473" i="3"/>
  <c r="BL14" i="3"/>
  <c r="AC13" i="34"/>
  <c r="AA47" i="34"/>
  <c r="W28" i="37"/>
  <c r="S19" i="39"/>
  <c r="F12" i="33"/>
  <c r="H12" i="39"/>
  <c r="AB12" i="39"/>
  <c r="F39" i="40"/>
  <c r="BA14" i="3"/>
  <c r="AZ367" i="3"/>
  <c r="AZ224" i="3"/>
  <c r="AZ286"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28" i="40"/>
  <c r="AA27" i="40"/>
  <c r="U21" i="40"/>
  <c r="AB19" i="40"/>
  <c r="U37" i="39"/>
  <c r="S43" i="39"/>
  <c r="U35" i="39"/>
  <c r="F32" i="39"/>
  <c r="AA32" i="39" s="1"/>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B21" i="39"/>
  <c r="U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J27" i="33"/>
  <c r="U25" i="33"/>
  <c r="AB25" i="33"/>
  <c r="G87" i="33"/>
  <c r="H87" i="33"/>
  <c r="I87" i="33" s="1"/>
  <c r="J87" i="33" s="1"/>
  <c r="K87" i="33" s="1"/>
  <c r="L87" i="33" s="1"/>
  <c r="M87" i="33" s="1"/>
  <c r="J25" i="33"/>
  <c r="AB23" i="33"/>
  <c r="U23" i="33"/>
  <c r="F23" i="33"/>
  <c r="G85" i="33"/>
  <c r="H19" i="33"/>
  <c r="U19" i="33" s="1"/>
  <c r="H17" i="33"/>
  <c r="U17" i="33" s="1"/>
  <c r="F17" i="33"/>
  <c r="S17" i="33" s="1"/>
  <c r="W17" i="33"/>
  <c r="AC17" i="33"/>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37" i="15"/>
  <c r="F43" i="15"/>
  <c r="B8" i="76"/>
  <c r="F4" i="73"/>
  <c r="M9" i="15"/>
  <c r="E11" i="76"/>
  <c r="M28" i="15"/>
  <c r="F40" i="15"/>
  <c r="F20" i="31"/>
  <c r="D19" i="9"/>
  <c r="F5" i="73"/>
  <c r="M29" i="15"/>
  <c r="F6" i="67"/>
  <c r="F6" i="73"/>
  <c r="E2" i="68"/>
  <c r="F7" i="15"/>
  <c r="M26" i="67"/>
  <c r="C76" i="15"/>
  <c r="M26" i="15"/>
  <c r="F26" i="15"/>
  <c r="E7" i="76"/>
  <c r="M8" i="15"/>
  <c r="B11" i="76"/>
  <c r="F7" i="73"/>
  <c r="E13" i="76"/>
  <c r="F42" i="15"/>
  <c r="D34" i="9"/>
  <c r="F3" i="73"/>
  <c r="E8" i="76"/>
  <c r="B12" i="76"/>
  <c r="B9" i="76"/>
  <c r="M24" i="15"/>
  <c r="F36" i="15"/>
  <c r="B7" i="76"/>
  <c r="F8" i="15"/>
  <c r="C19" i="9"/>
  <c r="F9" i="15"/>
  <c r="D20" i="9"/>
  <c r="M23" i="15"/>
  <c r="B13" i="76"/>
  <c r="F13" i="15"/>
  <c r="M6" i="15"/>
  <c r="E9" i="76"/>
  <c r="L48" i="15"/>
  <c r="L47" i="67"/>
  <c r="F16" i="15"/>
  <c r="J15" i="15"/>
  <c r="D35" i="9"/>
  <c r="C20" i="9"/>
  <c r="M22" i="15"/>
  <c r="B10" i="76"/>
  <c r="F6" i="15"/>
  <c r="AO13" i="1"/>
  <c r="F38" i="15"/>
  <c r="F38" i="67"/>
  <c r="E10" i="76"/>
  <c r="E2" i="69"/>
  <c r="L47" i="15"/>
  <c r="J1" i="73" l="1"/>
  <c r="AB19" i="33"/>
  <c r="AB15" i="21"/>
  <c r="AZ499" i="3"/>
  <c r="AZ571" i="3"/>
  <c r="AB30" i="33"/>
  <c r="U30" i="33"/>
  <c r="AA19" i="33"/>
  <c r="S15" i="39"/>
  <c r="AZ355" i="3"/>
  <c r="AZ313" i="3"/>
  <c r="AZ394" i="3"/>
  <c r="AZ325" i="3"/>
  <c r="AC12" i="37"/>
  <c r="AZ521" i="3"/>
  <c r="AZ535" i="3"/>
  <c r="AZ520" i="3"/>
  <c r="U33" i="40"/>
  <c r="AB33" i="40"/>
  <c r="S12" i="40"/>
  <c r="AA12" i="40"/>
  <c r="U45" i="33"/>
  <c r="AB45" i="33"/>
  <c r="AA41" i="33"/>
  <c r="S41" i="33"/>
  <c r="AA23" i="21"/>
  <c r="AC15" i="21"/>
  <c r="AC20" i="36"/>
  <c r="S20" i="36"/>
  <c r="AA17" i="33"/>
  <c r="AC32" i="39"/>
  <c r="S37" i="21"/>
  <c r="AA25" i="33"/>
  <c r="S17" i="34"/>
  <c r="AA33" i="34"/>
  <c r="S37" i="37"/>
  <c r="AA19" i="40"/>
  <c r="U12" i="40"/>
  <c r="AZ334" i="3"/>
  <c r="AZ376" i="3"/>
  <c r="AZ327" i="3"/>
  <c r="AZ309" i="3"/>
  <c r="W35" i="40"/>
  <c r="AZ557" i="3"/>
  <c r="AZ513" i="3"/>
  <c r="AZ575" i="3"/>
  <c r="AZ522" i="3"/>
  <c r="U17" i="34"/>
  <c r="AB17" i="34"/>
  <c r="AB36" i="33"/>
  <c r="D6" i="52"/>
  <c r="AA23" i="37"/>
  <c r="S17" i="37"/>
  <c r="AB33" i="34"/>
  <c r="AA40" i="34"/>
  <c r="S43" i="34"/>
  <c r="U23" i="37"/>
  <c r="U25" i="39"/>
  <c r="AC36" i="40"/>
  <c r="AZ14" i="3"/>
  <c r="G29" i="6"/>
  <c r="AZ345" i="3"/>
  <c r="AZ318" i="3"/>
  <c r="AC36" i="34"/>
  <c r="AZ497" i="3"/>
  <c r="AZ540" i="3"/>
  <c r="AZ502" i="3"/>
  <c r="AA14" i="37"/>
  <c r="S14" i="37"/>
  <c r="AB26" i="37"/>
  <c r="U26" i="37"/>
  <c r="AC40" i="33"/>
  <c r="W40" i="33"/>
  <c r="H23" i="36"/>
  <c r="J23" i="36"/>
  <c r="J33" i="36"/>
  <c r="AC33" i="36" s="1"/>
  <c r="F33" i="36"/>
  <c r="AB9" i="39"/>
  <c r="U9" i="39"/>
  <c r="AA34" i="40"/>
  <c r="S34" i="40"/>
  <c r="J39" i="40"/>
  <c r="H39" i="40"/>
  <c r="AZ387" i="3"/>
  <c r="AZ362" i="3"/>
  <c r="AZ338" i="3"/>
  <c r="AZ390" i="3"/>
  <c r="AZ371" i="3"/>
  <c r="AZ351" i="3"/>
  <c r="AZ336" i="3"/>
  <c r="AZ305" i="3"/>
  <c r="AZ360" i="3"/>
  <c r="AZ539" i="3"/>
  <c r="AZ529" i="3"/>
  <c r="AZ537" i="3"/>
  <c r="AZ518" i="3"/>
  <c r="AZ526" i="3"/>
  <c r="AZ546" i="3"/>
  <c r="AZ564" i="3"/>
  <c r="AZ580" i="3"/>
  <c r="S29" i="35"/>
  <c r="AA29" i="35"/>
  <c r="S38" i="39"/>
  <c r="U31" i="36"/>
  <c r="W25" i="37"/>
  <c r="BL585" i="3"/>
  <c r="AZ585" i="3" s="1"/>
  <c r="H12" i="33"/>
  <c r="U12" i="33" s="1"/>
  <c r="AC8" i="34"/>
  <c r="W8" i="34"/>
  <c r="AC40" i="39"/>
  <c r="W40" i="39"/>
  <c r="H31" i="39"/>
  <c r="J31" i="39"/>
  <c r="J37" i="39"/>
  <c r="F37" i="39"/>
  <c r="AB34" i="40"/>
  <c r="U34" i="40"/>
  <c r="G566" i="3"/>
  <c r="G558" i="3"/>
  <c r="AC33" i="33"/>
  <c r="W33" i="33"/>
  <c r="H28" i="33"/>
  <c r="J28" i="33"/>
  <c r="AA27" i="35"/>
  <c r="S27" i="35"/>
  <c r="S38" i="34"/>
  <c r="AA38" i="34"/>
  <c r="AZ583" i="3"/>
  <c r="AZ568" i="3"/>
  <c r="AZ576" i="3"/>
  <c r="AB12" i="36"/>
  <c r="U34" i="21"/>
  <c r="J27" i="21"/>
  <c r="F9" i="34"/>
  <c r="AA9" i="34" s="1"/>
  <c r="J9" i="34"/>
  <c r="H9" i="34"/>
  <c r="J12" i="34"/>
  <c r="H12" i="34"/>
  <c r="F12" i="34"/>
  <c r="S12" i="34" s="1"/>
  <c r="H33" i="36"/>
  <c r="BA551" i="3"/>
  <c r="AZ551" i="3" s="1"/>
  <c r="BA550" i="3"/>
  <c r="BL548" i="3"/>
  <c r="AZ548" i="3" s="1"/>
  <c r="G551" i="3"/>
  <c r="BL550" i="3"/>
  <c r="G542" i="3"/>
  <c r="BA398" i="3"/>
  <c r="BA399" i="3"/>
  <c r="AZ399" i="3" s="1"/>
  <c r="AZ419" i="3"/>
  <c r="G441" i="3"/>
  <c r="AZ469" i="3"/>
  <c r="G585" i="3"/>
  <c r="BL587" i="3"/>
  <c r="AZ587" i="3" s="1"/>
  <c r="BL586" i="3"/>
  <c r="AZ586" i="3" s="1"/>
  <c r="G574" i="3"/>
  <c r="BL16" i="3"/>
  <c r="AZ16" i="3" s="1"/>
  <c r="BA402" i="3"/>
  <c r="AZ402" i="3" s="1"/>
  <c r="BA406" i="3"/>
  <c r="AZ406" i="3" s="1"/>
  <c r="BA410" i="3"/>
  <c r="BA412" i="3"/>
  <c r="AZ412" i="3" s="1"/>
  <c r="BA421" i="3"/>
  <c r="AZ421" i="3" s="1"/>
  <c r="BA423" i="3"/>
  <c r="AZ423" i="3" s="1"/>
  <c r="BL440" i="3"/>
  <c r="G444" i="3"/>
  <c r="AZ422" i="3"/>
  <c r="AZ444" i="3"/>
  <c r="BA400" i="3"/>
  <c r="BA401" i="3"/>
  <c r="AZ401" i="3" s="1"/>
  <c r="G403" i="3"/>
  <c r="BA404" i="3"/>
  <c r="AZ404" i="3" s="1"/>
  <c r="BA405" i="3"/>
  <c r="AZ405" i="3" s="1"/>
  <c r="G407" i="3"/>
  <c r="BL407" i="3"/>
  <c r="AZ407" i="3" s="1"/>
  <c r="BA414" i="3"/>
  <c r="AZ414" i="3" s="1"/>
  <c r="BA415" i="3"/>
  <c r="BA416" i="3"/>
  <c r="AZ416" i="3" s="1"/>
  <c r="BA418" i="3"/>
  <c r="AZ418" i="3" s="1"/>
  <c r="BA425" i="3"/>
  <c r="AZ425" i="3" s="1"/>
  <c r="BA426" i="3"/>
  <c r="BA427" i="3"/>
  <c r="AZ427" i="3" s="1"/>
  <c r="AZ443" i="3"/>
  <c r="AZ476" i="3"/>
  <c r="BA384" i="3"/>
  <c r="AZ384" i="3" s="1"/>
  <c r="BL213" i="3"/>
  <c r="G226" i="3"/>
  <c r="BA240" i="3"/>
  <c r="AZ240" i="3" s="1"/>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G380" i="3"/>
  <c r="BA386" i="3"/>
  <c r="AZ386" i="3" s="1"/>
  <c r="BL216" i="3"/>
  <c r="AZ217" i="3"/>
  <c r="BA220" i="3"/>
  <c r="BA233" i="3"/>
  <c r="BA245" i="3"/>
  <c r="AZ245" i="3" s="1"/>
  <c r="BL398" i="3"/>
  <c r="G402" i="3"/>
  <c r="BL403" i="3"/>
  <c r="AZ403" i="3" s="1"/>
  <c r="G405" i="3"/>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AZ464" i="3" s="1"/>
  <c r="BL466" i="3"/>
  <c r="AZ466" i="3" s="1"/>
  <c r="G468"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95" i="3"/>
  <c r="AZ395" i="3" s="1"/>
  <c r="BL215" i="3"/>
  <c r="AZ228" i="3"/>
  <c r="AZ270" i="3"/>
  <c r="BL217" i="3"/>
  <c r="BA219" i="3"/>
  <c r="AZ219" i="3" s="1"/>
  <c r="BA221" i="3"/>
  <c r="BA223" i="3"/>
  <c r="AZ223" i="3" s="1"/>
  <c r="BL228" i="3"/>
  <c r="BA230" i="3"/>
  <c r="AZ230" i="3" s="1"/>
  <c r="BL232" i="3"/>
  <c r="BL234" i="3"/>
  <c r="BA236" i="3"/>
  <c r="BA238" i="3"/>
  <c r="BA243" i="3"/>
  <c r="BL248" i="3"/>
  <c r="AZ248" i="3" s="1"/>
  <c r="G250" i="3"/>
  <c r="BL250" i="3"/>
  <c r="AZ250" i="3" s="1"/>
  <c r="G252" i="3"/>
  <c r="G254" i="3"/>
  <c r="BA296" i="3"/>
  <c r="BA121" i="3"/>
  <c r="BL121" i="3"/>
  <c r="BA124" i="3"/>
  <c r="AZ124" i="3" s="1"/>
  <c r="BA126" i="3"/>
  <c r="BA129" i="3"/>
  <c r="BL133" i="3"/>
  <c r="AZ133" i="3" s="1"/>
  <c r="BL139" i="3"/>
  <c r="AZ139" i="3" s="1"/>
  <c r="G140" i="3"/>
  <c r="BL141" i="3"/>
  <c r="BL143" i="3"/>
  <c r="AZ143" i="3" s="1"/>
  <c r="G154" i="3"/>
  <c r="BL157" i="3"/>
  <c r="AZ157" i="3" s="1"/>
  <c r="BL177" i="3"/>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G51" i="3"/>
  <c r="AZ52" i="3"/>
  <c r="U21" i="33"/>
  <c r="AB21" i="33"/>
  <c r="C64" i="71"/>
  <c r="D63" i="7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46" i="3"/>
  <c r="AZ146" i="3" s="1"/>
  <c r="AZ177" i="3"/>
  <c r="BA185" i="3"/>
  <c r="AZ201" i="3"/>
  <c r="AZ25" i="3"/>
  <c r="BL54" i="3"/>
  <c r="BL55" i="3"/>
  <c r="AZ55" i="3" s="1"/>
  <c r="G58" i="3"/>
  <c r="BA59" i="3"/>
  <c r="BL61" i="3"/>
  <c r="G64" i="3"/>
  <c r="BA64" i="3"/>
  <c r="BA68" i="3"/>
  <c r="BA80" i="3"/>
  <c r="BL84" i="3"/>
  <c r="BA104" i="3"/>
  <c r="D31" i="71"/>
  <c r="C32" i="71"/>
  <c r="D50" i="71"/>
  <c r="C51" i="71"/>
  <c r="BA216" i="3"/>
  <c r="BA218" i="3"/>
  <c r="BL218" i="3"/>
  <c r="BL220" i="3"/>
  <c r="BL221" i="3"/>
  <c r="BL223" i="3"/>
  <c r="BA227" i="3"/>
  <c r="AZ227" i="3" s="1"/>
  <c r="BA229" i="3"/>
  <c r="AZ229" i="3" s="1"/>
  <c r="BL229" i="3"/>
  <c r="BL231" i="3"/>
  <c r="BL233" i="3"/>
  <c r="BL235" i="3"/>
  <c r="AZ235" i="3" s="1"/>
  <c r="BL236" i="3"/>
  <c r="BL238" i="3"/>
  <c r="BL243" i="3"/>
  <c r="BA247" i="3"/>
  <c r="AZ247" i="3" s="1"/>
  <c r="BL247" i="3"/>
  <c r="BA249" i="3"/>
  <c r="BL249" i="3"/>
  <c r="BA251" i="3"/>
  <c r="AZ251" i="3" s="1"/>
  <c r="BL251" i="3"/>
  <c r="BA253" i="3"/>
  <c r="BL260" i="3"/>
  <c r="BL263" i="3"/>
  <c r="AZ263" i="3" s="1"/>
  <c r="BL270" i="3"/>
  <c r="BA272" i="3"/>
  <c r="AZ272" i="3" s="1"/>
  <c r="BL275" i="3"/>
  <c r="AZ275" i="3" s="1"/>
  <c r="BL285" i="3"/>
  <c r="BL287" i="3"/>
  <c r="BA290"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L96" i="3"/>
  <c r="BL97" i="3"/>
  <c r="AZ97" i="3" s="1"/>
  <c r="G103" i="3"/>
  <c r="BA103" i="3"/>
  <c r="AZ103" i="3" s="1"/>
  <c r="BA110" i="3"/>
  <c r="AZ110" i="3" s="1"/>
  <c r="B13" i="1"/>
  <c r="E13" i="1" s="1"/>
  <c r="K13" i="1"/>
  <c r="M13" i="1" s="1"/>
  <c r="O13" i="1" s="1"/>
  <c r="P13" i="1" s="1"/>
  <c r="T28" i="71"/>
  <c r="D28" i="71"/>
  <c r="U28" i="71" s="1"/>
  <c r="C27" i="71"/>
  <c r="C60" i="71"/>
  <c r="D59" i="71"/>
  <c r="F66" i="71"/>
  <c r="Q67" i="7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BA48" i="3"/>
  <c r="BA49" i="3"/>
  <c r="AZ49" i="3" s="1"/>
  <c r="BL64" i="3"/>
  <c r="G65" i="3"/>
  <c r="BL65" i="3"/>
  <c r="AZ65" i="3" s="1"/>
  <c r="BL66" i="3"/>
  <c r="BL67" i="3"/>
  <c r="AZ67" i="3" s="1"/>
  <c r="G69" i="3"/>
  <c r="BL73" i="3"/>
  <c r="BA74" i="3"/>
  <c r="AZ74" i="3" s="1"/>
  <c r="BL79" i="3"/>
  <c r="BL81" i="3"/>
  <c r="BA82" i="3"/>
  <c r="AZ82" i="3" s="1"/>
  <c r="BL83" i="3"/>
  <c r="G86" i="3"/>
  <c r="BA87" i="3"/>
  <c r="BA89" i="3"/>
  <c r="BL93" i="3"/>
  <c r="G95" i="3"/>
  <c r="G96" i="3"/>
  <c r="G106" i="3"/>
  <c r="BL106" i="3"/>
  <c r="BA108" i="3"/>
  <c r="AZ108" i="3" s="1"/>
  <c r="F40" i="69"/>
  <c r="C40" i="69"/>
  <c r="AB21" i="37"/>
  <c r="U21" i="37"/>
  <c r="D44" i="71"/>
  <c r="T44" i="71"/>
  <c r="D34" i="71"/>
  <c r="C35" i="71"/>
  <c r="C55" i="71"/>
  <c r="D54" i="71"/>
  <c r="D67" i="71"/>
  <c r="C66" i="71"/>
  <c r="O67" i="71"/>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88" i="43"/>
  <c r="D76" i="71"/>
  <c r="T68" i="71"/>
  <c r="X34" i="71"/>
  <c r="X31" i="71"/>
  <c r="F35" i="71"/>
  <c r="F36" i="71" s="1"/>
  <c r="V36" i="71" s="1"/>
  <c r="AA34" i="71"/>
  <c r="AB35" i="71"/>
  <c r="E23" i="71"/>
  <c r="E22" i="71" s="1"/>
  <c r="E21" i="71" s="1"/>
  <c r="E20" i="71" s="1"/>
  <c r="BL94" i="3"/>
  <c r="AZ94" i="3" s="1"/>
  <c r="BA100" i="3"/>
  <c r="AZ100" i="3" s="1"/>
  <c r="BA102" i="3"/>
  <c r="AZ102" i="3" s="1"/>
  <c r="BL105" i="3"/>
  <c r="AZ105" i="3" s="1"/>
  <c r="G107" i="3"/>
  <c r="BL107" i="3"/>
  <c r="BA111" i="3"/>
  <c r="AZ111" i="3" s="1"/>
  <c r="U21" i="34"/>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I1" i="73"/>
  <c r="B39" i="1" s="1"/>
  <c r="M7" i="15"/>
  <c r="J6" i="15" s="1"/>
  <c r="F50" i="15"/>
  <c r="F51" i="15"/>
  <c r="F71" i="15"/>
  <c r="C6" i="15"/>
  <c r="F66" i="67"/>
  <c r="L59" i="15"/>
  <c r="N59" i="15"/>
  <c r="L58" i="15"/>
  <c r="M59" i="15"/>
  <c r="F66" i="15"/>
  <c r="F64" i="15"/>
  <c r="D103" i="9"/>
  <c r="C27" i="15"/>
  <c r="F65" i="15"/>
  <c r="G20" i="9"/>
  <c r="C103" i="9"/>
  <c r="N59" i="67"/>
  <c r="L59" i="67"/>
  <c r="M59" i="67"/>
  <c r="B13" i="70"/>
  <c r="F68" i="15"/>
  <c r="C36" i="68"/>
  <c r="D9" i="69"/>
  <c r="F27" i="69"/>
  <c r="C36" i="69"/>
  <c r="D9" i="68"/>
  <c r="M28" i="67"/>
  <c r="L48" i="67"/>
  <c r="F9" i="67"/>
  <c r="M29" i="67"/>
  <c r="F36" i="67"/>
  <c r="M9" i="67"/>
  <c r="D5" i="73"/>
  <c r="M8" i="67"/>
  <c r="C16" i="15"/>
  <c r="D6" i="73"/>
  <c r="F42" i="67"/>
  <c r="F7" i="67"/>
  <c r="F8" i="67"/>
  <c r="F37" i="67"/>
  <c r="M6" i="67"/>
  <c r="D7" i="73"/>
  <c r="F40" i="67"/>
  <c r="F13" i="67"/>
  <c r="J15" i="67"/>
  <c r="D3" i="73"/>
  <c r="F43" i="67"/>
  <c r="F16" i="67"/>
  <c r="F26" i="67"/>
  <c r="M24" i="67"/>
  <c r="D4" i="73"/>
  <c r="M22" i="67"/>
  <c r="M23" i="67"/>
  <c r="C76" i="67"/>
  <c r="B20" i="31" l="1"/>
  <c r="B21" i="31" s="1"/>
  <c r="D17" i="53"/>
  <c r="B36" i="72" s="1"/>
  <c r="J7" i="36"/>
  <c r="Q71" i="67"/>
  <c r="F64" i="67"/>
  <c r="F65" i="67"/>
  <c r="C27" i="67"/>
  <c r="F51" i="67"/>
  <c r="C6" i="67"/>
  <c r="C32" i="67" s="1"/>
  <c r="L56" i="67"/>
  <c r="L58" i="67"/>
  <c r="Q60" i="67" s="1"/>
  <c r="I54" i="67"/>
  <c r="J53" i="67"/>
  <c r="F1" i="67" s="1"/>
  <c r="J57" i="67"/>
  <c r="J55" i="67" s="1"/>
  <c r="J58" i="67" s="1"/>
  <c r="Q50" i="67" s="1"/>
  <c r="F31" i="67"/>
  <c r="F50" i="67"/>
  <c r="M7" i="67"/>
  <c r="J6" i="67" s="1"/>
  <c r="J18" i="67" s="1"/>
  <c r="F68" i="67"/>
  <c r="F71" i="67"/>
  <c r="G5" i="3"/>
  <c r="B3" i="3" s="1"/>
  <c r="E539" i="3" s="1"/>
  <c r="D79" i="71"/>
  <c r="C78" i="71"/>
  <c r="D78" i="71" s="1"/>
  <c r="AZ19" i="3"/>
  <c r="AZ284" i="3"/>
  <c r="AZ277" i="3"/>
  <c r="AZ256" i="3"/>
  <c r="AZ397" i="3"/>
  <c r="AZ249" i="3"/>
  <c r="AZ218" i="3"/>
  <c r="T32" i="71"/>
  <c r="D32" i="71"/>
  <c r="AZ294" i="3"/>
  <c r="AZ190" i="3"/>
  <c r="AZ121" i="3"/>
  <c r="AZ238" i="3"/>
  <c r="AZ461" i="3"/>
  <c r="AZ368" i="3"/>
  <c r="AZ408" i="3"/>
  <c r="AZ233" i="3"/>
  <c r="AZ398" i="3"/>
  <c r="AC9" i="34"/>
  <c r="W9" i="34"/>
  <c r="W28" i="33"/>
  <c r="AC28" i="33"/>
  <c r="AA37" i="39"/>
  <c r="S37" i="39"/>
  <c r="AB39" i="40"/>
  <c r="U39" i="40"/>
  <c r="AC23" i="36"/>
  <c r="W23" i="36"/>
  <c r="G16" i="1"/>
  <c r="F10" i="39" s="1"/>
  <c r="D83" i="71"/>
  <c r="C82" i="71"/>
  <c r="D82" i="71" s="1"/>
  <c r="AZ130" i="3"/>
  <c r="AZ244" i="3"/>
  <c r="AZ239" i="3"/>
  <c r="AZ51" i="3"/>
  <c r="AZ41" i="3"/>
  <c r="AZ31" i="3"/>
  <c r="AZ216" i="3"/>
  <c r="AZ59" i="3"/>
  <c r="AZ126" i="3"/>
  <c r="AZ429" i="3"/>
  <c r="AZ415" i="3"/>
  <c r="AZ400" i="3"/>
  <c r="AZ550" i="3"/>
  <c r="AB12" i="34"/>
  <c r="U12" i="34"/>
  <c r="U28" i="33"/>
  <c r="AB28" i="33"/>
  <c r="W37" i="39"/>
  <c r="AC37" i="39"/>
  <c r="W39" i="40"/>
  <c r="AC39" i="40"/>
  <c r="AB23" i="36"/>
  <c r="U23" i="36"/>
  <c r="C70" i="71"/>
  <c r="D70" i="71" s="1"/>
  <c r="D71" i="71"/>
  <c r="C56" i="71"/>
  <c r="D55" i="71"/>
  <c r="D60" i="71"/>
  <c r="T60" i="71"/>
  <c r="AZ58" i="3"/>
  <c r="C52" i="71"/>
  <c r="D51" i="71"/>
  <c r="AZ64" i="3"/>
  <c r="AZ45" i="3"/>
  <c r="AZ197" i="3"/>
  <c r="W12" i="34"/>
  <c r="AC12" i="34"/>
  <c r="W27" i="21"/>
  <c r="AC27" i="21"/>
  <c r="W31" i="39"/>
  <c r="AC31" i="39"/>
  <c r="AA33" i="36"/>
  <c r="S33" i="36"/>
  <c r="C40" i="71"/>
  <c r="D39" i="71"/>
  <c r="D75" i="71"/>
  <c r="C74" i="71"/>
  <c r="D74" i="71" s="1"/>
  <c r="O65" i="71"/>
  <c r="D66" i="71"/>
  <c r="O66" i="71"/>
  <c r="C36" i="71"/>
  <c r="D35" i="71"/>
  <c r="AZ297" i="3"/>
  <c r="AZ241" i="3"/>
  <c r="C26" i="71"/>
  <c r="D26" i="71" s="1"/>
  <c r="D27" i="71"/>
  <c r="AZ273" i="3"/>
  <c r="AZ243" i="3"/>
  <c r="U33" i="36"/>
  <c r="AB33" i="36"/>
  <c r="AB9" i="34"/>
  <c r="U9" i="34"/>
  <c r="AB31" i="39"/>
  <c r="U31" i="39"/>
  <c r="J7" i="37"/>
  <c r="K1" i="73"/>
  <c r="E510" i="3"/>
  <c r="E536" i="3"/>
  <c r="E212" i="3"/>
  <c r="E199"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9"/>
  <c r="Q73" i="67"/>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C16" i="67"/>
  <c r="F41" i="67"/>
  <c r="G1" i="73"/>
  <c r="F59" i="67" l="1"/>
  <c r="C49" i="67"/>
  <c r="Q52" i="67"/>
  <c r="J5" i="67"/>
  <c r="J24" i="67" s="1"/>
  <c r="E286" i="3"/>
  <c r="T40" i="71"/>
  <c r="D40" i="71"/>
  <c r="T36" i="71"/>
  <c r="D36" i="71"/>
  <c r="T52" i="71"/>
  <c r="D52"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F25" i="12" l="1"/>
  <c r="C48" i="67"/>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34" i="9"/>
  <c r="C66" i="67"/>
  <c r="C60" i="67"/>
  <c r="D10" i="69"/>
  <c r="C34" i="69"/>
  <c r="D10" i="68"/>
  <c r="C14" i="67"/>
  <c r="C17" i="15"/>
  <c r="C17" i="67"/>
  <c r="C44" i="68" l="1"/>
  <c r="D41" i="68"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2" i="1"/>
  <c r="AO9" i="1"/>
  <c r="AO10" i="1"/>
  <c r="AO7"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c r="C78" i="9"/>
  <c r="N69" i="9"/>
  <c r="M69" i="9"/>
  <c r="M63" i="9"/>
  <c r="L63" i="9"/>
  <c r="B52" i="72"/>
  <c r="G4" i="52"/>
  <c r="E81" i="9"/>
  <c r="E80" i="9"/>
  <c r="C80" i="9"/>
  <c r="M64" i="9"/>
  <c r="L64" i="9"/>
  <c r="E97" i="9"/>
  <c r="E96" i="9"/>
  <c r="C96" i="9"/>
  <c r="B31" i="72"/>
  <c r="D15" i="53"/>
  <c r="B51" i="72"/>
  <c r="F4" i="52"/>
  <c r="D119" i="9"/>
  <c r="D5" i="52"/>
  <c r="B49" i="72"/>
  <c r="B48" i="72"/>
  <c r="E4" i="52"/>
  <c r="D9" i="52"/>
  <c r="D123" i="9"/>
  <c r="M54" i="9"/>
  <c r="D56" i="9"/>
  <c r="D58" i="9"/>
  <c r="C85" i="9"/>
  <c r="C95" i="9"/>
  <c r="C97" i="9"/>
  <c r="M65" i="9"/>
  <c r="L65" i="9"/>
  <c r="H108" i="9"/>
  <c r="C6" i="74"/>
  <c r="G118" i="9"/>
  <c r="F118" i="9"/>
  <c r="F119" i="9"/>
  <c r="F5" i="52"/>
  <c r="B53" i="72"/>
  <c r="H5" i="52"/>
  <c r="H119" i="9"/>
  <c r="E118" i="9"/>
  <c r="D118" i="9"/>
  <c r="D4" i="52"/>
  <c r="B47" i="72"/>
  <c r="B32" i="72"/>
  <c r="D14" i="53"/>
  <c r="M67" i="9"/>
  <c r="L67" i="9"/>
  <c r="C72" i="9"/>
  <c r="C79" i="9"/>
  <c r="C81" i="9"/>
  <c r="C68" i="9"/>
  <c r="D54" i="9"/>
  <c r="C86" i="9"/>
  <c r="C93" i="9"/>
  <c r="B22" i="72"/>
  <c r="D6" i="53"/>
  <c r="M68" i="9"/>
  <c r="L68" i="9"/>
  <c r="B21" i="72"/>
  <c r="D7" i="53"/>
  <c r="C105" i="9"/>
  <c r="I4" i="52"/>
  <c r="M66" i="9"/>
  <c r="L66" i="9"/>
  <c r="H4" i="52"/>
  <c r="C104" i="9"/>
  <c r="C64" i="9"/>
  <c r="C63" i="9"/>
  <c r="C67" i="9"/>
  <c r="D59" i="9"/>
  <c r="M55" i="9"/>
  <c r="M48" i="9"/>
  <c r="H102" i="9"/>
  <c r="C5" i="74"/>
  <c r="D53" i="9"/>
  <c r="D52" i="9"/>
  <c r="N61" i="9"/>
  <c r="M49" i="9"/>
  <c r="N59" i="9"/>
  <c r="N60" i="9"/>
  <c r="D5" i="53"/>
  <c r="B20" i="72"/>
  <c r="D13" i="53"/>
  <c r="B30" i="72"/>
  <c r="H107" i="9"/>
  <c r="D122" i="9"/>
  <c r="D8" i="52"/>
  <c r="N58" i="9"/>
  <c r="I118" i="9"/>
  <c r="H118" i="9"/>
  <c r="H101" i="9"/>
  <c r="D45" i="9"/>
  <c r="D55" i="9"/>
  <c r="M53" i="9"/>
  <c r="N57"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<sst xmlns="http://schemas.openxmlformats.org/spreadsheetml/2006/main" count="7824" uniqueCount="3421">
  <si>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</si>
  <si>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</si>
  <si>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</si>
  <si>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</si>
  <si>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</si>
  <si>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</si>
  <si>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</si>
  <si>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</si>
  <si>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</si>
  <si>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</si>
  <si>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</si>
  <si>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</si>
  <si>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</si>
  <si>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</si>
  <si>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</si>
  <si>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</si>
  <si>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</si>
  <si>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</si>
  <si>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</si>
  <si>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</si>
  <si>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</si>
  <si>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</si>
  <si>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</si>
  <si>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</si>
  <si>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</si>
  <si>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</si>
  <si>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</si>
  <si>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</si>
  <si>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</si>
  <si>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</si>
  <si>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</si>
  <si>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</si>
  <si>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</si>
  <si>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</si>
  <si>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</si>
  <si>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</si>
  <si>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</si>
  <si>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</si>
  <si>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</si>
  <si>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</si>
  <si>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</si>
  <si>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</si>
  <si>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</si>
  <si>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</si>
  <si>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</si>
  <si>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</si>
  <si>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</si>
  <si>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</si>
  <si>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</si>
  <si>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</si>
  <si>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</si>
  <si>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</si>
  <si>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</si>
  <si>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</si>
  <si>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</si>
  <si>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</si>
  <si>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</si>
  <si>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</si>
  <si>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</si>
  <si>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</si>
  <si>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</si>
  <si>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</si>
  <si>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</si>
  <si>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</si>
  <si>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</si>
  <si>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</si>
  <si>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</si>
  <si>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</si>
  <si>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</si>
  <si>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</si>
  <si>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</si>
  <si>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</si>
  <si>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</si>
  <si>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</si>
  <si>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</si>
  <si>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</si>
  <si>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</si>
  <si>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</si>
  <si>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</si>
  <si>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</si>
  <si>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</si>
  <si>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</si>
  <si>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</si>
  <si>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</si>
  <si>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</si>
  <si>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</si>
  <si>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</si>
  <si>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</si>
  <si>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</si>
  <si>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</si>
  <si>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</si>
  <si>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</si>
  <si>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</si>
  <si>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</si>
  <si>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</si>
  <si>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</si>
  <si>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</si>
  <si>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</si>
  <si>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</si>
  <si>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</si>
  <si>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</si>
  <si>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</si>
  <si>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</si>
  <si>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</si>
  <si>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</si>
  <si>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</si>
  <si>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</si>
  <si>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</si>
  <si>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</si>
  <si>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</si>
  <si>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</si>
  <si>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</si>
  <si>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</si>
  <si>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</si>
  <si>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</si>
  <si>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</si>
  <si>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</si>
  <si>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</si>
  <si>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</si>
  <si>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</si>
  <si>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</si>
  <si>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</si>
  <si>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</si>
  <si>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</si>
  <si>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</si>
  <si>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</si>
  <si>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</si>
  <si>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</si>
  <si>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</si>
  <si>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</si>
  <si>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</si>
  <si>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</si>
  <si>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</si>
  <si>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</si>
  <si>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</si>
  <si>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</si>
  <si>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</si>
  <si>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</si>
  <si>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</si>
  <si>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</si>
  <si>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</si>
  <si>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</si>
  <si>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</si>
  <si>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</si>
  <si>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</si>
  <si>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</si>
  <si>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</si>
  <si>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</si>
  <si>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</si>
  <si>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</si>
  <si>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</si>
  <si>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</si>
  <si>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</si>
  <si>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</si>
  <si>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</si>
  <si>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</si>
  <si>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</si>
  <si>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</si>
  <si>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</si>
  <si>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</si>
  <si>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</si>
  <si>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</si>
  <si>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</si>
  <si>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</si>
  <si>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</si>
  <si>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</si>
  <si>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</si>
  <si>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</si>
  <si>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</si>
  <si>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</si>
  <si>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</si>
  <si>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</si>
  <si>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</si>
  <si>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</si>
  <si>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</si>
  <si>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</si>
  <si>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</si>
  <si>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</si>
  <si>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</si>
  <si>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</si>
  <si>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</si>
  <si>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</si>
  <si>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</si>
  <si>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</si>
  <si>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</si>
  <si>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</si>
  <si>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</si>
  <si>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</si>
  <si>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</si>
  <si>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</si>
  <si>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</si>
  <si>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</si>
  <si>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</si>
  <si>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</si>
  <si>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</si>
  <si>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</si>
  <si>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</si>
  <si>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</si>
  <si>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</si>
  <si>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</si>
  <si>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</si>
  <si>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</si>
  <si>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</si>
  <si>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</si>
  <si>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</si>
  <si>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</si>
  <si>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</si>
  <si>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</si>
  <si>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</si>
  <si>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</si>
  <si>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</si>
  <si>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</si>
  <si>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</si>
  <si>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</si>
  <si>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</si>
  <si>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</si>
  <si>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</si>
  <si>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</si>
  <si>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</si>
  <si>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</si>
  <si>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</si>
  <si>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</si>
  <si>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</si>
  <si>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</si>
  <si>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</si>
  <si>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</si>
  <si>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</si>
  <si>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</si>
  <si>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</si>
  <si>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</si>
  <si>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</si>
  <si>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</si>
  <si>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</si>
  <si>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</si>
  <si>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</si>
  <si>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</si>
  <si>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</si>
  <si>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</si>
  <si>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</si>
  <si>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</si>
  <si>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</si>
  <si>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</si>
  <si>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</si>
  <si>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</si>
  <si>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</si>
  <si>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</si>
  <si>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</si>
  <si>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</si>
  <si>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</si>
  <si>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</si>
  <si>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</si>
  <si>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</si>
  <si>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</si>
  <si>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</si>
  <si>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</si>
  <si>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</si>
  <si>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</si>
  <si>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</si>
  <si>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</si>
  <si>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</si>
  <si>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</si>
  <si>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</si>
  <si>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</si>
  <si>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</si>
  <si>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</si>
  <si>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</si>
  <si>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</si>
  <si>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</si>
  <si>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</si>
  <si>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</si>
  <si>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</si>
  <si>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</si>
  <si>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</si>
  <si>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</si>
  <si>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</si>
  <si>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</si>
  <si>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</si>
  <si>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</si>
  <si>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</si>
  <si>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</si>
  <si>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</si>
  <si>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</si>
  <si>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</si>
  <si>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</si>
  <si>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</si>
  <si>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</si>
  <si>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</si>
  <si>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</si>
  <si>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</si>
  <si>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</si>
  <si>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</si>
  <si>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</si>
  <si>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</si>
  <si>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</si>
  <si>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</si>
  <si>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</si>
  <si>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</si>
  <si>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</si>
  <si>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</si>
  <si>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</si>
  <si>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</si>
  <si>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</si>
  <si>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</si>
  <si>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</si>
  <si>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</si>
  <si>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</si>
  <si>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</si>
  <si>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</si>
  <si>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</si>
  <si>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</si>
  <si>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</si>
  <si>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</si>
  <si>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</si>
  <si>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</si>
  <si>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</si>
  <si>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</si>
  <si>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</si>
  <si>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</si>
  <si>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</si>
  <si>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</si>
  <si>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</si>
  <si>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</si>
  <si>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</si>
  <si>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</si>
  <si>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</si>
  <si>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</si>
  <si>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</si>
  <si>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</si>
  <si>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</si>
  <si>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</si>
  <si>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</si>
  <si>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</si>
  <si>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</si>
  <si>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</si>
  <si>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</si>
  <si>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</si>
  <si>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</si>
  <si>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</si>
  <si>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</si>
  <si>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</si>
  <si>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</si>
  <si>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</si>
  <si>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</si>
  <si>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</si>
  <si>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</si>
  <si>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</si>
  <si>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</si>
  <si>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</si>
  <si>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</si>
  <si>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</si>
  <si>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</si>
  <si>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</si>
  <si>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</si>
  <si>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</si>
  <si>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</si>
  <si>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</si>
  <si>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</si>
  <si>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</si>
  <si>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</si>
  <si>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</si>
  <si>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</si>
  <si>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</si>
  <si>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</si>
  <si>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</si>
  <si>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</si>
  <si>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</si>
  <si>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</si>
  <si>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</si>
  <si>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</si>
  <si>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</si>
  <si>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</si>
  <si>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</si>
  <si>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</si>
  <si>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</si>
  <si>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</si>
  <si>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</si>
  <si>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</si>
  <si>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</si>
  <si>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</si>
  <si>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</si>
  <si>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</si>
  <si>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</si>
  <si>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</si>
  <si>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</si>
  <si>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</si>
  <si>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</si>
  <si>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</si>
  <si>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</si>
  <si>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</si>
  <si>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</si>
  <si>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</si>
  <si>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</si>
  <si>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</si>
  <si>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</si>
  <si>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</si>
  <si>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</si>
  <si>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</si>
  <si>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</si>
  <si>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</si>
  <si>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</si>
  <si>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</si>
  <si>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</si>
  <si>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</si>
  <si>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</si>
  <si>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</si>
  <si>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</si>
  <si>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</si>
  <si>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</si>
  <si>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</si>
  <si>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</si>
  <si>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</si>
  <si>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</si>
  <si>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</si>
  <si>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</si>
  <si>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</si>
  <si>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</si>
  <si>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</si>
  <si>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</si>
  <si>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</si>
  <si>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</si>
  <si>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</si>
  <si>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</si>
  <si>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</si>
  <si>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</si>
  <si>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</si>
  <si>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</si>
  <si>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</si>
  <si>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</si>
  <si>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</si>
  <si>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</si>
  <si>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</si>
  <si>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</si>
  <si>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</si>
  <si>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</si>
  <si>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</si>
  <si>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</si>
  <si>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</si>
  <si>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</si>
  <si>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</si>
  <si>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</si>
  <si>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</si>
  <si>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</si>
  <si>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</si>
  <si>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</si>
  <si>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</si>
  <si>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</si>
  <si>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</si>
  <si>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</si>
  <si>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</si>
  <si>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</si>
  <si>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</si>
  <si>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</si>
  <si>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</si>
  <si>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</si>
  <si>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</si>
  <si>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</si>
  <si>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</si>
  <si>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</si>
  <si>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</si>
  <si>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</si>
  <si>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</si>
  <si>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</si>
  <si>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</si>
  <si>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</si>
  <si>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</si>
  <si>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</si>
  <si>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</si>
  <si>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</si>
  <si>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</si>
  <si>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</si>
  <si>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</si>
  <si>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</si>
  <si>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</si>
  <si>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</si>
  <si>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</si>
  <si>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</si>
  <si>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</si>
  <si>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</si>
  <si>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</si>
  <si>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</si>
  <si>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</si>
  <si>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</si>
  <si>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</si>
  <si>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</si>
  <si>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</si>
  <si>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</si>
  <si>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</si>
  <si>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</si>
  <si>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</si>
  <si>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</si>
  <si>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</si>
  <si>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</si>
  <si>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</si>
  <si>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</si>
  <si>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</si>
  <si>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</si>
  <si>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</si>
  <si>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</si>
  <si>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</si>
  <si>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</si>
  <si>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</si>
  <si>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</si>
  <si>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</si>
  <si>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</si>
  <si>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</si>
  <si>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</si>
  <si>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</si>
  <si>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</si>
  <si>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</si>
  <si>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</si>
  <si>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</si>
  <si>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</si>
  <si>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</si>
  <si>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</si>
  <si>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</si>
  <si>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</si>
  <si>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</si>
  <si>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</si>
  <si>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</si>
  <si>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</si>
  <si>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</si>
  <si>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</si>
  <si>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</si>
  <si>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</si>
  <si>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</si>
  <si>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</si>
  <si>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</si>
  <si>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</si>
  <si>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</si>
  <si>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</si>
  <si>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</si>
  <si>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</si>
  <si>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</si>
  <si>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</si>
  <si>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</si>
  <si>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</si>
  <si>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</si>
  <si>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</si>
  <si>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</si>
  <si>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</si>
  <si>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</si>
  <si>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</si>
  <si>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</si>
  <si>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</si>
  <si>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</si>
  <si>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</si>
  <si>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</si>
  <si>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</si>
  <si>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</si>
  <si>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</si>
  <si>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</si>
  <si>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</si>
  <si>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</si>
  <si>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</si>
  <si>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</si>
  <si>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</si>
  <si>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</si>
  <si>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</si>
  <si>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</si>
  <si>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</si>
  <si>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</si>
  <si>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</si>
  <si>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</si>
  <si>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</si>
  <si>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</si>
  <si>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</si>
  <si>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</si>
  <si>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</si>
  <si>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</si>
  <si>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</si>
  <si>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</si>
  <si>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</si>
  <si>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</si>
  <si>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</si>
  <si>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</si>
  <si>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</si>
  <si>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</si>
  <si>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</si>
  <si>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</si>
  <si>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</si>
  <si>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</si>
  <si>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</si>
  <si>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</si>
  <si>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</si>
  <si>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</si>
  <si>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</si>
  <si>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</si>
  <si>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</si>
  <si>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</si>
  <si>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</si>
  <si>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</si>
  <si>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</si>
  <si>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</si>
  <si>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</si>
  <si>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</si>
  <si>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</si>
  <si>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</si>
  <si>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</si>
  <si>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</si>
  <si>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</si>
  <si>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</si>
  <si>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</si>
  <si>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</si>
  <si>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</si>
  <si>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</si>
  <si>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</si>
  <si>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</si>
  <si>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</si>
  <si>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</si>
  <si>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</si>
  <si>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</si>
  <si>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</si>
  <si>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</si>
  <si>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</si>
  <si>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</si>
  <si>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</si>
  <si>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</si>
  <si>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</si>
  <si>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</si>
  <si>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</si>
  <si>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</si>
  <si>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</si>
  <si>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</si>
  <si>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</si>
  <si>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</si>
  <si>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</si>
  <si>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</si>
  <si>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</si>
  <si>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</si>
  <si>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</si>
  <si>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</si>
  <si>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</si>
  <si>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</si>
  <si>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</si>
  <si>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</si>
  <si>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</si>
  <si>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</si>
  <si>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</si>
  <si>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</si>
  <si>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</si>
  <si>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</si>
  <si>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</si>
  <si>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</si>
  <si>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</si>
  <si>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</si>
  <si>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</si>
  <si>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</si>
  <si>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</si>
  <si>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</si>
  <si>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</si>
  <si>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</si>
  <si>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</si>
  <si>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</si>
  <si>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</si>
  <si>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</si>
  <si>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</si>
  <si>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</si>
  <si>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</si>
  <si>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</si>
  <si>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</si>
  <si>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</si>
  <si>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</si>
  <si>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</si>
  <si>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</si>
  <si>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</si>
  <si>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</si>
  <si>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</si>
  <si>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</si>
  <si>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</si>
  <si>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</si>
  <si>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</si>
  <si>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</si>
  <si>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</si>
  <si>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</si>
  <si>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</si>
  <si>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</si>
  <si>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</si>
  <si>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</si>
  <si>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</si>
  <si>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</si>
  <si>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</si>
  <si>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</si>
  <si>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</si>
  <si>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</si>
  <si>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</si>
  <si>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</si>
  <si>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</si>
  <si>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</si>
  <si>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</si>
  <si>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</si>
  <si>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</si>
  <si>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</si>
  <si>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</si>
  <si>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</si>
  <si>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</si>
  <si>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</si>
  <si>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</si>
  <si>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</si>
  <si>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</si>
  <si>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</si>
  <si>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</si>
  <si>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</si>
  <si>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</si>
  <si>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</si>
  <si>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</si>
  <si>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</si>
  <si>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</si>
  <si>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</si>
  <si>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</si>
  <si>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</si>
  <si>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</si>
  <si>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</si>
  <si>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</si>
  <si>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</si>
  <si>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</si>
  <si>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</si>
  <si>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</si>
  <si>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</si>
  <si>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</si>
  <si>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</si>
  <si>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</si>
  <si>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</si>
  <si>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</si>
  <si>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</si>
  <si>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</si>
  <si>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</si>
  <si>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</si>
  <si>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</si>
  <si>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</si>
  <si>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</si>
  <si>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</si>
  <si>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</si>
  <si>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</si>
  <si>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</si>
  <si>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</si>
  <si>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</si>
  <si>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</si>
  <si>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</si>
  <si>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</si>
  <si>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</si>
  <si>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</si>
  <si>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</si>
  <si>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</si>
  <si>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</si>
  <si>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</si>
  <si>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</si>
  <si>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</si>
  <si>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</si>
  <si>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</si>
  <si>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</si>
  <si>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</si>
  <si>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</si>
  <si>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</si>
  <si>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</si>
  <si>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</si>
  <si>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</si>
  <si>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</si>
  <si>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</si>
  <si>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</si>
  <si>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</si>
  <si>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</si>
  <si>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</si>
  <si>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</si>
  <si>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</si>
  <si>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</si>
  <si>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</si>
  <si>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</si>
  <si>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</si>
  <si>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</si>
  <si>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</si>
  <si>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</si>
  <si>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</si>
  <si>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</si>
  <si>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</si>
  <si>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</si>
  <si>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</si>
  <si>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</si>
  <si>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</si>
  <si>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</si>
  <si>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</si>
  <si>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</si>
  <si>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</si>
  <si>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</si>
  <si>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</si>
  <si>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</si>
  <si>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</si>
  <si>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</si>
  <si>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</si>
  <si>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</si>
  <si>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</si>
  <si>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</si>
  <si>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</si>
  <si>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</si>
  <si>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</si>
  <si>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</si>
  <si>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</si>
  <si>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</si>
  <si>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</si>
  <si>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</si>
  <si>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</si>
  <si>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</si>
  <si>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</si>
  <si>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</si>
  <si>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</si>
  <si>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</si>
  <si>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</si>
  <si>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</si>
  <si>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</si>
  <si>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</si>
  <si>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</si>
  <si>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</si>
  <si>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</si>
  <si>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</si>
  <si>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</si>
  <si>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</si>
  <si>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</si>
  <si>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</si>
  <si>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</si>
  <si>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</si>
  <si>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</si>
  <si>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</si>
  <si>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</si>
  <si>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</si>
  <si>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</si>
  <si>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</si>
  <si>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</si>
  <si>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</si>
  <si>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</si>
  <si>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</si>
  <si>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</si>
  <si>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</si>
  <si>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</si>
  <si>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</si>
  <si>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</si>
  <si>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</si>
  <si>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</si>
  <si>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</si>
  <si>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</si>
  <si>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</si>
  <si>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</si>
  <si>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</si>
  <si>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</si>
  <si>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</si>
  <si>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</si>
  <si>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</si>
  <si>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</si>
  <si>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</si>
  <si>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</si>
  <si>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</si>
  <si>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</si>
  <si>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</si>
  <si>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</si>
  <si>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</si>
  <si>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</si>
  <si>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</si>
  <si>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</si>
  <si>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</si>
  <si>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</si>
  <si>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</si>
  <si>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</si>
  <si>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</si>
  <si>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</si>
  <si>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</si>
  <si>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</si>
  <si>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</si>
  <si>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</si>
  <si>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</si>
  <si>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</si>
  <si>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</si>
  <si>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</si>
  <si>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</si>
  <si>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</si>
  <si>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</si>
  <si>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</si>
  <si>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</si>
  <si>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</si>
  <si>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</si>
  <si>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</si>
  <si>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</si>
  <si>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</si>
  <si>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</si>
  <si>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</si>
  <si>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</si>
  <si>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</si>
  <si>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</si>
  <si>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</si>
  <si>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</si>
  <si>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</si>
  <si>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</si>
  <si>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</si>
  <si>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</si>
  <si>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</si>
  <si>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</si>
  <si>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</si>
  <si>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</si>
  <si>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</si>
  <si>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</si>
  <si>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</si>
  <si>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</si>
  <si>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</si>
  <si>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</si>
  <si>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</si>
  <si>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</si>
  <si>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</si>
  <si>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</si>
  <si>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</si>
  <si>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</si>
  <si>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</si>
  <si>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</si>
  <si>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</si>
  <si>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</si>
  <si>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</si>
  <si>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</si>
  <si>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</si>
  <si>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</si>
  <si>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</si>
  <si>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</si>
  <si>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</si>
  <si>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</si>
  <si>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</si>
  <si>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</si>
  <si>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</si>
  <si>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</si>
  <si>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</si>
  <si>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</si>
  <si>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</si>
  <si>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</si>
  <si>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</si>
  <si>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</si>
  <si>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</si>
  <si>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</si>
  <si>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</si>
  <si>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</si>
  <si>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</si>
  <si>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</si>
  <si>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</si>
  <si>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</si>
  <si>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</si>
  <si>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</si>
  <si>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</si>
  <si>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</si>
  <si>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</si>
  <si>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</si>
  <si>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</si>
  <si>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</si>
  <si>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</si>
  <si>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</si>
  <si>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</si>
  <si>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</si>
  <si>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</si>
  <si>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</si>
  <si>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</si>
  <si>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</si>
  <si>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</si>
  <si>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</si>
  <si>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</si>
  <si>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</si>
  <si>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</si>
  <si>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</si>
  <si>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</si>
  <si>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</si>
  <si>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</si>
  <si>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</si>
  <si>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</si>
  <si>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</si>
  <si>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</si>
  <si>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</si>
  <si>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</si>
  <si>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</si>
  <si>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</si>
  <si>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</si>
  <si>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</si>
  <si>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</si>
  <si>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</si>
  <si>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</si>
  <si>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</si>
  <si>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</si>
  <si>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</si>
  <si>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</si>
  <si>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</si>
  <si>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</si>
  <si>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</si>
  <si>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</si>
  <si>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</si>
  <si>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</si>
  <si>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</si>
  <si>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</si>
  <si>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</si>
  <si>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</si>
  <si>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</si>
  <si>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</si>
  <si>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</si>
  <si>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</si>
  <si>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</si>
  <si>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</si>
  <si>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</si>
  <si>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</si>
  <si>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</si>
  <si>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</si>
  <si>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</si>
  <si>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</si>
  <si>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</si>
  <si>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</si>
  <si>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</si>
  <si>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</si>
  <si>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</si>
  <si>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</si>
  <si>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</si>
  <si>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</si>
  <si>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</si>
  <si>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</si>
  <si>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</si>
  <si>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</si>
  <si>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</si>
  <si>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</si>
  <si>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</si>
  <si>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</si>
  <si>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</si>
  <si>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</si>
  <si>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</si>
  <si>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</si>
  <si>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</si>
  <si>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</si>
  <si>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</si>
  <si>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</si>
  <si>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</si>
  <si>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</si>
  <si>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</si>
  <si>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</si>
  <si>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</si>
  <si>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</si>
  <si>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</si>
  <si>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</si>
  <si>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</si>
  <si>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</si>
  <si>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</si>
  <si>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</si>
  <si>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</si>
  <si>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</si>
  <si>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</si>
  <si>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</si>
  <si>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</si>
  <si>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</si>
  <si>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</si>
  <si>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</si>
  <si>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</si>
  <si>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</si>
  <si>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</si>
  <si>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</si>
  <si>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</si>
  <si>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</si>
  <si>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</si>
  <si>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</si>
  <si>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</si>
  <si>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</si>
  <si>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</si>
  <si>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</si>
  <si>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</si>
  <si>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</si>
  <si>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</si>
  <si>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</si>
  <si>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</si>
  <si>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</si>
  <si>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</si>
  <si>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</si>
  <si>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</si>
  <si>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</si>
  <si>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</si>
  <si>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</si>
  <si>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</si>
  <si>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</si>
  <si>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</si>
  <si>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</si>
  <si>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</si>
  <si>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</si>
  <si>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</si>
  <si>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</si>
  <si>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</si>
  <si>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</si>
  <si>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</si>
  <si>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</si>
  <si>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</si>
  <si>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</si>
  <si>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</si>
  <si>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</si>
  <si>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</si>
  <si>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</si>
  <si>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</si>
  <si>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</si>
  <si>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</si>
  <si>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</si>
  <si>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</si>
  <si>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</si>
  <si>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</si>
  <si>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</si>
  <si>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</si>
  <si>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</si>
  <si>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</si>
  <si>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</si>
  <si>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</si>
  <si>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</si>
  <si>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</si>
  <si>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</si>
  <si>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</si>
  <si>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</si>
  <si>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</si>
  <si>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</si>
  <si>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</si>
  <si>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</si>
  <si>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</si>
  <si>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</si>
  <si>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</si>
  <si>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</si>
  <si>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</si>
  <si>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</si>
  <si>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</si>
  <si>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</si>
  <si>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</si>
  <si>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</si>
  <si>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</si>
  <si>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</si>
  <si>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</si>
  <si>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</si>
  <si>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</si>
  <si>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</si>
  <si>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</si>
  <si>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</si>
  <si>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</si>
  <si>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</si>
  <si>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</si>
  <si>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</si>
  <si>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</si>
  <si>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</si>
  <si>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</si>
  <si>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</si>
  <si>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</si>
  <si>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</si>
  <si>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</si>
  <si>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</si>
  <si>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</si>
  <si>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</si>
  <si>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</si>
  <si>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</si>
  <si>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</si>
  <si>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</si>
  <si>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</si>
  <si>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</si>
  <si>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</si>
  <si>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</si>
  <si>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</si>
  <si>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</si>
  <si>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</si>
  <si>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</si>
  <si>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</si>
  <si>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</si>
  <si>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</si>
  <si>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</si>
  <si>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</si>
  <si>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</si>
  <si>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</si>
  <si>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</si>
  <si>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</si>
  <si>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</si>
  <si>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</si>
  <si>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</si>
  <si>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</si>
  <si>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</si>
  <si>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</si>
  <si>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</si>
  <si>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</si>
  <si>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</si>
  <si>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</si>
  <si>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</si>
  <si>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</si>
  <si>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</si>
  <si>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</si>
  <si>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</si>
  <si>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</si>
  <si>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</si>
  <si>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</si>
  <si>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</si>
  <si>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</si>
  <si>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</si>
  <si>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</si>
  <si>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</si>
  <si>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</si>
  <si>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</si>
  <si>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</si>
  <si>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</si>
  <si>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</si>
  <si>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</si>
  <si>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</si>
  <si>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</si>
  <si>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</si>
  <si>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</si>
  <si>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</si>
  <si>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</si>
  <si>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</si>
  <si>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</si>
  <si>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</si>
  <si>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</si>
  <si>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</si>
  <si>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</si>
  <si>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</si>
  <si>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</si>
  <si>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</si>
  <si>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</si>
  <si>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</si>
  <si>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</si>
  <si>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</si>
  <si>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</si>
  <si>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</si>
  <si>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</si>
  <si>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</si>
  <si>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</si>
  <si>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</si>
  <si>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</si>
  <si>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</si>
  <si>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</si>
  <si>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</si>
  <si>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</si>
  <si>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</si>
  <si>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</si>
  <si>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</si>
  <si>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</si>
  <si>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</si>
  <si>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</si>
  <si>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</si>
  <si>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</si>
  <si>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</si>
  <si>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</si>
  <si>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</si>
  <si>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</si>
  <si>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</si>
  <si>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</si>
  <si>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</si>
  <si>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</si>
  <si>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</si>
  <si>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</si>
  <si>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</si>
  <si>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</si>
  <si>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</si>
  <si>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</si>
  <si>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</si>
  <si>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</si>
  <si>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</si>
  <si>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</si>
  <si>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</si>
  <si>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</si>
  <si>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</si>
  <si>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</si>
  <si>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</si>
  <si>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</si>
  <si>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</si>
  <si>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</si>
  <si>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</si>
  <si>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</si>
  <si>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</si>
  <si>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</si>
  <si>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</si>
  <si>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</si>
  <si>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</si>
  <si>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</si>
  <si>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</si>
  <si>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</si>
  <si>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</si>
  <si>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</si>
  <si>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</si>
  <si>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</si>
  <si>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</si>
  <si>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</si>
  <si>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</si>
  <si>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</si>
  <si>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</si>
  <si>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</si>
  <si>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</si>
  <si>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</si>
  <si>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</si>
  <si>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</si>
  <si>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</si>
  <si>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</si>
  <si>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</si>
  <si>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</si>
  <si>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</si>
  <si>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</si>
  <si>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</si>
  <si>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</si>
  <si>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</si>
  <si>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</si>
  <si>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</si>
  <si>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</si>
  <si>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</si>
  <si>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</si>
  <si>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</si>
  <si>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</si>
  <si>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</si>
  <si>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</si>
  <si>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</si>
  <si>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</si>
  <si>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</si>
  <si>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</si>
  <si>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</si>
  <si>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</si>
  <si>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</si>
  <si>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</si>
  <si>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</si>
  <si>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</si>
  <si>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</si>
  <si>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</si>
  <si>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</si>
  <si>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</si>
  <si>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</si>
  <si>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</si>
  <si>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</si>
  <si>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</si>
  <si>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</si>
  <si>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</si>
  <si>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</si>
  <si>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</si>
  <si>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</si>
  <si>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</si>
  <si>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</si>
  <si>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</si>
  <si>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</si>
  <si>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</si>
  <si>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</si>
  <si>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</si>
  <si>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</si>
  <si>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</si>
  <si>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</si>
  <si>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</si>
  <si>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</si>
  <si>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</si>
  <si>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</si>
  <si>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</si>
  <si>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</si>
  <si>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</si>
  <si>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</si>
  <si>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</si>
  <si>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</si>
  <si>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</si>
  <si>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</si>
  <si>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</si>
  <si>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</si>
  <si>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</si>
  <si>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</si>
  <si>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</si>
  <si>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</si>
  <si>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</si>
  <si>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</si>
  <si>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</si>
  <si>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</si>
  <si>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</si>
  <si>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</si>
  <si>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</si>
  <si>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</si>
  <si>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</si>
  <si>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</si>
  <si>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</si>
  <si>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</si>
  <si>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</si>
  <si>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</si>
  <si>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</si>
  <si>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</si>
  <si>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</si>
  <si>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</si>
  <si>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</si>
  <si>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</si>
  <si>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</si>
  <si>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</si>
  <si>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</si>
  <si>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</si>
  <si>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</si>
  <si>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</si>
  <si>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</si>
  <si>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</si>
  <si>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</si>
  <si>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</si>
  <si>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</si>
  <si>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</si>
  <si>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</si>
  <si>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</si>
  <si>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</si>
  <si>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</si>
  <si>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</si>
  <si>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</si>
  <si>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</si>
  <si>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</si>
  <si>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</si>
  <si>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</si>
  <si>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</si>
  <si>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</si>
  <si>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</si>
  <si>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</si>
  <si>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</si>
  <si>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</si>
  <si>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</si>
  <si>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</si>
  <si>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</si>
  <si>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</si>
  <si>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</si>
  <si>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</si>
  <si>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</si>
  <si>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</si>
  <si>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</si>
  <si>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</si>
  <si>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</si>
  <si>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</si>
  <si>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</si>
  <si>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</si>
  <si>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</si>
  <si>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</si>
  <si>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</si>
  <si>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</si>
  <si>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</si>
  <si>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</si>
  <si>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</si>
  <si>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</si>
  <si>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</si>
  <si>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</si>
  <si>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</si>
  <si>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</si>
  <si>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</si>
  <si>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</si>
  <si>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</si>
  <si>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</si>
  <si>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</si>
  <si>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</si>
  <si>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</si>
  <si>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</si>
  <si>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</si>
  <si>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</si>
  <si>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</si>
  <si>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</si>
  <si>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</si>
  <si>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</si>
  <si>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</si>
  <si>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</si>
  <si>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</si>
  <si>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</si>
  <si>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</si>
  <si>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</si>
  <si>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</si>
  <si>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</si>
  <si>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</si>
  <si>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</si>
  <si>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</si>
  <si>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</si>
  <si>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</si>
  <si>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</si>
  <si>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</si>
  <si>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</si>
  <si>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</si>
  <si>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</si>
  <si>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</si>
  <si>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</si>
  <si>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</si>
  <si>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</si>
  <si>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</si>
  <si>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</si>
  <si>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</si>
  <si>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</si>
  <si>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</si>
  <si>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</si>
  <si>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</si>
  <si>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</si>
  <si>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</si>
  <si>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</si>
  <si>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</si>
  <si>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</si>
  <si>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</si>
  <si>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</si>
  <si>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</si>
  <si>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</si>
  <si>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</si>
  <si>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</si>
  <si>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</si>
  <si>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</si>
  <si>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</si>
  <si>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</si>
  <si>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</si>
  <si>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</si>
  <si>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</si>
  <si>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</si>
  <si>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</si>
  <si>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</si>
  <si>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</si>
  <si>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</si>
  <si>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</si>
  <si>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</si>
  <si>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</si>
  <si>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</si>
  <si>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</si>
  <si>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</si>
  <si>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</si>
  <si>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</si>
  <si>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</si>
  <si>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</si>
  <si>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</si>
  <si>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</si>
  <si>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</si>
  <si>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</si>
  <si>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</si>
  <si>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</si>
  <si>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</si>
  <si>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</si>
  <si>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</si>
  <si>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</si>
  <si>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</si>
  <si>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</si>
  <si>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</si>
  <si>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</si>
  <si>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</si>
  <si>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</si>
  <si>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</si>
  <si>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</si>
  <si>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</si>
  <si>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</si>
  <si>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</si>
  <si>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</si>
  <si>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</si>
  <si>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</si>
  <si>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</si>
  <si>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</si>
  <si>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</si>
  <si>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</si>
  <si>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</si>
  <si>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</si>
  <si>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</si>
  <si>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</si>
  <si>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</si>
  <si>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</si>
  <si>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</si>
  <si>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</si>
  <si>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</si>
  <si>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</si>
  <si>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</si>
  <si>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</si>
  <si>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</si>
  <si>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</si>
  <si>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</si>
  <si>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</si>
  <si>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</si>
  <si>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</si>
  <si>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</si>
  <si>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</si>
  <si>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</si>
  <si>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</si>
  <si>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</si>
  <si>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</si>
  <si>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</si>
  <si>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</si>
  <si>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</si>
  <si>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</si>
  <si>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</si>
  <si>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</si>
  <si>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</si>
  <si>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</si>
  <si>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</si>
  <si>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</si>
  <si>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</si>
  <si>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</si>
  <si>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</si>
  <si>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</si>
  <si>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</si>
  <si>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</si>
  <si>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</si>
  <si>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</si>
  <si>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</si>
  <si>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</si>
  <si>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</si>
  <si>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</si>
  <si>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</si>
  <si>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</si>
  <si>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</si>
  <si>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</si>
  <si>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</si>
  <si>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</si>
  <si>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</si>
  <si>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</si>
  <si>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</si>
  <si>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</si>
  <si>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</si>
  <si>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</si>
  <si>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</si>
  <si>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</si>
  <si>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</si>
  <si>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</si>
  <si>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</si>
  <si>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</si>
  <si>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</si>
  <si>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</si>
  <si>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</si>
  <si>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</si>
  <si>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</si>
  <si>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</si>
  <si>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</si>
  <si>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</si>
  <si>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</si>
  <si>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</si>
  <si>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</si>
  <si>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</si>
  <si>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</si>
  <si>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</si>
  <si>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</si>
  <si>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</si>
  <si>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</si>
  <si>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</si>
  <si>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</si>
  <si>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</si>
  <si>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</si>
  <si>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</si>
  <si>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</si>
  <si>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</si>
  <si>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</si>
  <si>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</si>
  <si>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</si>
  <si>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</si>
  <si>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</si>
  <si>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</si>
  <si>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</si>
  <si>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</si>
  <si>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</si>
  <si>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</si>
  <si>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</si>
  <si>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</si>
  <si>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</si>
  <si>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</si>
  <si>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</si>
  <si>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</si>
  <si>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</si>
  <si>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</si>
  <si>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</si>
  <si>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</si>
  <si>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</si>
  <si>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</si>
  <si>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</si>
  <si>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</si>
  <si>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</si>
  <si>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</si>
  <si>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</si>
  <si>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</si>
  <si>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</si>
  <si>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</si>
  <si>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</si>
  <si>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</si>
  <si>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</si>
  <si>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</si>
  <si>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</si>
  <si>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</si>
  <si>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</si>
  <si>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</si>
  <si>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</si>
  <si>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</si>
  <si>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</si>
  <si>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</si>
  <si>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</si>
  <si>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</si>
  <si>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</si>
  <si>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</si>
  <si>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</si>
  <si>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</si>
  <si>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</si>
  <si>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</si>
  <si>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</si>
  <si>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</si>
  <si>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</si>
  <si>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</si>
  <si>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</si>
  <si>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</si>
  <si>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</si>
  <si>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</si>
  <si>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</si>
  <si>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</si>
  <si>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</si>
  <si>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</si>
  <si>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</si>
  <si>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</si>
  <si>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</si>
  <si>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</si>
  <si>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</si>
  <si>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</si>
  <si>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</si>
  <si>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</si>
  <si>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</si>
  <si>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</si>
  <si>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</si>
  <si>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</si>
  <si>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</si>
  <si>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</si>
  <si>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</si>
  <si>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</si>
  <si>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</si>
  <si>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</si>
  <si>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</si>
  <si>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</si>
  <si>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</si>
  <si>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</si>
  <si>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</si>
  <si>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</si>
  <si>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</si>
  <si>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</si>
  <si>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</si>
  <si>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</si>
  <si>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</si>
  <si>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</si>
  <si>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</si>
  <si>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</si>
  <si>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</si>
  <si>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</si>
  <si>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</si>
  <si>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</si>
  <si>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</si>
  <si>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</si>
  <si>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</si>
  <si>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</si>
  <si>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</si>
  <si>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</si>
  <si>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</si>
  <si>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</si>
  <si>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</si>
  <si>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</si>
  <si>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</si>
  <si>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</si>
  <si>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</si>
  <si>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</si>
  <si>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</si>
  <si>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</si>
  <si>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</si>
  <si>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</si>
  <si>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</si>
  <si>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</si>
  <si>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</si>
  <si>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</si>
  <si>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</si>
  <si>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</si>
  <si>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</si>
  <si>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</si>
  <si>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</si>
  <si>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</si>
  <si>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</si>
  <si>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</si>
  <si>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</si>
  <si>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</si>
  <si>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</si>
  <si>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</si>
  <si>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</si>
  <si>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</si>
  <si>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</si>
  <si>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</si>
  <si>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</si>
  <si>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</si>
  <si>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</si>
  <si>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</si>
  <si>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</si>
  <si>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</si>
  <si>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</si>
  <si>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</si>
  <si>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</si>
  <si>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</si>
  <si>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</si>
  <si>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</si>
  <si>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</si>
  <si>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</si>
  <si>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</si>
  <si>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</si>
  <si>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</si>
  <si>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</si>
  <si>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</si>
  <si>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</si>
  <si>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</si>
  <si>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</si>
  <si>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</si>
  <si>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</si>
  <si>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</si>
  <si>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</si>
  <si>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</si>
  <si>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</si>
  <si>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</si>
  <si>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</si>
  <si>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</si>
  <si>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</si>
  <si>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</si>
  <si>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</si>
  <si>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</si>
  <si>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</si>
  <si>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</si>
  <si>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</si>
  <si>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</si>
  <si>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</si>
  <si>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</si>
  <si>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</si>
  <si>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</si>
  <si>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</si>
  <si>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</si>
  <si>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</si>
  <si>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</si>
  <si>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</si>
  <si>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</si>
  <si>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</si>
  <si>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</si>
  <si>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</si>
  <si>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</si>
  <si>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</si>
  <si>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</si>
  <si>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</si>
  <si>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</si>
  <si>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</si>
  <si>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</si>
  <si>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</si>
  <si>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</si>
  <si>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</si>
  <si>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</si>
  <si>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</si>
  <si>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</si>
  <si>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</si>
  <si>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</si>
  <si>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</si>
  <si>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</si>
  <si>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</si>
  <si>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</si>
  <si>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</si>
  <si>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</si>
  <si>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</si>
  <si>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</si>
  <si>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</si>
  <si>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</si>
  <si>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</si>
  <si>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</si>
  <si>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</si>
  <si>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</si>
  <si>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</si>
  <si>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</si>
  <si>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</si>
  <si>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</si>
  <si>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</si>
  <si>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</si>
  <si>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</si>
  <si>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</si>
  <si>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</si>
  <si>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</si>
  <si>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</si>
  <si>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</si>
  <si>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</si>
  <si>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</si>
  <si>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</si>
  <si>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</si>
  <si>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</si>
  <si>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</si>
  <si>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</si>
  <si>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</si>
  <si>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</si>
  <si>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</si>
  <si>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</si>
  <si>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</si>
  <si>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</si>
  <si>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</si>
  <si>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</si>
  <si>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</si>
  <si>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</si>
  <si>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</si>
  <si>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</si>
  <si>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</si>
  <si>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</si>
  <si>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</si>
  <si>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</si>
  <si>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</si>
  <si>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</si>
  <si>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</si>
  <si>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</si>
  <si>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</si>
  <si>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</si>
  <si>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</si>
  <si>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</si>
  <si>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</si>
  <si>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</si>
  <si>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</si>
  <si>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</si>
  <si>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</si>
  <si>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</si>
  <si>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</si>
  <si>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</si>
  <si>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</si>
  <si>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</si>
  <si>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</si>
  <si>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</si>
  <si>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</si>
  <si>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</si>
  <si>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</si>
  <si>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</si>
  <si>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</si>
  <si>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</si>
  <si>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</si>
  <si>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</si>
  <si>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</si>
  <si>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</si>
  <si>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</si>
  <si>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</si>
  <si>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</si>
  <si>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</si>
  <si>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</si>
  <si>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</si>
  <si>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</si>
  <si>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</si>
  <si>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</si>
  <si>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</si>
  <si>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</si>
  <si>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</si>
  <si>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</si>
  <si>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</si>
  <si>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</si>
  <si>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</si>
  <si>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</si>
  <si>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</si>
  <si>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</si>
  <si>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</si>
  <si>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</si>
  <si>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</si>
  <si>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</si>
  <si>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</si>
  <si>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</si>
  <si>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</si>
  <si>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</si>
  <si>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</si>
  <si>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</si>
  <si>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</si>
  <si>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</si>
  <si>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</si>
  <si>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</si>
  <si>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</si>
  <si>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</si>
  <si>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</si>
  <si>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</si>
  <si>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</si>
  <si>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</si>
  <si>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</si>
  <si>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</si>
  <si>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</si>
  <si>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</si>
  <si>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</si>
  <si>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</si>
  <si>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</si>
  <si>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</si>
  <si>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</si>
  <si>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</si>
  <si>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</si>
  <si>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</si>
  <si>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</si>
  <si>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</si>
  <si>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</si>
  <si>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</si>
  <si>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</si>
  <si>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</si>
  <si>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</si>
  <si>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</si>
  <si>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</si>
  <si>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</si>
  <si>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</si>
  <si>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</si>
  <si>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</si>
  <si>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</si>
  <si>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</si>
  <si>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</si>
  <si>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</si>
  <si>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</si>
  <si>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</si>
  <si>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</si>
  <si>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</si>
  <si>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</si>
  <si>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</si>
  <si>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</si>
  <si>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</si>
  <si>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</si>
  <si>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</si>
  <si>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</si>
  <si>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</si>
  <si>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</si>
  <si>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</si>
  <si>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</si>
  <si>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</si>
  <si>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</si>
  <si>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</si>
  <si>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</si>
  <si>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</si>
  <si>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</si>
  <si>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</si>
  <si>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</si>
  <si>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</si>
  <si>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</si>
  <si>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</si>
  <si>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</si>
  <si>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</si>
  <si>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</si>
  <si>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</si>
  <si>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</si>
  <si>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</si>
  <si>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</si>
  <si>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</si>
  <si>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</si>
  <si>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</si>
  <si>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</si>
  <si>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</si>
  <si>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</si>
  <si>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</si>
  <si>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</si>
  <si>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</si>
  <si>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</si>
  <si>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</si>
  <si>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</si>
  <si>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</si>
  <si>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</si>
  <si>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</si>
  <si>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</si>
  <si>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</si>
  <si>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</si>
  <si>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</si>
  <si>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</si>
  <si>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</si>
  <si>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</si>
  <si>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</si>
  <si>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</si>
  <si>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</si>
  <si>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</si>
  <si>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</si>
  <si>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</si>
  <si>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</si>
  <si>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</si>
  <si>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</si>
  <si>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</si>
  <si>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</si>
  <si>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</si>
  <si>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</si>
  <si>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</si>
  <si>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</si>
  <si>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</si>
  <si>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</si>
  <si>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</si>
  <si>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</si>
  <si>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</si>
  <si>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</si>
  <si>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</si>
  <si>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</si>
  <si>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</si>
  <si>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</si>
  <si>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</si>
  <si>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</si>
  <si>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</si>
  <si>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</si>
  <si>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</si>
  <si>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</si>
  <si>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</si>
  <si>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</si>
  <si>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</si>
  <si>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</si>
  <si>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</si>
  <si>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</si>
  <si>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</si>
  <si>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</si>
  <si>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</si>
  <si>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</si>
  <si>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</si>
  <si>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</si>
  <si>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</si>
  <si>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</si>
  <si>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</si>
  <si>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</si>
  <si>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</si>
  <si>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</si>
  <si>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</si>
  <si>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</si>
  <si>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</si>
  <si>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</si>
  <si>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</si>
  <si>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</si>
  <si>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</si>
  <si>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</si>
  <si>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</si>
  <si>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</si>
  <si>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</si>
  <si>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</si>
  <si>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</si>
  <si>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</si>
  <si>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</si>
  <si>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</si>
  <si>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</si>
  <si>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</si>
  <si>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</si>
  <si>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</si>
  <si>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</si>
  <si>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</si>
  <si>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</si>
  <si>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</si>
  <si>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</si>
  <si>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</si>
  <si>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</si>
  <si>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</si>
  <si>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</si>
  <si>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</si>
  <si>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</si>
  <si>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</si>
  <si>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</si>
  <si>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</si>
  <si>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</si>
  <si>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</si>
  <si>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</si>
  <si>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</si>
  <si>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</si>
  <si>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</si>
  <si>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</si>
  <si>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</si>
  <si>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</si>
  <si>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</si>
  <si>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</si>
  <si>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</si>
  <si>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</si>
  <si>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</si>
  <si>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</si>
  <si>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</si>
  <si>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</si>
  <si>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</si>
  <si>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</si>
  <si>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</si>
  <si>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</si>
  <si>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</si>
  <si>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</si>
  <si>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</si>
  <si>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</si>
  <si>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</si>
  <si>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</si>
  <si>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</si>
  <si>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</si>
  <si>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</si>
  <si>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</si>
  <si>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</si>
  <si>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</si>
  <si>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</si>
  <si>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</si>
  <si>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</si>
  <si>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</si>
  <si>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</si>
  <si>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</si>
  <si>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</si>
  <si>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</si>
  <si>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</si>
  <si>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</si>
  <si>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</si>
  <si>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</si>
  <si>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</si>
  <si>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</si>
  <si>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</si>
  <si>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</si>
  <si>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</si>
  <si>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</si>
  <si>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</si>
  <si>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</si>
  <si>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</si>
  <si>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</si>
  <si>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</si>
  <si>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</si>
  <si>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</si>
  <si>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</si>
  <si>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</si>
  <si>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</si>
  <si>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</si>
  <si>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</si>
  <si>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</si>
  <si>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</si>
  <si>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</si>
  <si>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</si>
  <si>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</si>
  <si>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</si>
  <si>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</si>
  <si>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</si>
  <si>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</si>
  <si>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</si>
  <si>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</si>
  <si>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</si>
  <si>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</si>
  <si>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</si>
  <si>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</si>
  <si>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</si>
  <si>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</si>
  <si>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</si>
  <si>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</si>
  <si>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</si>
  <si>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</si>
  <si>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</si>
  <si>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</si>
  <si>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</si>
  <si>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</si>
  <si>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</si>
  <si>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</si>
  <si>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</si>
  <si>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</si>
  <si>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</si>
  <si>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</si>
  <si>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</si>
  <si>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</si>
  <si>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</si>
  <si>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</si>
  <si>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</si>
  <si>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</si>
  <si>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</si>
  <si>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</si>
  <si>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</si>
  <si>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</si>
  <si>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</si>
  <si>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</si>
  <si>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</si>
  <si>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</si>
  <si>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</si>
  <si>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</si>
  <si>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</si>
  <si>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</si>
  <si>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</si>
  <si>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</si>
  <si>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</si>
  <si>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</si>
  <si>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</si>
  <si>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</si>
  <si>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</si>
  <si>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</si>
  <si>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</si>
  <si>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</si>
  <si>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</si>
  <si>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</si>
  <si>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</si>
  <si>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</si>
  <si>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</si>
  <si>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</si>
  <si>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</si>
  <si>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</si>
  <si>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</si>
  <si>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</si>
  <si>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</si>
  <si>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</si>
  <si>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</si>
  <si>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</si>
  <si>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</si>
  <si>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</si>
  <si>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</si>
  <si>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</si>
  <si>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</si>
  <si>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</si>
  <si>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</si>
  <si>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</si>
  <si>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</si>
  <si>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</si>
  <si>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</si>
  <si>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</si>
  <si>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</si>
  <si>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</si>
  <si>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</si>
  <si>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</si>
  <si>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</si>
  <si>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</si>
  <si>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</si>
  <si>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</si>
  <si>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</si>
  <si>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</si>
  <si>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</si>
  <si>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</si>
  <si>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</si>
  <si>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</si>
  <si>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</si>
  <si>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</si>
  <si>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</si>
  <si>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</si>
  <si>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</si>
  <si>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</si>
  <si>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</si>
  <si>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</si>
  <si>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</si>
  <si>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</si>
  <si>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</si>
  <si>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</si>
  <si>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</si>
  <si>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</si>
  <si>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</si>
  <si>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</si>
  <si>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</si>
  <si>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</si>
  <si>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</si>
  <si>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</si>
  <si>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</si>
  <si>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</si>
  <si>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</si>
  <si>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</si>
  <si>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</si>
  <si>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</si>
  <si>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</si>
  <si>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</si>
  <si>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</si>
  <si>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</si>
  <si>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</si>
  <si>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</si>
  <si>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</si>
  <si>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</si>
  <si>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</si>
  <si>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</si>
  <si>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</si>
  <si>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</si>
  <si>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</si>
  <si>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</si>
  <si>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</si>
  <si>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</si>
  <si>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</si>
  <si>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</si>
  <si>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</si>
  <si>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</si>
  <si>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</si>
  <si>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</si>
  <si>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</si>
  <si>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</si>
  <si>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</si>
  <si>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</si>
  <si>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</si>
  <si>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</si>
  <si>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</si>
  <si>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</si>
  <si>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</si>
  <si>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</si>
  <si>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</si>
  <si>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</si>
  <si>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</si>
  <si>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</si>
  <si>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</si>
  <si>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</si>
  <si>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</si>
  <si>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</si>
  <si>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</si>
  <si>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</si>
  <si>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</si>
  <si>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</si>
  <si>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</si>
  <si>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</si>
  <si>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</si>
  <si>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</si>
  <si>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</si>
  <si>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</si>
  <si>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</si>
  <si>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</si>
  <si>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</si>
  <si>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</si>
  <si>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</si>
  <si>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</si>
  <si>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</si>
  <si>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</si>
  <si>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</si>
  <si>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</si>
  <si>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</si>
  <si>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</si>
  <si>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</si>
  <si>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</si>
  <si>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</si>
  <si>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</si>
  <si>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</si>
  <si>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</si>
  <si>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</si>
  <si>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</si>
  <si>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</si>
  <si>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</si>
  <si>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</si>
  <si>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</si>
  <si>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</si>
  <si>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</si>
  <si>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</si>
  <si>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</si>
  <si>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</si>
  <si>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</si>
  <si>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</si>
  <si>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</si>
  <si>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</si>
  <si>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</si>
  <si>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</si>
  <si>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</si>
  <si>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</si>
  <si>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</si>
  <si>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</si>
  <si>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</si>
  <si>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</si>
  <si>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</si>
  <si>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</si>
  <si>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</si>
  <si>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</si>
  <si>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</si>
  <si>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</si>
  <si>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</si>
  <si>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</si>
  <si>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</si>
  <si>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</si>
  <si>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</si>
  <si>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</si>
  <si>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</si>
  <si>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</si>
  <si>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</si>
  <si>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</si>
  <si>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</si>
  <si>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</si>
  <si>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</si>
  <si>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</si>
  <si>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</si>
  <si>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</si>
  <si>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</si>
  <si>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</si>
  <si>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</si>
  <si>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</si>
  <si>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</si>
  <si>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</si>
  <si>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</si>
  <si>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</si>
  <si>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</si>
  <si>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</si>
  <si>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</si>
  <si>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</si>
  <si>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</si>
  <si>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</si>
  <si>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</si>
  <si>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</si>
  <si>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</si>
  <si>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</si>
  <si>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</si>
  <si>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</si>
  <si>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</si>
  <si>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</si>
  <si>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</si>
  <si>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</si>
  <si>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</si>
  <si>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</si>
  <si>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</si>
  <si>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</si>
  <si>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</si>
  <si>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</si>
  <si>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</si>
  <si>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</si>
  <si>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</si>
  <si>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</si>
  <si>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</si>
  <si>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</si>
  <si>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</si>
  <si>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</si>
  <si>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</si>
  <si>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</si>
  <si>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</si>
  <si>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</si>
  <si>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</si>
  <si>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</si>
  <si>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</si>
  <si>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</si>
  <si>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</si>
  <si>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</si>
  <si>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</si>
  <si>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</si>
  <si>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</si>
  <si>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</si>
  <si>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</si>
  <si>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</si>
  <si>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</si>
  <si>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</si>
  <si>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</si>
  <si>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</si>
  <si>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</si>
  <si>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</si>
  <si>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</si>
  <si>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</si>
  <si>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</si>
  <si>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</si>
  <si>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</si>
  <si>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</si>
  <si>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</si>
  <si>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</si>
  <si>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</si>
  <si>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</si>
  <si>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</si>
  <si>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</si>
  <si>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</si>
  <si>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</si>
  <si>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</si>
  <si>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</si>
  <si>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</si>
  <si>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</si>
  <si>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</si>
  <si>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</si>
  <si>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</si>
  <si>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</si>
  <si>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</si>
  <si>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</si>
  <si>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</si>
  <si>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</si>
  <si>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</si>
  <si>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</si>
  <si>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</si>
  <si>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</si>
  <si>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</si>
  <si>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</si>
  <si>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</si>
  <si>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</si>
  <si>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</si>
  <si>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</si>
  <si>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</si>
  <si>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</si>
  <si>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</si>
  <si>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</si>
  <si>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</si>
  <si>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</si>
  <si>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</si>
  <si>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</si>
  <si>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</si>
  <si>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</si>
  <si>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</si>
  <si>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</si>
  <si>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</si>
  <si>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</si>
  <si>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</si>
  <si>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</si>
  <si>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</si>
  <si>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</si>
  <si>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</si>
  <si>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</si>
  <si>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</si>
  <si>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</si>
  <si>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</si>
  <si>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</si>
  <si>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</si>
  <si>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</si>
  <si>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</si>
  <si>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</si>
  <si>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</si>
  <si>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</si>
  <si>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</si>
  <si>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</si>
  <si>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</si>
  <si>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</si>
  <si>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</si>
  <si>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</si>
  <si>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</si>
  <si>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</si>
  <si>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</si>
  <si>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</si>
  <si>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</si>
  <si>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</si>
  <si>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</si>
  <si>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</si>
  <si>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</si>
  <si>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</si>
  <si>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</si>
  <si>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</si>
  <si>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</si>
  <si>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</si>
  <si>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</si>
  <si>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</si>
  <si>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</si>
  <si>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</si>
  <si>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</si>
  <si>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</si>
  <si>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</si>
  <si>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</si>
  <si>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</si>
  <si>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</si>
  <si>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</si>
  <si>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</si>
  <si>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</si>
  <si>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</si>
  <si>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</si>
  <si>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</si>
  <si>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</si>
  <si>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</si>
  <si>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</si>
  <si>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</si>
  <si>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</si>
  <si>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</si>
  <si>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</si>
  <si>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</si>
  <si>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</si>
  <si>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</si>
  <si>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</si>
  <si>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</si>
  <si>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</si>
  <si>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</si>
  <si>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</si>
  <si>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</si>
  <si>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</si>
  <si>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</si>
  <si>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</si>
  <si>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</si>
  <si>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</si>
  <si>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</si>
  <si>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</si>
  <si>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</si>
  <si>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</si>
  <si>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</si>
  <si>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</si>
  <si>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</si>
  <si>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</si>
  <si>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</si>
  <si>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</si>
  <si>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</si>
  <si>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</si>
  <si>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</si>
  <si>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</si>
  <si>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</si>
  <si>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</si>
  <si>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</si>
  <si>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</si>
  <si>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</si>
  <si>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</si>
  <si>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</si>
  <si>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</si>
  <si>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</si>
  <si>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</si>
  <si>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</si>
  <si>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</si>
  <si>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</si>
  <si>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</si>
  <si>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</si>
  <si>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</si>
  <si>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</si>
  <si>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</si>
  <si>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</si>
  <si>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</si>
  <si>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</si>
  <si>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</si>
  <si>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</si>
  <si>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</si>
  <si>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</si>
  <si>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</si>
  <si>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</si>
  <si>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</si>
  <si>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</si>
  <si>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</si>
  <si>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</si>
  <si>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</si>
  <si>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</si>
  <si>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</si>
  <si>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</si>
  <si>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</si>
  <si>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</si>
  <si>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</si>
  <si>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</si>
  <si>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</si>
  <si>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</si>
  <si>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</si>
  <si>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</si>
  <si>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</si>
  <si>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</si>
  <si>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</si>
  <si>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</si>
  <si>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</si>
  <si>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</si>
  <si>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</si>
  <si>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</si>
  <si>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</si>
  <si>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</si>
  <si>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</si>
  <si>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</si>
  <si>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</si>
  <si>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</si>
  <si>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</si>
  <si>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</si>
  <si>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</si>
  <si>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</si>
  <si>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</si>
  <si>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</si>
  <si>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</si>
  <si>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</si>
  <si>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</si>
  <si>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</si>
  <si>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</si>
  <si>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</si>
  <si>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</si>
  <si>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</si>
  <si>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</si>
  <si>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</si>
  <si>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</si>
  <si>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</si>
  <si>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</si>
  <si>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</si>
  <si>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</si>
  <si>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</si>
  <si>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</si>
  <si>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</si>
  <si>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</si>
  <si>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</si>
  <si>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</si>
  <si>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</si>
  <si>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</si>
  <si>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</si>
  <si>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</si>
  <si>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</si>
  <si>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</si>
  <si>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</si>
  <si>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</si>
  <si>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</si>
  <si>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</si>
  <si>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</si>
  <si>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</si>
  <si>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</si>
  <si>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</si>
  <si>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</si>
  <si>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</si>
  <si>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</si>
  <si>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</si>
  <si>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</si>
  <si>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</si>
  <si>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</si>
  <si>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</si>
  <si>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</si>
  <si>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</si>
  <si>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</si>
  <si>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</si>
  <si>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</si>
  <si>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</si>
  <si>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</si>
  <si>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</si>
  <si>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</si>
  <si>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</si>
  <si>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</si>
  <si>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</si>
  <si>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</si>
  <si>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</si>
  <si>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</si>
  <si>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</si>
  <si>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</si>
  <si>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</si>
  <si>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</si>
  <si>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</si>
  <si>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</si>
  <si>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</si>
  <si>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</si>
  <si>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</si>
  <si>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</si>
  <si>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</si>
  <si>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</si>
  <si>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</si>
  <si>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</si>
  <si>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</si>
  <si>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</si>
  <si>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</si>
  <si>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</si>
  <si>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</si>
  <si>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</si>
  <si>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</si>
  <si>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</si>
  <si>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</si>
  <si>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</si>
  <si>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</si>
  <si>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</si>
  <si>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</si>
  <si>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</si>
  <si>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</si>
  <si>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</si>
  <si>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</si>
  <si>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</si>
  <si>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</si>
  <si>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</si>
  <si>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</si>
  <si>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</si>
  <si>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</si>
  <si>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</si>
  <si>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</si>
  <si>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</si>
  <si>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</si>
  <si>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</si>
  <si>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</si>
  <si>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</si>
  <si>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</si>
  <si>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</si>
  <si>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</si>
  <si>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</si>
  <si>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</si>
  <si>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</si>
  <si>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</si>
  <si>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</si>
  <si>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</si>
  <si>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</si>
  <si>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</si>
  <si>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</si>
  <si>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</si>
  <si>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</si>
  <si>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</si>
  <si>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</si>
  <si>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</si>
  <si>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</si>
  <si>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</si>
  <si>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</si>
  <si>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</si>
  <si>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</si>
  <si>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</si>
  <si>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</si>
  <si>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</si>
  <si>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</si>
  <si>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</si>
  <si>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</si>
  <si>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</si>
  <si>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</si>
  <si>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</si>
  <si>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</si>
  <si>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</si>
  <si>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</si>
  <si>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</si>
  <si>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</si>
  <si>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</si>
  <si>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</si>
  <si>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</si>
  <si>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</si>
  <si>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</si>
  <si>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</si>
  <si>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</si>
  <si>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</si>
  <si>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</si>
  <si>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</si>
  <si>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</si>
  <si>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</si>
  <si>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</si>
  <si>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</si>
  <si>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</si>
  <si>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</si>
  <si>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</si>
  <si>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</si>
  <si>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</si>
  <si>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</si>
  <si>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</si>
  <si>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</si>
  <si>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</si>
  <si>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</si>
  <si>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</si>
  <si>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</si>
  <si>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</si>
  <si>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</si>
  <si>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</si>
  <si>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</si>
  <si>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</si>
  <si>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</si>
  <si>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</si>
  <si>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</si>
  <si>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</si>
  <si>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</si>
  <si>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</si>
  <si>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</si>
  <si>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</si>
  <si>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</si>
  <si>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</si>
  <si>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</si>
  <si>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</si>
  <si>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</si>
  <si>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</si>
  <si>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</si>
  <si>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</si>
  <si>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</si>
  <si>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</si>
  <si>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</si>
  <si>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</si>
  <si>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</si>
  <si>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</si>
  <si>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</si>
  <si>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</si>
  <si>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</si>
  <si>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</si>
  <si>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</si>
  <si>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</si>
  <si>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</si>
  <si>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</si>
  <si>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</si>
  <si>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</si>
  <si>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</si>
  <si>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</si>
  <si>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</si>
  <si>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</si>
  <si>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</si>
  <si>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</si>
  <si>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</si>
  <si>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</si>
  <si>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</si>
  <si>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</si>
  <si>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</si>
  <si>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</si>
  <si>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</si>
  <si>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</si>
  <si>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</si>
  <si>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</si>
  <si>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</si>
  <si>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</si>
  <si>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</si>
  <si>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</si>
  <si>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</si>
  <si>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</si>
  <si>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</si>
  <si>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</si>
  <si>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</si>
  <si>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</si>
  <si>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</si>
  <si>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</si>
  <si>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</si>
  <si>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</si>
  <si>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</si>
  <si>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</si>
  <si>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</si>
  <si>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</si>
  <si>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</si>
  <si>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</si>
  <si>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</si>
  <si>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</si>
  <si>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</si>
  <si>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</si>
  <si>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</si>
  <si>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</si>
  <si>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</si>
  <si>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</si>
  <si>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</si>
  <si>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</si>
  <si>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</si>
  <si>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</si>
  <si>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</si>
  <si>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</si>
  <si>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</si>
  <si>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</si>
  <si>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</si>
  <si>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</si>
  <si>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</si>
  <si>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</si>
  <si>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</si>
  <si>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</si>
  <si>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</si>
  <si>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</si>
  <si>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</si>
  <si>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</si>
  <si>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</si>
  <si>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</si>
  <si>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</si>
  <si>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</si>
  <si>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</si>
  <si>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</si>
  <si>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</si>
  <si>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</si>
  <si>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</si>
  <si>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</si>
  <si>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</si>
  <si>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</si>
  <si>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</si>
  <si>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</si>
  <si>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</si>
  <si>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</si>
  <si>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</si>
  <si>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</si>
  <si>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</si>
  <si>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</si>
  <si>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</si>
  <si>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</si>
  <si>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</si>
  <si>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</si>
  <si>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</si>
  <si>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</si>
  <si>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</si>
  <si>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</si>
  <si>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</si>
  <si>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</si>
  <si>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</si>
  <si>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</si>
  <si>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</si>
  <si>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</si>
  <si>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</si>
  <si>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</si>
  <si>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</si>
  <si>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</si>
  <si>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</si>
  <si>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</si>
  <si>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</si>
  <si>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</si>
  <si>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</si>
  <si>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</si>
  <si>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</si>
  <si>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</si>
  <si>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</si>
  <si>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</si>
  <si>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</si>
  <si>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</si>
  <si>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</si>
  <si>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</si>
  <si>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</si>
  <si>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</si>
  <si>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</si>
  <si>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</si>
  <si>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</si>
  <si>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</si>
  <si>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</si>
  <si>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</si>
  <si>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</si>
  <si>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</si>
  <si>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</si>
  <si>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</si>
  <si>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</si>
  <si>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</si>
  <si>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</si>
  <si>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</si>
  <si>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</si>
  <si>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</si>
  <si>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</si>
  <si>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</si>
  <si>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</si>
  <si>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</si>
  <si>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</si>
  <si>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</si>
  <si>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</si>
  <si>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</si>
  <si>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</si>
  <si>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</si>
  <si>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</si>
  <si>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</si>
  <si>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</si>
  <si>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</si>
  <si>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</si>
  <si>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</si>
  <si>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</si>
  <si>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</si>
  <si>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</si>
  <si>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</si>
  <si>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</si>
  <si>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</si>
  <si>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</si>
  <si>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</si>
  <si>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</si>
  <si>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</si>
  <si>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</si>
  <si>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</si>
  <si>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</si>
  <si>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</si>
  <si>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</si>
  <si>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</si>
  <si>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</si>
  <si>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</si>
  <si>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</si>
  <si>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</si>
  <si>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</si>
  <si>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</si>
  <si>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</si>
  <si>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</si>
  <si>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</si>
  <si>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</si>
  <si>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</si>
  <si>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</si>
  <si>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</si>
  <si>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</si>
  <si>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</si>
  <si>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</si>
  <si>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</si>
  <si>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</si>
  <si>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</si>
  <si>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</si>
  <si>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</si>
  <si>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</si>
  <si>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</si>
  <si>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</si>
  <si>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</si>
  <si>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</si>
  <si>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</si>
  <si>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</si>
  <si>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</si>
  <si>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</si>
  <si>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</si>
  <si>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</si>
  <si>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</si>
  <si>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</si>
  <si>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</si>
  <si>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</si>
  <si>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</si>
  <si>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</si>
  <si>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</si>
  <si>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</si>
  <si>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</si>
  <si>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</si>
  <si>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</si>
  <si>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</si>
  <si>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</si>
  <si>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</si>
  <si>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</si>
  <si>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</si>
  <si>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</si>
  <si>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</si>
  <si>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</si>
  <si>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</si>
  <si>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</si>
  <si>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</si>
  <si>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</si>
  <si>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</si>
  <si>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</si>
  <si>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</si>
  <si>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</si>
  <si>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</si>
  <si>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</si>
  <si>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</si>
  <si>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</si>
  <si>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</si>
  <si>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</si>
  <si>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</si>
  <si>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</si>
  <si>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</si>
  <si>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</si>
  <si>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</si>
  <si>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</si>
  <si>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</si>
  <si>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</si>
  <si>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</si>
  <si>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</si>
  <si>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</si>
  <si>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</si>
  <si>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</si>
  <si>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</si>
  <si>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</si>
  <si>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</si>
  <si>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</si>
  <si>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</si>
  <si>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</si>
  <si>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</si>
  <si>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</si>
  <si>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</si>
  <si>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</si>
  <si>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</si>
  <si>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</si>
  <si>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</si>
  <si>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</si>
  <si>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</si>
  <si>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</si>
  <si>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</si>
  <si>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</si>
  <si>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</si>
  <si>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</si>
  <si>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</si>
  <si>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</si>
  <si>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</si>
  <si>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</si>
  <si>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</si>
  <si>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</si>
  <si>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</si>
  <si>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</si>
  <si>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</si>
  <si>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</si>
  <si>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</si>
  <si>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</si>
  <si>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</si>
  <si>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</si>
  <si>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</si>
  <si>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</si>
  <si>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</si>
  <si>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</si>
  <si>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</si>
  <si>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</si>
  <si>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</si>
  <si>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</si>
  <si>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</si>
  <si>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</si>
  <si>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</si>
  <si>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</si>
  <si>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</si>
  <si>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</si>
  <si>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</si>
  <si>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</si>
  <si>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</si>
  <si>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</si>
  <si>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</si>
  <si>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</si>
  <si>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</si>
  <si>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</si>
  <si>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</si>
  <si>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</si>
  <si>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</si>
  <si>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</si>
  <si>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</si>
  <si>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</si>
  <si>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</si>
  <si>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</si>
  <si>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</si>
  <si>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</si>
  <si>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</si>
  <si>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</si>
  <si>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</si>
  <si>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</si>
  <si>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</si>
  <si>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</si>
  <si>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</si>
  <si>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</si>
  <si>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</si>
  <si>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</si>
  <si>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</si>
  <si>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</si>
  <si>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</si>
  <si>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</si>
  <si>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</si>
  <si>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</si>
  <si>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</si>
  <si>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</si>
  <si>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</si>
  <si>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</si>
  <si>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</si>
  <si>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</si>
  <si>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</si>
  <si>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</si>
  <si>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</si>
  <si>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</si>
  <si>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</si>
  <si>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</si>
  <si>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</si>
  <si>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</si>
  <si>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</si>
  <si>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</si>
  <si>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</si>
  <si>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</si>
  <si>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</si>
  <si>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</si>
  <si>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</si>
  <si>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</si>
  <si>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</si>
  <si>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</si>
  <si>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</si>
  <si>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</si>
  <si>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</si>
  <si>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</si>
  <si>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</si>
  <si>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</si>
  <si>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</si>
  <si>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</si>
  <si>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</si>
  <si>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</si>
  <si>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</si>
  <si>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</si>
  <si>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</si>
  <si>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</si>
  <si>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</si>
  <si>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</si>
  <si>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</si>
  <si>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</si>
  <si>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</si>
  <si>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</si>
  <si>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</si>
  <si>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</si>
  <si>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</si>
  <si>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</si>
  <si>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</si>
  <si>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</si>
  <si>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</si>
  <si>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</si>
  <si>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</si>
  <si>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</si>
  <si>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</si>
  <si>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</si>
  <si>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</si>
  <si>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</si>
  <si>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</si>
  <si>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</si>
  <si>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</si>
  <si>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</si>
  <si>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</si>
  <si>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</si>
  <si>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</si>
  <si>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</si>
  <si>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</si>
  <si>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</si>
  <si>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</si>
  <si>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</si>
  <si>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</si>
  <si>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</si>
  <si>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</si>
  <si>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</si>
  <si>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</si>
  <si>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</si>
  <si>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</si>
  <si>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</si>
  <si>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</si>
  <si>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</si>
  <si>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</si>
  <si>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</si>
  <si>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</si>
  <si>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</si>
  <si>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</si>
  <si>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</si>
  <si>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</si>
  <si>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</si>
  <si>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</si>
  <si>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</si>
  <si>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</si>
  <si>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</si>
  <si>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</si>
  <si>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</si>
  <si>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</si>
  <si>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</si>
  <si>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</si>
  <si>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</si>
  <si>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</si>
  <si>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</si>
  <si>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</si>
  <si>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</si>
  <si>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</si>
  <si>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</si>
  <si>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</si>
  <si>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</si>
  <si>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</si>
  <si>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</si>
  <si>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</si>
  <si>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</si>
  <si>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</si>
  <si>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</si>
  <si>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</si>
  <si>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</si>
  <si>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</si>
  <si>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</si>
  <si>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</si>
  <si>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</si>
  <si>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</si>
  <si>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</si>
  <si>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</si>
  <si>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</si>
  <si>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</si>
  <si>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</si>
  <si>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</si>
  <si>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</si>
  <si>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</si>
  <si>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</si>
  <si>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</si>
  <si>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</si>
  <si>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</si>
  <si>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</si>
  <si>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</si>
  <si>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</si>
  <si>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</si>
  <si>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</si>
  <si>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</si>
  <si>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</si>
  <si>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</si>
  <si>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</si>
  <si>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</si>
  <si>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</si>
  <si>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</si>
  <si>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</si>
  <si>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</si>
  <si>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</si>
  <si>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</si>
  <si>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</si>
  <si>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</si>
  <si>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</si>
  <si>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</si>
  <si>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</si>
  <si>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</si>
  <si>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</si>
  <si>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</si>
  <si>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</si>
  <si>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</si>
  <si>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</si>
  <si>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</si>
  <si>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</si>
  <si>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</si>
  <si>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</si>
  <si>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</si>
  <si>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</si>
  <si>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</si>
  <si>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</si>
  <si>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</si>
  <si>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</si>
  <si>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</si>
  <si>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</si>
  <si>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</si>
  <si>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</si>
  <si>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</si>
  <si>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</si>
  <si>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</si>
  <si>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</si>
  <si>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</si>
  <si>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</si>
  <si>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</si>
  <si>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</si>
  <si>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</si>
  <si>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</si>
  <si>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</si>
  <si>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</si>
  <si>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</si>
  <si>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</si>
  <si>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</si>
  <si>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</si>
  <si>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</si>
  <si>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</si>
  <si>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</si>
  <si>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</si>
  <si>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</si>
  <si>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</si>
  <si>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</si>
  <si>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</si>
  <si>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</si>
  <si>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</si>
  <si>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</si>
  <si>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</si>
  <si>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</si>
  <si>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</si>
  <si>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</si>
  <si>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</si>
  <si>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</si>
  <si>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</si>
  <si>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</si>
  <si>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</si>
  <si>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</si>
  <si>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</si>
  <si>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</si>
  <si>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</si>
  <si>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</si>
  <si>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</si>
  <si>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</si>
  <si>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</si>
  <si>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</si>
  <si>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</si>
  <si>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</si>
  <si>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</si>
  <si>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</si>
  <si>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</si>
  <si>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</si>
  <si>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</si>
  <si>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</si>
  <si>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</si>
  <si>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否</t>
  </si>
  <si>
    <t>2025仁达</t>
    <phoneticPr fontId="135" type="noConversion"/>
  </si>
  <si>
    <t>总价</t>
    <phoneticPr fontId="135" type="noConversion"/>
  </si>
  <si>
    <t>单价</t>
    <phoneticPr fontId="135" type="noConversion"/>
  </si>
  <si>
    <t>面积</t>
    <phoneticPr fontId="135" type="noConversion"/>
  </si>
  <si>
    <t>康正复估单价</t>
    <phoneticPr fontId="13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</si>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</sst>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49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579809</xdr:colOff>
      <xdr:row>34</xdr:row>
      <xdr:rowOff>182080</xdr:rowOff>
    </xdr:to>
    <xdr:pic>
      <xdr:nvPicPr>
        <xdr:cNvPr id="2" name="图片 1">
          <a:extLst>
            <a:ext uri="{FF2B5EF4-FFF2-40B4-BE49-F238E27FC236}">
              <a16:creationId xmlns:a16="http://schemas.microsoft.com/office/drawing/2014/main" id="{10BB5CB6-1B3F-D2E8-EE35-AA0F193EC6DE}"/>
            </a:ext>
          </a:extLst>
        </xdr:cNvPr>
        <xdr:cNvPicPr>
          <a:picLocks noChangeAspect="1"/>
        </xdr:cNvPicPr>
      </xdr:nvPicPr>
      <xdr:blipFill>
        <a:blip xmlns:r="http://schemas.openxmlformats.org/officeDocument/2006/relationships" r:embed="rId1"/>
        <a:stretch>
          <a:fillRect/>
        </a:stretch>
      </xdr:blipFill>
      <xdr:spPr>
        <a:xfrm>
          <a:off x="0" y="0"/>
          <a:ext cx="9723809" cy="6400000"/>
        </a:xfrm>
        <a:prstGeom prst="rect">
          <a:avLst/>
        </a:prstGeom>
      </xdr:spPr>
    </xdr:pic>
    <xdr:clientData/>
  </xdr:twoCellAnchor>
  <xdr:twoCellAnchor editAs="oneCell">
    <xdr:from>
      <xdr:col>0</xdr:col>
      <xdr:colOff>0</xdr:colOff>
      <xdr:row>36</xdr:row>
      <xdr:rowOff>0</xdr:rowOff>
    </xdr:from>
    <xdr:to>
      <xdr:col>16</xdr:col>
      <xdr:colOff>303543</xdr:colOff>
      <xdr:row>61</xdr:row>
      <xdr:rowOff>180381</xdr:rowOff>
    </xdr:to>
    <xdr:pic>
      <xdr:nvPicPr>
        <xdr:cNvPr id="3" name="图片 2">
          <a:extLst>
            <a:ext uri="{FF2B5EF4-FFF2-40B4-BE49-F238E27FC236}">
              <a16:creationId xmlns:a16="http://schemas.microsoft.com/office/drawing/2014/main" id="{0FF07A16-0167-3160-F318-06A64E6FFB71}"/>
            </a:ext>
          </a:extLst>
        </xdr:cNvPr>
        <xdr:cNvPicPr>
          <a:picLocks noChangeAspect="1"/>
        </xdr:cNvPicPr>
      </xdr:nvPicPr>
      <xdr:blipFill>
        <a:blip xmlns:r="http://schemas.openxmlformats.org/officeDocument/2006/relationships" r:embed="rId2"/>
        <a:stretch>
          <a:fillRect/>
        </a:stretch>
      </xdr:blipFill>
      <xdr:spPr>
        <a:xfrm>
          <a:off x="0" y="6583680"/>
          <a:ext cx="10057143" cy="4752381"/>
        </a:xfrm>
        <a:prstGeom prst="rect">
          <a:avLst/>
        </a:prstGeom>
      </xdr:spPr>
    </xdr:pic>
    <xdr:clientData/>
  </xdr:twoCellAnchor>
  <xdr:twoCellAnchor editAs="oneCell">
    <xdr:from>
      <xdr:col>0</xdr:col>
      <xdr:colOff>0</xdr:colOff>
      <xdr:row>63</xdr:row>
      <xdr:rowOff>0</xdr:rowOff>
    </xdr:from>
    <xdr:to>
      <xdr:col>22</xdr:col>
      <xdr:colOff>360228</xdr:colOff>
      <xdr:row>100</xdr:row>
      <xdr:rowOff>33440</xdr:rowOff>
    </xdr:to>
    <xdr:pic>
      <xdr:nvPicPr>
        <xdr:cNvPr id="4" name="图片 3">
          <a:extLst>
            <a:ext uri="{FF2B5EF4-FFF2-40B4-BE49-F238E27FC236}">
              <a16:creationId xmlns:a16="http://schemas.microsoft.com/office/drawing/2014/main" id="{57A8D49F-3B9E-C8DE-746D-8938CC9A1145}"/>
            </a:ext>
          </a:extLst>
        </xdr:cNvPr>
        <xdr:cNvPicPr>
          <a:picLocks noChangeAspect="1"/>
        </xdr:cNvPicPr>
      </xdr:nvPicPr>
      <xdr:blipFill>
        <a:blip xmlns:r="http://schemas.openxmlformats.org/officeDocument/2006/relationships" r:embed="rId3"/>
        <a:stretch>
          <a:fillRect/>
        </a:stretch>
      </xdr:blipFill>
      <xdr:spPr>
        <a:xfrm>
          <a:off x="0" y="11521440"/>
          <a:ext cx="13771428" cy="6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2025年6月17日</v>
      </c>
    </row>
    <row r="13" spans="1:2">
      <c r="A13" s="1119" t="s">
        <v>529</v>
      </c>
      <c r="B13" s="1120"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5" t="s">
        <v>2579</v>
      </c>
      <c r="J2" s="3205"/>
      <c r="K2" s="3205"/>
      <c r="L2" s="3205"/>
      <c r="M2" s="3205"/>
      <c r="N2" s="3205"/>
      <c r="O2" s="3205"/>
      <c r="P2" s="3205"/>
      <c r="Q2" s="3205"/>
      <c r="R2" s="3205"/>
    </row>
    <row r="3" spans="1:18">
      <c r="A3" s="2763" t="s">
        <v>2500</v>
      </c>
      <c r="B3" s="2764">
        <f>项目基本情况!D3</f>
        <v>45825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1.5</v>
      </c>
      <c r="D5" s="2768">
        <f>IF(ISERROR(ROUND(POWER(1+E5,A5-C5)*(POWER(1+E5,C5)-1)/(POWER(1+E5,A5)-1),3)),0,ROUND(POWER(1+E5,A5-C5)*(POWER(1+E5,C5)-1)/(POWER(1+E5,A5)-1),4))</f>
        <v>7.22E-2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11.51</v>
      </c>
      <c r="D6" s="2768">
        <f>IF(ISERROR(ROUND(POWER(1+E6,A6-C6)*(POWER(1+E6,C6)-1)/(POWER(1+E6,A6)-1),3)),0,ROUND(POWER(1+E6,A6-C6)*(POWER(1+E6,C6)-1)/(POWER(1+E6,A6)-1),4))</f>
        <v>0.42280000000000001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16" t="s">
        <v>2176</v>
      </c>
      <c r="E8" s="2202" t="s">
        <v>3412</v>
      </c>
      <c r="F8" s="2203"/>
      <c r="G8" s="2442"/>
      <c r="H8" s="2442"/>
      <c r="I8" s="2442"/>
      <c r="J8" s="2245"/>
      <c r="K8" s="2400"/>
      <c r="L8" s="2399"/>
      <c r="M8" s="2399"/>
      <c r="N8" s="2245"/>
      <c r="O8" s="1670"/>
      <c r="P8" s="2245"/>
      <c r="Q8" s="2245"/>
      <c r="R8" s="2245"/>
    </row>
    <row r="9" spans="1:30" ht="13.8" thickBot="1">
      <c r="A9" s="2204" t="s">
        <v>2177</v>
      </c>
      <c r="B9" s="2205" t="s">
        <v>3412</v>
      </c>
      <c r="C9" s="2206"/>
      <c r="D9" s="3217"/>
      <c r="E9" s="2205"/>
      <c r="F9" s="2207"/>
      <c r="G9" s="2443"/>
      <c r="H9" s="2443"/>
      <c r="I9" s="2443"/>
      <c r="J9" s="2245"/>
      <c r="K9" s="2402"/>
      <c r="L9" s="2399"/>
      <c r="M9" s="2399"/>
      <c r="N9" s="2245"/>
      <c r="O9" s="1670"/>
      <c r="P9" s="2245"/>
      <c r="Q9" s="2245"/>
      <c r="R9" s="2245"/>
    </row>
    <row r="10" spans="1:30" ht="13.8"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3420</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3"/>
      <c r="L16" s="1670"/>
      <c r="M16" s="1670"/>
      <c r="N16" s="2245"/>
      <c r="O16" s="1670"/>
      <c r="P16" s="2245"/>
      <c r="Q16" s="2245"/>
      <c r="R16" s="2245"/>
    </row>
    <row r="17" spans="1:28">
      <c r="A17" s="305" t="s">
        <v>2194</v>
      </c>
      <c r="B17" s="294" t="s">
        <v>2195</v>
      </c>
      <c r="C17" s="8">
        <f>'数据-汇总表'!E3</f>
        <v>0</v>
      </c>
      <c r="D17" s="1256" t="s">
        <v>2196</v>
      </c>
      <c r="E17" s="3229" t="s">
        <v>2197</v>
      </c>
      <c r="F17" s="3230"/>
      <c r="G17" s="3230"/>
      <c r="H17" s="3230"/>
      <c r="I17" s="3231"/>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2" t="s">
        <v>2201</v>
      </c>
      <c r="F18" s="3233"/>
      <c r="G18" s="3233"/>
      <c r="H18" s="3233"/>
      <c r="I18" s="3234"/>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t="s">
        <v>3414</v>
      </c>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9" t="s">
        <v>2205</v>
      </c>
      <c r="C20" s="3220"/>
      <c r="D20" s="3221" t="s">
        <v>2206</v>
      </c>
      <c r="E20" s="3222"/>
      <c r="F20" s="2430" t="s">
        <v>1056</v>
      </c>
      <c r="G20" s="2442"/>
      <c r="H20" s="2442"/>
      <c r="I20" s="2442"/>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7"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7"/>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7"/>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8"/>
      <c r="B30" s="294" t="s">
        <v>2217</v>
      </c>
      <c r="C30" s="3209"/>
      <c r="D30" s="3210"/>
      <c r="E30" s="2442"/>
      <c r="F30" s="2442"/>
      <c r="G30" s="2442"/>
      <c r="H30" s="2442"/>
      <c r="I30" s="2442"/>
      <c r="J30" s="2245"/>
      <c r="K30" s="2402"/>
      <c r="L30" s="2399"/>
      <c r="M30" s="2399"/>
      <c r="N30" s="2245"/>
      <c r="O30" s="1670"/>
      <c r="P30" s="2245"/>
      <c r="Q30" s="2245"/>
      <c r="R30" s="2245"/>
      <c r="S30" s="2245"/>
      <c r="T30" s="2245"/>
      <c r="U30" s="2245"/>
      <c r="V30" s="2245"/>
    </row>
    <row r="31" spans="1:28">
      <c r="A31" s="3211"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06" t="s">
        <v>2227</v>
      </c>
      <c r="T34" s="315" t="str">
        <f>NUMBERSTRING(7-K34,1)&amp;"通"</f>
        <v>七通</v>
      </c>
      <c r="U34" s="2245"/>
      <c r="V34" s="2245"/>
    </row>
    <row r="35" spans="1:30">
      <c r="A35" s="2236"/>
      <c r="B35" s="3206" t="s">
        <v>2228</v>
      </c>
      <c r="C35" s="3206"/>
      <c r="D35" s="3206"/>
      <c r="E35" s="320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9"/>
      <c r="G2" s="2432"/>
      <c r="H2" s="2433"/>
      <c r="I2" s="2146" t="s">
        <v>1132</v>
      </c>
      <c r="J2" s="2439"/>
      <c r="K2" s="2439"/>
      <c r="L2" s="2439"/>
      <c r="M2" s="2439"/>
      <c r="N2" s="2440"/>
      <c r="O2" s="2439"/>
      <c r="P2" s="2439"/>
    </row>
    <row r="3" spans="1:16" ht="15" thickBot="1">
      <c r="A3" s="3245" t="s">
        <v>1105</v>
      </c>
      <c r="B3" s="3245"/>
      <c r="C3" s="3245"/>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46"/>
      <c r="B4" s="3247"/>
      <c r="C4" s="324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9" t="s">
        <v>1110</v>
      </c>
      <c r="C5" s="3249"/>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9" t="s">
        <v>1111</v>
      </c>
      <c r="C6" s="3249"/>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1"/>
      <c r="B7" s="3242"/>
      <c r="C7" s="3243"/>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45825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0" t="s">
        <v>2285</v>
      </c>
      <c r="B1" s="3251"/>
      <c r="C1" s="3251"/>
      <c r="D1" s="3251"/>
      <c r="E1" s="3251"/>
      <c r="F1" s="3251"/>
      <c r="G1" s="325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G14" sqref="G14"/>
    </sheetView>
  </sheetViews>
  <sheetFormatPr defaultColWidth="9" defaultRowHeight="14.4"/>
  <cols>
    <col min="1" max="1" width="25" style="2301" customWidth="1"/>
    <col min="2" max="9" width="15.77734375" style="2301" customWidth="1"/>
    <col min="10" max="16384" width="9" style="2301"/>
  </cols>
  <sheetData>
    <row r="1" spans="1:13" ht="16.2">
      <c r="A1" s="2300" t="s">
        <v>665</v>
      </c>
      <c r="B1" s="2300">
        <f>SUM(B14:B23)</f>
        <v>241.06</v>
      </c>
      <c r="C1" s="2462"/>
      <c r="D1" s="2462"/>
      <c r="E1" s="2462"/>
      <c r="F1" s="2462"/>
      <c r="G1" s="2463"/>
      <c r="H1" s="2463"/>
      <c r="I1" s="2463"/>
      <c r="J1" s="2463"/>
      <c r="K1" s="2463"/>
    </row>
    <row r="2" spans="1:13" ht="16.2">
      <c r="A2" s="2300" t="s">
        <v>653</v>
      </c>
      <c r="B2" s="2300">
        <f>SUM(C14:C23)</f>
        <v>0</v>
      </c>
      <c r="C2" s="2462"/>
      <c r="D2" s="2462"/>
      <c r="E2" s="2462" t="s">
        <v>3415</v>
      </c>
      <c r="F2" s="2462" t="s">
        <v>3416</v>
      </c>
      <c r="G2" s="3163" t="s">
        <v>3417</v>
      </c>
      <c r="H2" s="3163" t="s">
        <v>3418</v>
      </c>
      <c r="I2" s="3163" t="s">
        <v>3419</v>
      </c>
      <c r="J2" s="3163" t="s">
        <v>3416</v>
      </c>
      <c r="K2" s="2463"/>
    </row>
    <row r="3" spans="1:13" ht="15.6">
      <c r="A3" s="2300" t="s">
        <v>662</v>
      </c>
      <c r="B3" s="2302">
        <f>项目基本情况!D3</f>
        <v>45825</v>
      </c>
      <c r="C3" s="2462"/>
      <c r="D3" s="2462"/>
      <c r="E3" s="2462">
        <v>304</v>
      </c>
      <c r="F3" s="2462">
        <v>420</v>
      </c>
      <c r="G3" s="2463">
        <v>34600</v>
      </c>
      <c r="H3" s="2463">
        <v>121.39</v>
      </c>
      <c r="I3" s="2463">
        <f>典型户型修正!R24</f>
        <v>32000</v>
      </c>
      <c r="J3" s="2463">
        <f>ROUND(I3*H3/10000,0)</f>
        <v>388</v>
      </c>
      <c r="K3" s="2463"/>
      <c r="L3" s="2301">
        <f>I3/G3</f>
        <v>0.92485549132947975</v>
      </c>
      <c r="M3" s="2301">
        <f>J3/F3</f>
        <v>0.92380952380952386</v>
      </c>
    </row>
    <row r="4" spans="1:13" ht="31.2">
      <c r="A4" s="2300" t="s">
        <v>661</v>
      </c>
      <c r="B4" s="2300" t="s">
        <v>660</v>
      </c>
      <c r="C4" s="2300" t="s">
        <v>659</v>
      </c>
      <c r="D4" s="2300" t="s">
        <v>658</v>
      </c>
      <c r="E4" s="2462">
        <v>305</v>
      </c>
      <c r="F4" s="2463">
        <v>820</v>
      </c>
      <c r="G4" s="2463">
        <v>34000</v>
      </c>
      <c r="H4" s="2463">
        <v>241.06</v>
      </c>
      <c r="I4" s="2463">
        <f>典型户型修正!R25</f>
        <v>31360</v>
      </c>
      <c r="J4" s="2463">
        <f t="shared" ref="J4:J5" si="0">ROUND(I4*H4/10000,0)</f>
        <v>756</v>
      </c>
      <c r="K4" s="2463"/>
      <c r="L4" s="2301">
        <f>I4/G4</f>
        <v>0.9223529411764706</v>
      </c>
      <c r="M4" s="2301">
        <f>J4/F4</f>
        <v>0.92195121951219516</v>
      </c>
    </row>
    <row r="5" spans="1:13" ht="15.6">
      <c r="A5" s="2300" t="s">
        <v>657</v>
      </c>
      <c r="B5" s="2300">
        <f>SUM(D14:D23)</f>
        <v>756</v>
      </c>
      <c r="C5" s="2300">
        <f ca="1">IF(B5=D14,结果表!H102,ROUND(B5*10000/$B$1,0))</f>
        <v>0</v>
      </c>
      <c r="D5" s="2300" t="e">
        <f>ROUND(B5*10000/$B$2,0)</f>
        <v>#DIV/0!</v>
      </c>
      <c r="E5" s="2462">
        <v>306</v>
      </c>
      <c r="F5" s="2463">
        <v>826</v>
      </c>
      <c r="G5" s="2463">
        <v>34000</v>
      </c>
      <c r="H5" s="2463">
        <v>242.71</v>
      </c>
      <c r="I5" s="2463">
        <f>典型户型修正!R26</f>
        <v>31360</v>
      </c>
      <c r="J5" s="2463">
        <f t="shared" si="0"/>
        <v>761</v>
      </c>
      <c r="K5" s="2463"/>
    </row>
    <row r="6" spans="1:13" ht="15.6">
      <c r="A6" s="2300" t="s">
        <v>656</v>
      </c>
      <c r="B6" s="2300">
        <f>SUM(G14:G23)</f>
        <v>756</v>
      </c>
      <c r="C6" s="2300">
        <f ca="1">IF(B6=G14,结果表!H108,ROUND(B6*10000/$B$1,0))</f>
        <v>0</v>
      </c>
      <c r="D6" s="2300" t="e">
        <f>ROUND(B6*10000/$B$2,0)</f>
        <v>#DIV/0!</v>
      </c>
      <c r="E6" s="2462"/>
      <c r="F6" s="2463"/>
      <c r="G6" s="2463"/>
      <c r="H6" s="2463"/>
      <c r="I6" s="2463"/>
      <c r="J6" s="2463"/>
      <c r="K6" s="2463"/>
    </row>
    <row r="7" spans="1:13" ht="15.6">
      <c r="A7" s="2300" t="s">
        <v>664</v>
      </c>
      <c r="B7" s="2300">
        <f>SUM(H14:H23)</f>
        <v>0</v>
      </c>
      <c r="C7" s="2300" t="str">
        <f>IF(B7=H14,结果表!H110,ROUND(B7*10000/$B$1,0))</f>
        <v>——</v>
      </c>
      <c r="D7" s="2300" t="e">
        <f>ROUND(B7*10000/$B$2,0)</f>
        <v>#DIV/0!</v>
      </c>
      <c r="E7" s="2462"/>
      <c r="F7" s="2463"/>
      <c r="G7" s="2463"/>
      <c r="H7" s="2463"/>
      <c r="I7" s="2463"/>
      <c r="J7" s="2463"/>
      <c r="K7" s="2463"/>
    </row>
    <row r="8" spans="1:13" ht="15.6">
      <c r="A8" s="2300" t="s">
        <v>587</v>
      </c>
      <c r="B8" s="2300">
        <f>SUM(I14:I23)</f>
        <v>0</v>
      </c>
      <c r="C8" s="2300" t="str">
        <f>IF(B8=I14,结果表!H112,ROUND(B8*10000/$B$1,0))</f>
        <v>——</v>
      </c>
      <c r="D8" s="2300" t="e">
        <f>ROUND(B8*10000/$B$2,0)</f>
        <v>#DIV/0!</v>
      </c>
      <c r="E8" s="2462"/>
      <c r="F8" s="2463"/>
      <c r="G8" s="2463"/>
      <c r="H8" s="2463"/>
      <c r="I8" s="2463"/>
      <c r="J8" s="2463"/>
      <c r="K8" s="2463"/>
    </row>
    <row r="9" spans="1:13" ht="15.6">
      <c r="A9" s="2300" t="s">
        <v>655</v>
      </c>
      <c r="B9" s="1244"/>
      <c r="C9" s="2462"/>
      <c r="D9" s="2462"/>
      <c r="E9" s="2462"/>
      <c r="F9" s="2463"/>
      <c r="G9" s="2463"/>
      <c r="H9" s="2463"/>
      <c r="I9" s="2463"/>
      <c r="J9" s="2463"/>
      <c r="K9" s="2463"/>
    </row>
    <row r="10" spans="1:13" ht="15.6">
      <c r="A10" s="2300" t="s">
        <v>654</v>
      </c>
      <c r="B10" s="2300">
        <f>IF(E10="",0,ROUND(B1*(E10*365/G10)/10000,0))</f>
        <v>0</v>
      </c>
      <c r="C10" s="2300" t="s">
        <v>3355</v>
      </c>
      <c r="D10" s="2300" t="s">
        <v>3356</v>
      </c>
      <c r="E10" s="3137"/>
      <c r="F10" s="3141" t="s">
        <v>3357</v>
      </c>
      <c r="G10" s="3138"/>
      <c r="H10" s="2463"/>
      <c r="I10" s="2463"/>
      <c r="J10" s="2463"/>
      <c r="K10" s="2463"/>
    </row>
    <row r="11" spans="1:13" ht="15.6">
      <c r="A11" s="2300" t="s">
        <v>670</v>
      </c>
      <c r="B11" s="1244"/>
      <c r="C11" s="2462"/>
      <c r="D11" s="2462"/>
      <c r="E11" s="2462"/>
      <c r="F11" s="2463"/>
      <c r="G11" s="2463"/>
      <c r="H11" s="2463"/>
      <c r="I11" s="2463"/>
      <c r="J11" s="2463"/>
      <c r="K11" s="2463"/>
    </row>
    <row r="12" spans="1:13" ht="15.6">
      <c r="A12" s="2462"/>
      <c r="B12" s="2462"/>
      <c r="C12" s="2462"/>
      <c r="D12" s="2462"/>
      <c r="E12" s="2462"/>
      <c r="F12" s="2463"/>
      <c r="G12" s="2463"/>
      <c r="H12" s="2463"/>
      <c r="I12" s="2463"/>
      <c r="J12" s="2463"/>
      <c r="K12" s="2463"/>
    </row>
    <row r="13" spans="1:13" ht="31.8">
      <c r="A13" s="2303" t="s">
        <v>669</v>
      </c>
      <c r="B13" s="2304" t="s">
        <v>666</v>
      </c>
      <c r="C13" s="2304" t="s">
        <v>668</v>
      </c>
      <c r="D13" s="2304" t="s">
        <v>667</v>
      </c>
      <c r="E13" s="2300" t="s">
        <v>659</v>
      </c>
      <c r="F13" s="2300" t="s">
        <v>658</v>
      </c>
      <c r="G13" s="2304" t="s">
        <v>652</v>
      </c>
      <c r="H13" s="2304" t="s">
        <v>663</v>
      </c>
      <c r="I13" s="2304" t="s">
        <v>651</v>
      </c>
      <c r="J13" s="2463"/>
      <c r="K13" s="2463"/>
    </row>
    <row r="14" spans="1:13" ht="15.6">
      <c r="A14" s="2305" t="s">
        <v>650</v>
      </c>
      <c r="B14" s="2306">
        <f>H4</f>
        <v>241.06</v>
      </c>
      <c r="C14" s="2306"/>
      <c r="D14" s="2306">
        <f>J4</f>
        <v>756</v>
      </c>
      <c r="E14" s="2306">
        <f>I4</f>
        <v>31360</v>
      </c>
      <c r="F14" s="2306" t="e">
        <f>ROUND(D14*10000/C14,0)</f>
        <v>#DIV/0!</v>
      </c>
      <c r="G14" s="2306">
        <f>D14</f>
        <v>756</v>
      </c>
      <c r="H14" s="2306"/>
      <c r="I14" s="2306"/>
      <c r="J14" s="2463"/>
      <c r="K14" s="2463"/>
    </row>
    <row r="15" spans="1:13" ht="15.6">
      <c r="A15" s="2305" t="s">
        <v>649</v>
      </c>
      <c r="B15" s="2307"/>
      <c r="C15" s="2307"/>
      <c r="D15" s="2307"/>
      <c r="E15" s="2306" t="e">
        <f t="shared" ref="E15:E23" si="1">ROUND(D15*10000/B15,0)</f>
        <v>#DIV/0!</v>
      </c>
      <c r="F15" s="2306" t="e">
        <f t="shared" ref="F15:F23" si="2">ROUND(D15*10000/C15,0)</f>
        <v>#DIV/0!</v>
      </c>
      <c r="G15" s="1244"/>
      <c r="H15" s="1244"/>
      <c r="I15" s="2307"/>
      <c r="J15" s="2463"/>
      <c r="K15" s="2463"/>
    </row>
    <row r="16" spans="1:13" ht="15.6">
      <c r="A16" s="2305" t="s">
        <v>648</v>
      </c>
      <c r="B16" s="2307"/>
      <c r="C16" s="2307"/>
      <c r="D16" s="2307"/>
      <c r="E16" s="2306" t="e">
        <f t="shared" si="1"/>
        <v>#DIV/0!</v>
      </c>
      <c r="F16" s="2306" t="e">
        <f t="shared" si="2"/>
        <v>#DIV/0!</v>
      </c>
      <c r="G16" s="1244"/>
      <c r="H16" s="1244"/>
      <c r="I16" s="2307"/>
      <c r="J16" s="2463"/>
      <c r="K16" s="2463"/>
    </row>
    <row r="17" spans="1:11" ht="15.6">
      <c r="A17" s="2305" t="s">
        <v>647</v>
      </c>
      <c r="B17" s="2307"/>
      <c r="C17" s="2307"/>
      <c r="D17" s="2307"/>
      <c r="E17" s="2306" t="e">
        <f t="shared" si="1"/>
        <v>#DIV/0!</v>
      </c>
      <c r="F17" s="2306" t="e">
        <f t="shared" si="2"/>
        <v>#DIV/0!</v>
      </c>
      <c r="G17" s="1244"/>
      <c r="H17" s="1244"/>
      <c r="I17" s="2307"/>
      <c r="J17" s="2463"/>
      <c r="K17" s="2463"/>
    </row>
    <row r="18" spans="1:11" ht="15.6">
      <c r="A18" s="2305" t="s">
        <v>646</v>
      </c>
      <c r="B18" s="2307"/>
      <c r="C18" s="2307"/>
      <c r="D18" s="2307"/>
      <c r="E18" s="2306" t="e">
        <f t="shared" si="1"/>
        <v>#DIV/0!</v>
      </c>
      <c r="F18" s="2306" t="e">
        <f t="shared" si="2"/>
        <v>#DIV/0!</v>
      </c>
      <c r="G18" s="2307"/>
      <c r="H18" s="2307"/>
      <c r="I18" s="2307"/>
      <c r="J18" s="2463"/>
      <c r="K18" s="2463"/>
    </row>
    <row r="19" spans="1:11" ht="15.6">
      <c r="A19" s="2305" t="s">
        <v>645</v>
      </c>
      <c r="B19" s="2307"/>
      <c r="C19" s="2307"/>
      <c r="D19" s="2307"/>
      <c r="E19" s="2306" t="e">
        <f t="shared" si="1"/>
        <v>#DIV/0!</v>
      </c>
      <c r="F19" s="2306" t="e">
        <f t="shared" si="2"/>
        <v>#DIV/0!</v>
      </c>
      <c r="G19" s="2307"/>
      <c r="H19" s="2307"/>
      <c r="I19" s="2307"/>
      <c r="J19" s="2463"/>
      <c r="K19" s="2463"/>
    </row>
    <row r="20" spans="1:11" ht="15.6">
      <c r="A20" s="2305" t="s">
        <v>644</v>
      </c>
      <c r="B20" s="2307"/>
      <c r="C20" s="2307"/>
      <c r="D20" s="2307"/>
      <c r="E20" s="2306" t="e">
        <f t="shared" si="1"/>
        <v>#DIV/0!</v>
      </c>
      <c r="F20" s="2306" t="e">
        <f t="shared" si="2"/>
        <v>#DIV/0!</v>
      </c>
      <c r="G20" s="2307"/>
      <c r="H20" s="2307"/>
      <c r="I20" s="2307"/>
      <c r="J20" s="2463"/>
      <c r="K20" s="2463"/>
    </row>
    <row r="21" spans="1:11" ht="15.6">
      <c r="A21" s="2305" t="s">
        <v>643</v>
      </c>
      <c r="B21" s="2307"/>
      <c r="C21" s="2307"/>
      <c r="D21" s="2307"/>
      <c r="E21" s="2306" t="e">
        <f t="shared" si="1"/>
        <v>#DIV/0!</v>
      </c>
      <c r="F21" s="2306" t="e">
        <f t="shared" si="2"/>
        <v>#DIV/0!</v>
      </c>
      <c r="G21" s="2307"/>
      <c r="H21" s="2307"/>
      <c r="I21" s="2307"/>
      <c r="J21" s="2463"/>
      <c r="K21" s="2463"/>
    </row>
    <row r="22" spans="1:11" ht="15.6">
      <c r="A22" s="2305" t="s">
        <v>642</v>
      </c>
      <c r="B22" s="2307"/>
      <c r="C22" s="2307"/>
      <c r="D22" s="2307"/>
      <c r="E22" s="2306" t="e">
        <f t="shared" si="1"/>
        <v>#DIV/0!</v>
      </c>
      <c r="F22" s="2306" t="e">
        <f t="shared" si="2"/>
        <v>#DIV/0!</v>
      </c>
      <c r="G22" s="2307"/>
      <c r="H22" s="2307"/>
      <c r="I22" s="2307"/>
      <c r="J22" s="2463"/>
      <c r="K22" s="2463"/>
    </row>
    <row r="23" spans="1:11" ht="15.6">
      <c r="A23" s="2305" t="s">
        <v>641</v>
      </c>
      <c r="B23" s="2307"/>
      <c r="C23" s="2307"/>
      <c r="D23" s="2307"/>
      <c r="E23" s="1244" t="e">
        <f t="shared" si="1"/>
        <v>#DIV/0!</v>
      </c>
      <c r="F23" s="1244" t="e">
        <f t="shared" si="2"/>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55" t="s">
        <v>2084</v>
      </c>
      <c r="D1" s="3256"/>
      <c r="E1" s="3256"/>
      <c r="F1" s="3256"/>
      <c r="G1" s="3256"/>
      <c r="H1" s="3256"/>
      <c r="I1" s="3256"/>
      <c r="J1" s="3256"/>
      <c r="K1" s="3256"/>
      <c r="L1" s="3256"/>
      <c r="M1" s="3256"/>
      <c r="N1" s="3256"/>
      <c r="O1" s="3256"/>
      <c r="P1" s="3256"/>
      <c r="Q1" s="3256"/>
      <c r="R1" s="3256"/>
      <c r="S1" s="3257"/>
      <c r="T1" s="929" t="s">
        <v>2085</v>
      </c>
    </row>
    <row r="2" spans="1:45" s="625" customFormat="1" ht="39.6">
      <c r="A2" s="930"/>
      <c r="B2" s="622" t="s">
        <v>2086</v>
      </c>
      <c r="C2" s="14" t="str">
        <f t="shared" ref="C2:L2" si="0">C3&amp;"(含)"&amp;"-"&amp;D3</f>
        <v>0(含)-150</v>
      </c>
      <c r="D2" s="623" t="str">
        <f t="shared" si="0"/>
        <v>150(含)-200</v>
      </c>
      <c r="E2" s="623" t="str">
        <f t="shared" si="0"/>
        <v>200(含)-250</v>
      </c>
      <c r="F2" s="623" t="str">
        <f t="shared" si="0"/>
        <v>250(含)-300</v>
      </c>
      <c r="G2" s="623" t="str">
        <f t="shared" si="0"/>
        <v>300(含)-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150</v>
      </c>
      <c r="E3" s="628">
        <v>200</v>
      </c>
      <c r="F3" s="1220">
        <v>250</v>
      </c>
      <c r="G3" s="1220">
        <v>300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 t="shared" ref="E4:G4" si="7">D4-1</f>
        <v>98</v>
      </c>
      <c r="F4" s="936">
        <f t="shared" si="7"/>
        <v>97</v>
      </c>
      <c r="G4" s="936">
        <f t="shared" si="7"/>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1905</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31479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605.16</v>
      </c>
      <c r="C22" s="3252" t="s">
        <v>27</v>
      </c>
      <c r="D22" s="3253"/>
      <c r="E22" s="3253"/>
      <c r="F22" s="3253"/>
      <c r="G22" s="3253"/>
      <c r="H22" s="3253"/>
      <c r="I22" s="3253"/>
      <c r="J22" s="3253"/>
      <c r="K22" s="3253"/>
      <c r="L22" s="3253"/>
      <c r="M22" s="3253"/>
      <c r="N22" s="3253"/>
      <c r="O22" s="3253"/>
      <c r="P22" s="3253"/>
      <c r="Q22" s="3254"/>
      <c r="R22" s="21">
        <f>ROUND(S22*10000/B22,0)</f>
        <v>31479</v>
      </c>
      <c r="S22" s="21">
        <f>SUM(S24:S10000)</f>
        <v>1905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304</v>
      </c>
      <c r="B24" s="633">
        <f>系统读取表!H3</f>
        <v>121.39</v>
      </c>
      <c r="C24" s="2571">
        <v>1</v>
      </c>
      <c r="D24" s="2572"/>
      <c r="E24" s="2571">
        <v>1</v>
      </c>
      <c r="F24" s="2572"/>
      <c r="G24" s="2571">
        <v>1</v>
      </c>
      <c r="H24" s="2572"/>
      <c r="I24" s="2571">
        <v>1</v>
      </c>
      <c r="J24" s="2572"/>
      <c r="K24" s="2571">
        <v>1</v>
      </c>
      <c r="L24" s="2572"/>
      <c r="M24" s="2571">
        <v>1</v>
      </c>
      <c r="N24" s="2572"/>
      <c r="O24" s="2571">
        <v>1</v>
      </c>
      <c r="P24" s="2572"/>
      <c r="Q24" s="2571">
        <v>1</v>
      </c>
      <c r="R24" s="633">
        <v>32000</v>
      </c>
      <c r="S24" s="634">
        <f t="shared" ref="S24:S54" si="12">ROUND(R24*B24/10000,0)</f>
        <v>388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305</v>
      </c>
      <c r="B25" s="633">
        <f>系统读取表!H4</f>
        <v>241.06</v>
      </c>
      <c r="C25" s="21">
        <f>IF(B25="",1,(LOOKUP(B25,$3:$3,$4:$4)-LOOKUP($B$24,$3:$3,$4:$4)+100)/100)</f>
        <v>0.98</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31360</v>
      </c>
      <c r="S25" s="308">
        <f t="shared" si="12"/>
        <v>756</v>
      </c>
    </row>
    <row r="26" spans="1:45">
      <c r="A26" s="142">
        <v>306</v>
      </c>
      <c r="B26" s="633">
        <f>系统读取表!H5</f>
        <v>242.71</v>
      </c>
      <c r="C26" s="21">
        <f t="shared" ref="C26:C89" si="13">IF(B26="",1,(LOOKUP(B26,$3:$3,$4:$4)-LOOKUP($B$24,$3:$3,$4:$4)+100)/100)</f>
        <v>0.98</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31360</v>
      </c>
      <c r="S26" s="308">
        <f t="shared" si="12"/>
        <v>761</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F726-5FBE-4C26-A363-F662030634B7}">
  <sheetPr>
    <tabColor rgb="FF7030A0"/>
  </sheetPr>
  <dimension ref="A1"/>
  <sheetViews>
    <sheetView topLeftCell="A49" workbookViewId="0">
      <selection activeCell="R60" sqref="R60"/>
    </sheetView>
  </sheetViews>
  <sheetFormatPr defaultRowHeight="14.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3.2">
      <c r="A3" s="3296" t="s">
        <v>1264</v>
      </c>
      <c r="B3" s="3297"/>
      <c r="C3" s="3297"/>
      <c r="D3" s="3297"/>
      <c r="E3" s="3297"/>
      <c r="F3" s="3297"/>
      <c r="G3" s="3297"/>
      <c r="H3" s="3297"/>
      <c r="I3" s="3297"/>
    </row>
    <row r="4" spans="1:12" ht="14.4">
      <c r="A4" s="1624" t="s">
        <v>1265</v>
      </c>
      <c r="B4" s="1625" t="s">
        <v>1266</v>
      </c>
      <c r="C4" s="1626"/>
      <c r="D4" s="1626"/>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72" t="s">
        <v>1268</v>
      </c>
      <c r="B5" s="3259">
        <v>25</v>
      </c>
      <c r="C5" s="3275"/>
      <c r="D5" s="3295"/>
      <c r="E5" s="123" t="s">
        <v>1269</v>
      </c>
      <c r="F5" s="1627"/>
      <c r="G5" s="1627"/>
      <c r="H5" s="1627"/>
      <c r="I5" s="1281"/>
    </row>
    <row r="6" spans="1:12" ht="13.2">
      <c r="A6" s="3272"/>
      <c r="B6" s="3259"/>
      <c r="C6" s="3276"/>
      <c r="D6" s="3295"/>
      <c r="E6" s="123" t="s">
        <v>1270</v>
      </c>
      <c r="F6" s="1627"/>
      <c r="G6" s="1627"/>
      <c r="H6" s="1627"/>
      <c r="I6" s="1281"/>
    </row>
    <row r="7" spans="1:12" ht="13.2">
      <c r="A7" s="3272"/>
      <c r="B7" s="3259"/>
      <c r="C7" s="3277"/>
      <c r="D7" s="3295"/>
      <c r="E7" s="123" t="s">
        <v>1271</v>
      </c>
      <c r="F7" s="1627"/>
      <c r="G7" s="1627"/>
      <c r="H7" s="1627"/>
      <c r="I7" s="1281"/>
    </row>
    <row r="8" spans="1:12" ht="13.2">
      <c r="A8" s="3272" t="s">
        <v>1272</v>
      </c>
      <c r="B8" s="3259">
        <v>15</v>
      </c>
      <c r="C8" s="3275"/>
      <c r="D8" s="3295"/>
      <c r="E8" s="123" t="s">
        <v>1273</v>
      </c>
      <c r="F8" s="1627"/>
      <c r="G8" s="1627"/>
      <c r="H8" s="1627"/>
      <c r="I8" s="1281"/>
    </row>
    <row r="9" spans="1:12" ht="13.2">
      <c r="A9" s="3272"/>
      <c r="B9" s="3259"/>
      <c r="C9" s="3277"/>
      <c r="D9" s="3295"/>
      <c r="E9" s="123" t="s">
        <v>1274</v>
      </c>
      <c r="F9" s="1627"/>
      <c r="G9" s="1627"/>
      <c r="H9" s="1627"/>
      <c r="I9" s="1281"/>
    </row>
    <row r="10" spans="1:12" ht="13.2">
      <c r="A10" s="3272" t="s">
        <v>1275</v>
      </c>
      <c r="B10" s="3259">
        <v>15</v>
      </c>
      <c r="C10" s="3275"/>
      <c r="D10" s="3295"/>
      <c r="E10" s="123" t="s">
        <v>1276</v>
      </c>
      <c r="F10" s="1627"/>
      <c r="G10" s="1627"/>
      <c r="H10" s="1627"/>
      <c r="I10" s="1281"/>
    </row>
    <row r="11" spans="1:12" ht="13.2">
      <c r="A11" s="3272"/>
      <c r="B11" s="3259"/>
      <c r="C11" s="3277"/>
      <c r="D11" s="3295"/>
      <c r="E11" s="123" t="s">
        <v>1277</v>
      </c>
      <c r="F11" s="1627"/>
      <c r="G11" s="1627"/>
      <c r="H11" s="1627"/>
      <c r="I11" s="1281"/>
    </row>
    <row r="12" spans="1:12" ht="13.2">
      <c r="A12" s="3272" t="s">
        <v>1278</v>
      </c>
      <c r="B12" s="3259">
        <v>15</v>
      </c>
      <c r="C12" s="3275"/>
      <c r="D12" s="3295"/>
      <c r="E12" s="123" t="s">
        <v>1279</v>
      </c>
      <c r="F12" s="1627"/>
      <c r="G12" s="1627"/>
      <c r="H12" s="1627"/>
      <c r="I12" s="1281"/>
    </row>
    <row r="13" spans="1:12" ht="13.2">
      <c r="A13" s="3272"/>
      <c r="B13" s="3259"/>
      <c r="C13" s="3277"/>
      <c r="D13" s="3295"/>
      <c r="E13" s="123" t="s">
        <v>1280</v>
      </c>
      <c r="F13" s="1627"/>
      <c r="G13" s="1627"/>
      <c r="H13" s="1627"/>
      <c r="I13" s="1281"/>
    </row>
    <row r="14" spans="1:12" ht="13.2">
      <c r="A14" s="3272" t="s">
        <v>1281</v>
      </c>
      <c r="B14" s="3259">
        <v>30</v>
      </c>
      <c r="C14" s="3275"/>
      <c r="D14" s="3295"/>
      <c r="E14" s="123" t="s">
        <v>1282</v>
      </c>
      <c r="F14" s="1627"/>
      <c r="G14" s="1627"/>
      <c r="H14" s="1627"/>
      <c r="I14" s="1281"/>
    </row>
    <row r="15" spans="1:12" ht="13.2">
      <c r="A15" s="3272"/>
      <c r="B15" s="3259"/>
      <c r="C15" s="3276"/>
      <c r="D15" s="3295"/>
      <c r="E15" s="123" t="s">
        <v>1283</v>
      </c>
      <c r="F15" s="1627"/>
      <c r="G15" s="1627"/>
      <c r="H15" s="1627"/>
      <c r="I15" s="1281"/>
    </row>
    <row r="16" spans="1:12" ht="13.2">
      <c r="A16" s="3272"/>
      <c r="B16" s="3259"/>
      <c r="C16" s="3277"/>
      <c r="D16" s="3295"/>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82" t="s">
        <v>2130</v>
      </c>
      <c r="F18" s="3283"/>
      <c r="G18" s="3283"/>
      <c r="H18" s="3283"/>
      <c r="I18" s="3283"/>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6" t="s">
        <v>1299</v>
      </c>
      <c r="B24" s="1631" t="s">
        <v>1291</v>
      </c>
      <c r="C24" s="128">
        <f>IF(B30=0,0,D30)</f>
        <v>0</v>
      </c>
      <c r="D24" s="1637"/>
      <c r="E24" s="121"/>
      <c r="F24" s="121"/>
      <c r="G24" s="121"/>
      <c r="H24" s="121"/>
      <c r="I24" s="121"/>
    </row>
    <row r="25" spans="1:36" ht="14.4">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6" t="s">
        <v>1312</v>
      </c>
      <c r="B36" s="1652" t="s">
        <v>1313</v>
      </c>
      <c r="C36" s="137"/>
      <c r="D36" s="1653"/>
      <c r="E36" s="1567"/>
      <c r="F36" s="1654"/>
      <c r="G36" s="121"/>
      <c r="H36" s="121"/>
      <c r="I36" s="121"/>
    </row>
    <row r="37" spans="1:15" ht="15" thickBot="1">
      <c r="A37" s="3287"/>
      <c r="B37" s="1555" t="s">
        <v>1314</v>
      </c>
      <c r="C37" s="139"/>
      <c r="D37" s="1071"/>
      <c r="E37" s="1071"/>
      <c r="F37" s="1654"/>
      <c r="G37" s="121"/>
      <c r="H37" s="121"/>
      <c r="I37" s="121"/>
    </row>
    <row r="38" spans="1:15" ht="15" thickBot="1">
      <c r="A38" s="328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45825</v>
      </c>
      <c r="N47" s="3343"/>
      <c r="O47" s="3343"/>
    </row>
    <row r="48" spans="1:15" ht="26.4">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2" t="s">
        <v>1340</v>
      </c>
      <c r="L48" s="3322"/>
      <c r="M48" s="3344" t="e">
        <f ca="1">H101</f>
        <v>#REF!</v>
      </c>
      <c r="N48" s="3344"/>
      <c r="O48" s="3344"/>
    </row>
    <row r="49" spans="1:35" ht="25.5" customHeight="1">
      <c r="A49" s="2152" t="s">
        <v>1341</v>
      </c>
      <c r="B49" s="3258" t="s">
        <v>1342</v>
      </c>
      <c r="C49" s="3258"/>
      <c r="D49" s="1478">
        <v>0</v>
      </c>
      <c r="E49" s="316" t="s">
        <v>1343</v>
      </c>
      <c r="F49" s="2233" t="s">
        <v>28</v>
      </c>
      <c r="G49" s="3328"/>
      <c r="H49" s="2134" t="s">
        <v>2133</v>
      </c>
      <c r="I49" s="2135"/>
      <c r="J49" s="2310">
        <v>4</v>
      </c>
      <c r="K49" s="3322" t="str">
        <f>IF(项目基本情况!E8="房地产抵押价值","房地产抵押价值","抵押担保权已注销时的房地产抵押价值")</f>
        <v>房地产抵押价值</v>
      </c>
      <c r="L49" s="3322"/>
      <c r="M49" s="3344" t="str">
        <f ca="1">IF(项目基本情况!E8="房地产抵押价值",H107,H109)</f>
        <v>——</v>
      </c>
      <c r="N49" s="3344"/>
      <c r="O49" s="3344"/>
    </row>
    <row r="50" spans="1:35" ht="25.5" customHeight="1">
      <c r="A50" s="2338"/>
      <c r="B50" s="3258" t="s">
        <v>1344</v>
      </c>
      <c r="C50" s="3258"/>
      <c r="D50" s="2189"/>
      <c r="E50" s="323"/>
      <c r="F50" s="2233"/>
      <c r="G50" s="3329"/>
      <c r="H50" s="2136" t="s">
        <v>2134</v>
      </c>
      <c r="I50" s="2135"/>
      <c r="J50" s="3341" t="s">
        <v>1345</v>
      </c>
      <c r="K50" s="3341"/>
      <c r="L50" s="3341"/>
      <c r="M50" s="3341"/>
      <c r="N50" s="3341"/>
      <c r="O50" s="3341"/>
    </row>
    <row r="51" spans="1:35" ht="20.399999999999999" customHeight="1">
      <c r="A51" s="2339"/>
      <c r="B51" s="3258" t="s">
        <v>1346</v>
      </c>
      <c r="C51" s="3258"/>
      <c r="D51" s="1024"/>
      <c r="E51" s="319"/>
      <c r="F51" s="2233"/>
      <c r="G51" s="3330"/>
      <c r="H51" s="2136" t="s">
        <v>2135</v>
      </c>
      <c r="I51" s="2135"/>
      <c r="J51" s="2311" t="s">
        <v>1347</v>
      </c>
      <c r="K51" s="3322" t="s">
        <v>1348</v>
      </c>
      <c r="L51" s="3322"/>
      <c r="M51" s="2311" t="s">
        <v>1349</v>
      </c>
      <c r="N51" s="2311" t="s">
        <v>1350</v>
      </c>
      <c r="O51" s="2311" t="s">
        <v>1351</v>
      </c>
    </row>
    <row r="52" spans="1:35" ht="24" customHeight="1">
      <c r="A52" s="2153" t="s">
        <v>1352</v>
      </c>
      <c r="B52" s="3258" t="s">
        <v>1353</v>
      </c>
      <c r="C52" s="3258"/>
      <c r="D52" s="1024" t="e">
        <f ca="1">ROUND(D45*'数据-取费表'!B41/(1+'数据-取费表'!C42),0)</f>
        <v>#REF!</v>
      </c>
      <c r="E52" s="1256" t="s">
        <v>1354</v>
      </c>
      <c r="F52" s="2340">
        <f>'数据-取费表'!B41</f>
        <v>0</v>
      </c>
      <c r="G52" s="2341"/>
      <c r="H52" s="2331"/>
      <c r="I52" s="1669"/>
      <c r="J52" s="2310">
        <v>1</v>
      </c>
      <c r="K52" s="3323" t="s">
        <v>1355</v>
      </c>
      <c r="L52" s="3323"/>
      <c r="M52" s="2312" t="b">
        <f>D48</f>
        <v>0</v>
      </c>
      <c r="N52" s="2310" t="str">
        <f>E48</f>
        <v>销售额×税（费）率</v>
      </c>
      <c r="O52" s="2313">
        <f>F48</f>
        <v>0</v>
      </c>
    </row>
    <row r="53" spans="1:35" ht="12" customHeight="1">
      <c r="A53" s="2153" t="s">
        <v>1356</v>
      </c>
      <c r="B53" s="3284" t="s">
        <v>2290</v>
      </c>
      <c r="C53" s="3285"/>
      <c r="D53" s="1024" t="e">
        <f ca="1">ROUND(D45*'数据-取费表'!B41/(1+'数据-取费表'!C42),0)</f>
        <v>#REF!</v>
      </c>
      <c r="E53" s="1256" t="s">
        <v>1354</v>
      </c>
      <c r="F53" s="2340">
        <f>'数据-取费表'!B41</f>
        <v>0</v>
      </c>
      <c r="G53" s="2341"/>
      <c r="H53" s="2331"/>
      <c r="I53" s="1669"/>
      <c r="J53" s="2310">
        <v>2</v>
      </c>
      <c r="K53" s="3323" t="s">
        <v>1357</v>
      </c>
      <c r="L53" s="3323"/>
      <c r="M53" s="2312" t="e">
        <f t="shared" ref="M53:O54" ca="1" si="0">D55</f>
        <v>#REF!</v>
      </c>
      <c r="N53" s="2310" t="str">
        <f t="shared" si="0"/>
        <v>销售额×税（费）率</v>
      </c>
      <c r="O53" s="2313" t="str">
        <f t="shared" si="0"/>
        <v>免征</v>
      </c>
    </row>
    <row r="54" spans="1:35" ht="12" customHeight="1">
      <c r="A54" s="2153" t="s">
        <v>1358</v>
      </c>
      <c r="B54" s="3284" t="s">
        <v>2291</v>
      </c>
      <c r="C54" s="3285"/>
      <c r="D54" s="1024" t="e">
        <f ca="1">C68</f>
        <v>#REF!</v>
      </c>
      <c r="E54" s="319" t="s">
        <v>1359</v>
      </c>
      <c r="F54" s="2340">
        <f>'数据-取费表'!B41</f>
        <v>0</v>
      </c>
      <c r="G54" s="2341"/>
      <c r="H54" s="2342"/>
      <c r="I54" s="1669"/>
      <c r="J54" s="2310">
        <v>3</v>
      </c>
      <c r="K54" s="3323" t="s">
        <v>1360</v>
      </c>
      <c r="L54" s="3323"/>
      <c r="M54" s="2312" t="e">
        <f t="shared" ca="1" si="0"/>
        <v>#REF!</v>
      </c>
      <c r="N54" s="2310" t="str">
        <f t="shared" si="0"/>
        <v>增值额×税（费）率</v>
      </c>
      <c r="O54" s="2314" t="str">
        <f t="shared" si="0"/>
        <v>免征</v>
      </c>
    </row>
    <row r="55" spans="1:35" ht="24" customHeight="1">
      <c r="A55" s="3273" t="s">
        <v>1361</v>
      </c>
      <c r="B55" s="3274"/>
      <c r="C55" s="3274"/>
      <c r="D55" s="12" t="e">
        <f ca="1">IF(H55="个人住宅",0,ROUND(D45*I55,0))</f>
        <v>#REF!</v>
      </c>
      <c r="E55" s="1256" t="s">
        <v>1362</v>
      </c>
      <c r="F55" s="2340" t="str">
        <f>IF(H55="正常",I55,"免征")</f>
        <v>免征</v>
      </c>
      <c r="G55" s="2341"/>
      <c r="H55" s="2337"/>
      <c r="I55" s="157">
        <f>'数据-取费表'!B49</f>
        <v>0</v>
      </c>
      <c r="J55" s="2310">
        <f>IF(H59="非个人房产","",4)</f>
        <v>4</v>
      </c>
      <c r="K55" s="3323" t="str">
        <f>IF(H59="非个人房产","——","个人所得税")</f>
        <v>个人所得税</v>
      </c>
      <c r="L55" s="3323"/>
      <c r="M55" s="2315" t="e">
        <f ca="1">D59</f>
        <v>#REF!</v>
      </c>
      <c r="N55" s="1883" t="str">
        <f>E59</f>
        <v>差额计税</v>
      </c>
      <c r="O55" s="2316">
        <f>F59</f>
        <v>0.01</v>
      </c>
    </row>
    <row r="56" spans="1:35" ht="25.2">
      <c r="A56" s="3273" t="s">
        <v>1363</v>
      </c>
      <c r="B56" s="3274"/>
      <c r="C56" s="3274"/>
      <c r="D56" s="12" t="e">
        <f ca="1">IF(H56="个人住宅",D57,D58)</f>
        <v>#REF!</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3.2">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0</v>
      </c>
      <c r="O57" s="2320"/>
      <c r="P57" s="2465" t="e">
        <f ca="1">N57/M49</f>
        <v>#VALUE!</v>
      </c>
    </row>
    <row r="58" spans="1:35" ht="25.2">
      <c r="A58" s="2153" t="s">
        <v>1352</v>
      </c>
      <c r="B58" s="3284" t="s">
        <v>1369</v>
      </c>
      <c r="C58" s="3258"/>
      <c r="D58" s="12" t="e">
        <f ca="1">IF(H58="转让取得",C81,C97)</f>
        <v>#REF!</v>
      </c>
      <c r="E58" s="1256" t="s">
        <v>1364</v>
      </c>
      <c r="F58" s="294" t="s">
        <v>28</v>
      </c>
      <c r="G58" s="2341"/>
      <c r="H58" s="2344"/>
      <c r="I58" s="1670"/>
      <c r="J58" s="3323"/>
      <c r="K58" s="3323"/>
      <c r="L58" s="2317" t="s">
        <v>1370</v>
      </c>
      <c r="M58" s="2321"/>
      <c r="N58" s="2322" t="str">
        <f ca="1">NUMBERSTRING(INT(N57*10000),2)&amp;"元整"</f>
        <v>零元整</v>
      </c>
      <c r="O58" s="2323"/>
    </row>
    <row r="59" spans="1:35" ht="24.6" thickBot="1">
      <c r="A59" s="3326" t="s">
        <v>1371</v>
      </c>
      <c r="B59" s="3327"/>
      <c r="C59" s="332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24">
        <f>J57+1</f>
        <v>6</v>
      </c>
      <c r="K59" s="3323" t="s">
        <v>1372</v>
      </c>
      <c r="L59" s="2310" t="s">
        <v>1368</v>
      </c>
      <c r="M59" s="2324"/>
      <c r="N59" s="2325" t="e">
        <f ca="1">M49-N57</f>
        <v>#VALUE!</v>
      </c>
      <c r="O59" s="2326"/>
    </row>
    <row r="60" spans="1:35" ht="12" customHeight="1">
      <c r="A60" s="1671"/>
      <c r="B60" s="646"/>
      <c r="C60" s="646"/>
      <c r="D60" s="646"/>
      <c r="E60" s="1466"/>
      <c r="F60" s="1670"/>
      <c r="G60" s="1670"/>
      <c r="H60" s="151"/>
      <c r="I60" s="121"/>
      <c r="J60" s="3325"/>
      <c r="K60" s="3323"/>
      <c r="L60" s="2317" t="s">
        <v>1370</v>
      </c>
      <c r="M60" s="2321"/>
      <c r="N60" s="2322" t="e">
        <f ca="1">NUMBERSTRING(INT(N59*10000),2)&amp;"元整"</f>
        <v>#VALUE!</v>
      </c>
      <c r="O60" s="2323"/>
    </row>
    <row r="61" spans="1:35" ht="13.8" thickBot="1">
      <c r="A61" s="3271" t="s">
        <v>1373</v>
      </c>
      <c r="B61" s="3271"/>
      <c r="C61" s="3271"/>
      <c r="D61" s="3271"/>
      <c r="E61" s="3271"/>
      <c r="F61" s="1670"/>
      <c r="G61" s="1670"/>
      <c r="H61" s="151"/>
      <c r="I61" s="121"/>
      <c r="J61" s="2310">
        <f>J59+1</f>
        <v>7</v>
      </c>
      <c r="K61" s="3323" t="s">
        <v>1374</v>
      </c>
      <c r="L61" s="3323"/>
      <c r="M61" s="2327"/>
      <c r="N61" s="2328" t="e">
        <f ca="1">ROUND(N59*10000/'数据-汇总表'!E3,0)</f>
        <v>#VALUE!</v>
      </c>
      <c r="O61" s="2329"/>
    </row>
    <row r="62" spans="1:35" ht="13.2">
      <c r="A62" s="3289" t="s">
        <v>1375</v>
      </c>
      <c r="B62" s="3290"/>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48"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8"/>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8"/>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8"/>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8"/>
      <c r="K69" s="1245" t="s">
        <v>1393</v>
      </c>
      <c r="L69" s="1245"/>
      <c r="M69" s="294" t="e">
        <f ca="1">ROUND(SUM(M63:M68),0)</f>
        <v>#VALUE!</v>
      </c>
      <c r="N69" s="2332" t="e">
        <f ca="1">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50" t="s">
        <v>2128</v>
      </c>
      <c r="H90" s="3351"/>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70"/>
      <c r="E100" s="3247" t="s">
        <v>1429</v>
      </c>
      <c r="F100" s="3247"/>
      <c r="G100" s="3247"/>
      <c r="H100" s="3270"/>
      <c r="I100" s="121"/>
    </row>
    <row r="101" spans="1:35" ht="18.75" customHeight="1">
      <c r="A101" s="3331" t="s">
        <v>1430</v>
      </c>
      <c r="B101" s="3332"/>
      <c r="C101" s="2371">
        <f>C4</f>
        <v>0</v>
      </c>
      <c r="D101" s="2372">
        <f>D4</f>
        <v>0</v>
      </c>
      <c r="E101" s="3345" t="s">
        <v>1431</v>
      </c>
      <c r="F101" s="3302"/>
      <c r="G101" s="1687" t="s">
        <v>1432</v>
      </c>
      <c r="H101" s="2381" t="e">
        <f ca="1">H118</f>
        <v>#REF!</v>
      </c>
      <c r="I101" s="121"/>
    </row>
    <row r="102" spans="1:35" ht="18.75" customHeight="1">
      <c r="A102" s="3304" t="s">
        <v>1433</v>
      </c>
      <c r="B102" s="2370" t="s">
        <v>1432</v>
      </c>
      <c r="C102" s="2371" t="e">
        <f ca="1">IF(D32="楼面单价",ROUND(C19,0),C19)</f>
        <v>#REF!</v>
      </c>
      <c r="D102" s="2372" t="e">
        <f ca="1">IF(D32="楼面单价",ROUND(D19,0),D19)</f>
        <v>#REF!</v>
      </c>
      <c r="E102" s="3345"/>
      <c r="F102" s="3302"/>
      <c r="G102" s="1687" t="s">
        <v>1434</v>
      </c>
      <c r="H102" s="2341" t="e">
        <f ca="1">I118</f>
        <v>#REF!</v>
      </c>
      <c r="I102" s="121"/>
    </row>
    <row r="103" spans="1:35" ht="42.75" customHeight="1">
      <c r="A103" s="3304"/>
      <c r="B103" s="2370" t="s">
        <v>1434</v>
      </c>
      <c r="C103" s="2373" t="e">
        <f ca="1">C20</f>
        <v>#REF!</v>
      </c>
      <c r="D103" s="2374" t="e">
        <f ca="1">D20</f>
        <v>#REF!</v>
      </c>
      <c r="E103" s="3339" t="s">
        <v>1435</v>
      </c>
      <c r="F103" s="3340"/>
      <c r="G103" s="1688" t="s">
        <v>1436</v>
      </c>
      <c r="H103" s="2381">
        <f>IF(D36="正常操作",H104+H105+H106,H105+H106)</f>
        <v>0</v>
      </c>
      <c r="I103" s="121"/>
    </row>
    <row r="104" spans="1:35" ht="18.75" customHeight="1">
      <c r="A104" s="330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t="e">
        <f ca="1">IF(E107="——","——",H101-H103)</f>
        <v>#REF!</v>
      </c>
      <c r="I107" s="121"/>
    </row>
    <row r="108" spans="1:35" ht="18.75" customHeight="1">
      <c r="A108" s="121"/>
      <c r="B108" s="121"/>
      <c r="C108" s="121"/>
      <c r="D108" s="121"/>
      <c r="E108" s="3301"/>
      <c r="F108" s="3302"/>
      <c r="G108" s="1687" t="s">
        <v>1434</v>
      </c>
      <c r="H108" s="2341">
        <f ca="1">IF(H107=H101,H102,ROUND(H107*10000/'数据-汇总表'!E3,0))</f>
        <v>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2" t="s">
        <v>1544</v>
      </c>
    </row>
    <row r="43" spans="1:7" ht="13.5" customHeight="1">
      <c r="A43" s="734" t="s">
        <v>347</v>
      </c>
      <c r="B43" s="207" t="s">
        <v>1545</v>
      </c>
      <c r="C43" s="230" t="e">
        <f ca="1">ROUND(IF('数据-取费表'!B22&lt;=1,C39*F22*'数据-取费表'!B21/2,C39*(POWER((1+F22),'数据-取费表'!B21/2)-1)),0)</f>
        <v>#VALUE!</v>
      </c>
      <c r="D43" s="230"/>
      <c r="E43" s="230"/>
      <c r="F43" s="231"/>
      <c r="G43" s="3353"/>
    </row>
    <row r="44" spans="1:7" ht="13.5" customHeight="1">
      <c r="A44" s="734" t="s">
        <v>348</v>
      </c>
      <c r="B44" s="207" t="s">
        <v>1546</v>
      </c>
      <c r="C44" s="230" t="e">
        <f ca="1">ROUND(IF('数据-取费表'!B22&lt;=1,C40*F22*'数据-取费表'!B21/2,C40*(POWER((1+F22),'数据-取费表'!B21/2)-1)),4)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2" t="s">
        <v>1591</v>
      </c>
    </row>
    <row r="43" spans="1:7" ht="13.5" customHeight="1">
      <c r="A43" s="734" t="s">
        <v>347</v>
      </c>
      <c r="B43" s="207" t="s">
        <v>1545</v>
      </c>
      <c r="C43" s="230" t="e">
        <f ca="1">ROUND(IF('数据-取费表'!B22&lt;=1,C39*F22*'数据-取费表'!B20/2,C39*(POWER((1+F22),'数据-取费表'!B20/2)-1)),0)</f>
        <v>#VALUE!</v>
      </c>
      <c r="D43" s="230"/>
      <c r="E43" s="230"/>
      <c r="F43" s="231"/>
      <c r="G43" s="3353"/>
    </row>
    <row r="44" spans="1:7" ht="13.5" customHeight="1">
      <c r="A44" s="734" t="s">
        <v>348</v>
      </c>
      <c r="B44" s="207" t="s">
        <v>1546</v>
      </c>
      <c r="C44" s="230" t="e">
        <f ca="1">ROUND(IF('数据-取费表'!B22&lt;=1,C40*F22*'数据-取费表'!B20/2,C40*(POWER((1+F22),'数据-取费表'!B20/2)-1)),4)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2108</v>
      </c>
      <c r="E6" s="294" t="s">
        <v>696</v>
      </c>
      <c r="F6" s="295">
        <f ca="1">INDIRECT("'数据-取费表'!u"&amp;$G$1)</f>
        <v>0</v>
      </c>
      <c r="G6" s="1292"/>
      <c r="H6" s="1006" t="s">
        <v>398</v>
      </c>
      <c r="I6" s="3357" t="s">
        <v>694</v>
      </c>
      <c r="J6" s="293">
        <f ca="1">ROUND(M6*M8*M7*(1-M9)/10000,0)</f>
        <v>0</v>
      </c>
      <c r="K6" s="147"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2105</v>
      </c>
      <c r="E6" s="294" t="s">
        <v>696</v>
      </c>
      <c r="F6" s="295">
        <f ca="1">INDIRECT("'数据-取费表'!u"&amp;$G$1)</f>
        <v>0</v>
      </c>
      <c r="G6" s="1292"/>
      <c r="H6" s="1006" t="s">
        <v>398</v>
      </c>
      <c r="I6" s="3357" t="s">
        <v>694</v>
      </c>
      <c r="J6" s="293">
        <f ca="1">ROUND(M6*M8*M7*(1-M9),0)</f>
        <v>0</v>
      </c>
      <c r="K6" s="1284" t="s">
        <v>2106</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366" t="s">
        <v>2316</v>
      </c>
      <c r="K2" s="3367"/>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368" t="s">
        <v>2326</v>
      </c>
      <c r="K3" s="3369"/>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368" t="s">
        <v>2328</v>
      </c>
      <c r="K4" s="3369"/>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374" t="s">
        <v>2332</v>
      </c>
      <c r="B6" s="3375"/>
      <c r="C6" s="3376"/>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377" t="s">
        <v>2346</v>
      </c>
      <c r="C8" s="3378"/>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377" t="s">
        <v>2352</v>
      </c>
      <c r="C9" s="3378"/>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2" customHeight="1">
      <c r="A10" s="2640">
        <v>2</v>
      </c>
      <c r="B10" s="3377" t="s">
        <v>2355</v>
      </c>
      <c r="C10" s="3378"/>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2" customHeight="1">
      <c r="A11" s="2640">
        <v>3</v>
      </c>
      <c r="B11" s="3377" t="s">
        <v>2358</v>
      </c>
      <c r="C11" s="3378"/>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2" customHeight="1">
      <c r="A12" s="2648" t="s">
        <v>2360</v>
      </c>
      <c r="B12" s="3370" t="s">
        <v>2361</v>
      </c>
      <c r="C12" s="3371"/>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2" customHeight="1">
      <c r="A14" s="2648" t="s">
        <v>2366</v>
      </c>
      <c r="B14" s="3370" t="s">
        <v>2367</v>
      </c>
      <c r="C14" s="3371"/>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370" t="s">
        <v>2371</v>
      </c>
      <c r="C15" s="3371"/>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370" t="s">
        <v>2380</v>
      </c>
      <c r="C16" s="3371"/>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372" t="s">
        <v>2383</v>
      </c>
      <c r="C17" s="3373"/>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364">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366" t="s">
        <v>2316</v>
      </c>
      <c r="K32" s="3367"/>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368" t="s">
        <v>2326</v>
      </c>
      <c r="K33" s="3369"/>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368" t="s">
        <v>2328</v>
      </c>
      <c r="K34" s="3369"/>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364">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 thickBot="1">
      <c r="A7" s="352" t="s">
        <v>1679</v>
      </c>
      <c r="B7" s="353"/>
      <c r="C7" s="354">
        <f>'数据-取费表'!B2</f>
        <v>45825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6"/>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1" t="s">
        <v>3253</v>
      </c>
      <c r="B20" s="159" t="s">
        <v>1994</v>
      </c>
      <c r="C20" s="3032" t="e">
        <f>ROUND(IF(F21="与级别开发程度一致",0,(G21-E21)/C21),0)</f>
        <v>#DIV/0!</v>
      </c>
      <c r="D20" s="3047" t="s">
        <v>1998</v>
      </c>
      <c r="E20" s="3048"/>
      <c r="F20" s="3467" t="s">
        <v>1995</v>
      </c>
      <c r="G20" s="346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6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6"/>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3" t="s">
        <v>3293</v>
      </c>
      <c r="B103" s="3463"/>
      <c r="C103" s="3463"/>
      <c r="D103" s="3463"/>
      <c r="E103" s="3463"/>
      <c r="F103" s="3463"/>
      <c r="G103" s="3463"/>
      <c r="H103" s="3463"/>
      <c r="I103" s="3463"/>
      <c r="J103" s="3463"/>
      <c r="K103" s="1667"/>
      <c r="L103" s="1667"/>
      <c r="M103" s="1667"/>
      <c r="N103" s="1667"/>
    </row>
    <row r="104" spans="1:14">
      <c r="A104" s="3464" t="s">
        <v>3294</v>
      </c>
      <c r="B104" s="3464" t="s">
        <v>3295</v>
      </c>
      <c r="C104" s="3091" t="s">
        <v>3296</v>
      </c>
      <c r="D104" s="3092"/>
      <c r="E104" s="3092"/>
      <c r="F104" s="3092"/>
      <c r="G104" s="3092"/>
      <c r="H104" s="3092"/>
      <c r="I104" s="3092"/>
      <c r="J104" s="3093"/>
      <c r="K104" s="3094"/>
      <c r="L104" s="3094"/>
      <c r="M104" s="3094"/>
      <c r="N104" s="3094"/>
    </row>
    <row r="105" spans="1:14">
      <c r="A105" s="3464"/>
      <c r="B105" s="3464"/>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50"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1"/>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3" t="s">
        <v>3310</v>
      </c>
      <c r="B113" s="3453"/>
      <c r="C113" s="3453"/>
      <c r="D113" s="3453"/>
      <c r="E113" s="3453"/>
      <c r="F113" s="3453"/>
      <c r="G113" s="3453"/>
      <c r="H113" s="3453"/>
      <c r="I113" s="3453"/>
      <c r="J113" s="345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8" t="s">
        <v>2606</v>
      </c>
      <c r="B20" s="3473" t="s">
        <v>2627</v>
      </c>
      <c r="C20" s="2843" t="s">
        <v>2438</v>
      </c>
      <c r="D20" s="2844"/>
      <c r="E20" s="2845">
        <v>1</v>
      </c>
      <c r="F20" s="2846" t="s">
        <v>2439</v>
      </c>
      <c r="G20" s="2846"/>
    </row>
    <row r="21" spans="1:13" ht="19.5" customHeight="1">
      <c r="A21" s="3479"/>
      <c r="B21" s="3472"/>
      <c r="C21" s="2847" t="s">
        <v>2440</v>
      </c>
      <c r="D21" s="2848"/>
      <c r="E21" s="2849">
        <v>1</v>
      </c>
      <c r="F21" s="2846" t="s">
        <v>2441</v>
      </c>
      <c r="G21" s="2846"/>
    </row>
    <row r="22" spans="1:13" ht="19.5" customHeight="1">
      <c r="A22" s="3479"/>
      <c r="B22" s="3472"/>
      <c r="C22" s="2847" t="s">
        <v>2442</v>
      </c>
      <c r="D22" s="2848"/>
      <c r="E22" s="2849">
        <v>0.9</v>
      </c>
      <c r="F22" s="2846" t="s">
        <v>2443</v>
      </c>
      <c r="G22" s="2846"/>
    </row>
    <row r="23" spans="1:13" ht="19.5" customHeight="1">
      <c r="A23" s="3479"/>
      <c r="B23" s="3472"/>
      <c r="C23" s="2847" t="s">
        <v>2444</v>
      </c>
      <c r="D23" s="2848"/>
      <c r="E23" s="2849">
        <v>0.9</v>
      </c>
      <c r="F23" s="2846" t="s">
        <v>2445</v>
      </c>
      <c r="G23" s="2846"/>
    </row>
    <row r="24" spans="1:13" ht="19.5" customHeight="1">
      <c r="A24" s="3479"/>
      <c r="B24" s="3472"/>
      <c r="C24" s="2847" t="s">
        <v>2446</v>
      </c>
      <c r="D24" s="2848"/>
      <c r="E24" s="2849">
        <v>0.8</v>
      </c>
      <c r="F24" s="2846" t="s">
        <v>2447</v>
      </c>
      <c r="G24" s="2846"/>
    </row>
    <row r="25" spans="1:13" ht="19.5" customHeight="1" thickBot="1">
      <c r="A25" s="3480"/>
      <c r="B25" s="3474"/>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5" t="s">
        <v>2630</v>
      </c>
      <c r="B27" s="3473" t="s">
        <v>2611</v>
      </c>
      <c r="C27" s="2843" t="s">
        <v>2451</v>
      </c>
      <c r="D27" s="2844"/>
      <c r="E27" s="2845">
        <v>1</v>
      </c>
      <c r="F27" s="2846" t="s">
        <v>2452</v>
      </c>
      <c r="G27" s="2846"/>
    </row>
    <row r="28" spans="1:13" ht="19.5" customHeight="1">
      <c r="A28" s="3476"/>
      <c r="B28" s="3472"/>
      <c r="C28" s="2847" t="s">
        <v>2453</v>
      </c>
      <c r="D28" s="2848"/>
      <c r="E28" s="2849">
        <v>1</v>
      </c>
      <c r="F28" s="2846" t="s">
        <v>2454</v>
      </c>
      <c r="G28" s="2846"/>
    </row>
    <row r="29" spans="1:13" ht="19.5" customHeight="1">
      <c r="A29" s="3476"/>
      <c r="B29" s="3472"/>
      <c r="C29" s="2847" t="s">
        <v>2455</v>
      </c>
      <c r="D29" s="2848"/>
      <c r="E29" s="2849">
        <v>0.8</v>
      </c>
      <c r="F29" s="2846" t="s">
        <v>2456</v>
      </c>
      <c r="G29" s="2846"/>
    </row>
    <row r="30" spans="1:13" ht="19.5" customHeight="1">
      <c r="A30" s="3476"/>
      <c r="B30" s="3472"/>
      <c r="C30" s="2847" t="s">
        <v>2457</v>
      </c>
      <c r="D30" s="2848"/>
      <c r="E30" s="2849">
        <v>0.8</v>
      </c>
      <c r="F30" s="2846" t="s">
        <v>2458</v>
      </c>
      <c r="G30" s="2846"/>
    </row>
    <row r="31" spans="1:13" ht="19.5" customHeight="1">
      <c r="A31" s="3476"/>
      <c r="B31" s="3472"/>
      <c r="C31" s="2847" t="s">
        <v>2459</v>
      </c>
      <c r="D31" s="2848"/>
      <c r="E31" s="2849">
        <v>0.8</v>
      </c>
      <c r="F31" s="2846" t="s">
        <v>2460</v>
      </c>
      <c r="G31" s="2846"/>
    </row>
    <row r="32" spans="1:13" ht="19.5" customHeight="1">
      <c r="A32" s="3476"/>
      <c r="B32" s="3472"/>
      <c r="C32" s="2847" t="s">
        <v>2461</v>
      </c>
      <c r="D32" s="2848"/>
      <c r="E32" s="2849">
        <v>0.7</v>
      </c>
      <c r="F32" s="2846" t="s">
        <v>2462</v>
      </c>
      <c r="G32" s="2846"/>
    </row>
    <row r="33" spans="1:7" ht="19.5" customHeight="1">
      <c r="A33" s="3476"/>
      <c r="B33" s="3472"/>
      <c r="C33" s="2847" t="s">
        <v>2463</v>
      </c>
      <c r="D33" s="2848"/>
      <c r="E33" s="2849">
        <v>0.8</v>
      </c>
      <c r="F33" s="2846" t="s">
        <v>2464</v>
      </c>
      <c r="G33" s="2846"/>
    </row>
    <row r="34" spans="1:7" ht="19.5" customHeight="1">
      <c r="A34" s="3476"/>
      <c r="B34" s="3472"/>
      <c r="C34" s="2847" t="s">
        <v>2465</v>
      </c>
      <c r="D34" s="2848"/>
      <c r="E34" s="2849">
        <v>0.6</v>
      </c>
      <c r="F34" s="2846" t="s">
        <v>2466</v>
      </c>
      <c r="G34" s="2846"/>
    </row>
    <row r="35" spans="1:7" ht="19.5" customHeight="1">
      <c r="A35" s="3476"/>
      <c r="B35" s="3472"/>
      <c r="C35" s="2847" t="s">
        <v>2467</v>
      </c>
      <c r="D35" s="2848"/>
      <c r="E35" s="2849">
        <v>0.2</v>
      </c>
      <c r="F35" s="2846" t="s">
        <v>2468</v>
      </c>
      <c r="G35" s="2846"/>
    </row>
    <row r="36" spans="1:7" ht="19.5" customHeight="1">
      <c r="A36" s="3476"/>
      <c r="B36" s="3472"/>
      <c r="C36" s="2847" t="s">
        <v>2469</v>
      </c>
      <c r="D36" s="2848"/>
      <c r="E36" s="2849">
        <v>0.2</v>
      </c>
      <c r="F36" s="2846" t="s">
        <v>2470</v>
      </c>
      <c r="G36" s="2846"/>
    </row>
    <row r="37" spans="1:7" ht="19.5" customHeight="1">
      <c r="A37" s="3476"/>
      <c r="B37" s="3470" t="s">
        <v>2631</v>
      </c>
      <c r="C37" s="2847" t="s">
        <v>2471</v>
      </c>
      <c r="D37" s="2848"/>
      <c r="E37" s="2849">
        <v>0.6</v>
      </c>
      <c r="F37" s="2846" t="s">
        <v>2472</v>
      </c>
      <c r="G37" s="2846"/>
    </row>
    <row r="38" spans="1:7" ht="19.5" customHeight="1">
      <c r="A38" s="3476"/>
      <c r="B38" s="3472"/>
      <c r="C38" s="2847" t="s">
        <v>2473</v>
      </c>
      <c r="D38" s="2848"/>
      <c r="E38" s="2849">
        <v>0.6</v>
      </c>
      <c r="F38" s="2846" t="s">
        <v>2474</v>
      </c>
      <c r="G38" s="2846"/>
    </row>
    <row r="39" spans="1:7" ht="19.5" customHeight="1" thickBot="1">
      <c r="A39" s="3477"/>
      <c r="B39" s="3474"/>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8" t="s">
        <v>2609</v>
      </c>
      <c r="B41" s="3473" t="s">
        <v>2633</v>
      </c>
      <c r="C41" s="2843" t="s">
        <v>2478</v>
      </c>
      <c r="D41" s="2844"/>
      <c r="E41" s="2845">
        <v>1</v>
      </c>
      <c r="F41" s="2846" t="s">
        <v>2479</v>
      </c>
      <c r="G41" s="2846"/>
    </row>
    <row r="42" spans="1:7" ht="19.5" customHeight="1">
      <c r="A42" s="3479"/>
      <c r="B42" s="3472"/>
      <c r="C42" s="2847" t="s">
        <v>2480</v>
      </c>
      <c r="D42" s="2848"/>
      <c r="E42" s="2849">
        <v>1</v>
      </c>
      <c r="F42" s="2846" t="s">
        <v>2481</v>
      </c>
      <c r="G42" s="2846"/>
    </row>
    <row r="43" spans="1:7" ht="19.5" customHeight="1">
      <c r="A43" s="3479"/>
      <c r="B43" s="3471"/>
      <c r="C43" s="2847" t="s">
        <v>2482</v>
      </c>
      <c r="D43" s="2848"/>
      <c r="E43" s="2849">
        <v>1.5</v>
      </c>
      <c r="F43" s="2846" t="s">
        <v>2483</v>
      </c>
      <c r="G43" s="2846"/>
    </row>
    <row r="44" spans="1:7" ht="19.5" customHeight="1">
      <c r="A44" s="3479"/>
      <c r="B44" s="2858" t="s">
        <v>2634</v>
      </c>
      <c r="C44" s="2847" t="s">
        <v>2635</v>
      </c>
      <c r="D44" s="2848"/>
      <c r="E44" s="2849">
        <v>2</v>
      </c>
      <c r="F44" s="2846" t="s">
        <v>2484</v>
      </c>
      <c r="G44" s="2846"/>
    </row>
    <row r="45" spans="1:7" ht="19.5" customHeight="1">
      <c r="A45" s="3479"/>
      <c r="B45" s="3470" t="s">
        <v>2636</v>
      </c>
      <c r="C45" s="2847" t="s">
        <v>2485</v>
      </c>
      <c r="D45" s="2848"/>
      <c r="E45" s="2849">
        <v>1</v>
      </c>
      <c r="F45" s="2846" t="s">
        <v>2486</v>
      </c>
      <c r="G45" s="2846"/>
    </row>
    <row r="46" spans="1:7" ht="19.5" customHeight="1">
      <c r="A46" s="3479"/>
      <c r="B46" s="3472"/>
      <c r="C46" s="2847" t="s">
        <v>2487</v>
      </c>
      <c r="D46" s="2848"/>
      <c r="E46" s="2849">
        <v>1</v>
      </c>
      <c r="F46" s="2846" t="s">
        <v>2488</v>
      </c>
      <c r="G46" s="2846"/>
    </row>
    <row r="47" spans="1:7" ht="19.5" customHeight="1">
      <c r="A47" s="3479"/>
      <c r="B47" s="3472"/>
      <c r="C47" s="2847" t="s">
        <v>2489</v>
      </c>
      <c r="D47" s="2848"/>
      <c r="E47" s="2849">
        <v>1</v>
      </c>
      <c r="F47" s="2846" t="s">
        <v>2490</v>
      </c>
      <c r="G47" s="2846"/>
    </row>
    <row r="48" spans="1:7" ht="19.5" customHeight="1">
      <c r="A48" s="3479"/>
      <c r="B48" s="3472"/>
      <c r="C48" s="2847" t="s">
        <v>2491</v>
      </c>
      <c r="D48" s="2848"/>
      <c r="E48" s="2849">
        <v>1</v>
      </c>
      <c r="F48" s="2846" t="s">
        <v>2492</v>
      </c>
      <c r="G48" s="2846"/>
    </row>
    <row r="49" spans="1:7" ht="19.5" customHeight="1">
      <c r="A49" s="3479"/>
      <c r="B49" s="3472"/>
      <c r="C49" s="2847" t="s">
        <v>2493</v>
      </c>
      <c r="D49" s="2848"/>
      <c r="E49" s="2849">
        <v>1</v>
      </c>
      <c r="F49" s="2846" t="s">
        <v>2494</v>
      </c>
      <c r="G49" s="2846"/>
    </row>
    <row r="50" spans="1:7" ht="19.5" customHeight="1">
      <c r="A50" s="3479"/>
      <c r="B50" s="3472"/>
      <c r="C50" s="2847" t="s">
        <v>2495</v>
      </c>
      <c r="D50" s="2848"/>
      <c r="E50" s="2849">
        <v>1</v>
      </c>
      <c r="F50" s="2846" t="s">
        <v>2496</v>
      </c>
      <c r="G50" s="2846"/>
    </row>
    <row r="51" spans="1:7" ht="19.5" customHeight="1" thickBot="1">
      <c r="A51" s="3480"/>
      <c r="B51" s="3474"/>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4.4">
      <c r="A72" s="2858"/>
      <c r="B72" s="2858"/>
      <c r="C72" s="2858" t="s">
        <v>2649</v>
      </c>
      <c r="D72" s="2858"/>
      <c r="E72" s="2858" t="s">
        <v>2620</v>
      </c>
      <c r="F72" s="2858" t="s">
        <v>2620</v>
      </c>
    </row>
    <row r="73" spans="1:7" ht="14.4">
      <c r="A73" s="2858">
        <v>1</v>
      </c>
      <c r="B73" s="3470" t="s">
        <v>2650</v>
      </c>
      <c r="C73" s="2832" t="s">
        <v>2651</v>
      </c>
      <c r="D73" s="2832" t="s">
        <v>2652</v>
      </c>
      <c r="E73" s="2858">
        <v>0.2</v>
      </c>
      <c r="F73" s="2858">
        <v>25</v>
      </c>
    </row>
    <row r="74" spans="1:7" ht="24">
      <c r="A74" s="2858">
        <v>2</v>
      </c>
      <c r="B74" s="3472"/>
      <c r="C74" s="2832" t="s">
        <v>2653</v>
      </c>
      <c r="D74" s="2832" t="s">
        <v>2654</v>
      </c>
      <c r="E74" s="2858">
        <v>0.2</v>
      </c>
      <c r="F74" s="2858">
        <v>25</v>
      </c>
    </row>
    <row r="75" spans="1:7" ht="24">
      <c r="A75" s="2858">
        <v>3</v>
      </c>
      <c r="B75" s="3472"/>
      <c r="C75" s="2832" t="s">
        <v>2655</v>
      </c>
      <c r="D75" s="2832" t="s">
        <v>2656</v>
      </c>
      <c r="E75" s="2858">
        <v>0.2</v>
      </c>
      <c r="F75" s="2858">
        <v>25</v>
      </c>
    </row>
    <row r="76" spans="1:7" ht="14.4">
      <c r="A76" s="2858">
        <v>4</v>
      </c>
      <c r="B76" s="3472"/>
      <c r="C76" s="2832" t="s">
        <v>2657</v>
      </c>
      <c r="D76" s="2832" t="s">
        <v>2658</v>
      </c>
      <c r="E76" s="2858">
        <v>0.15</v>
      </c>
      <c r="F76" s="2858">
        <v>20</v>
      </c>
    </row>
    <row r="77" spans="1:7" ht="24">
      <c r="A77" s="2858">
        <v>5</v>
      </c>
      <c r="B77" s="3472"/>
      <c r="C77" s="2832" t="s">
        <v>2659</v>
      </c>
      <c r="D77" s="2832" t="s">
        <v>2660</v>
      </c>
      <c r="E77" s="2858">
        <v>0.15</v>
      </c>
      <c r="F77" s="2858">
        <v>20</v>
      </c>
    </row>
    <row r="78" spans="1:7" ht="24">
      <c r="A78" s="2858">
        <v>6</v>
      </c>
      <c r="B78" s="3472"/>
      <c r="C78" s="2832" t="s">
        <v>2661</v>
      </c>
      <c r="D78" s="2832" t="s">
        <v>2662</v>
      </c>
      <c r="E78" s="2858">
        <v>0.15</v>
      </c>
      <c r="F78" s="2858">
        <v>20</v>
      </c>
    </row>
    <row r="79" spans="1:7" ht="24">
      <c r="A79" s="2858">
        <v>7</v>
      </c>
      <c r="B79" s="3472"/>
      <c r="C79" s="2832" t="s">
        <v>2663</v>
      </c>
      <c r="D79" s="2832" t="s">
        <v>2664</v>
      </c>
      <c r="E79" s="2858">
        <v>0.15</v>
      </c>
      <c r="F79" s="2858">
        <v>20</v>
      </c>
    </row>
    <row r="80" spans="1:7" ht="24">
      <c r="A80" s="2858">
        <v>8</v>
      </c>
      <c r="B80" s="3472"/>
      <c r="C80" s="2832" t="s">
        <v>2665</v>
      </c>
      <c r="D80" s="2832" t="s">
        <v>2666</v>
      </c>
      <c r="E80" s="2858">
        <v>0.1</v>
      </c>
      <c r="F80" s="2858">
        <v>15</v>
      </c>
    </row>
    <row r="81" spans="1:6" ht="24">
      <c r="A81" s="2858">
        <v>9</v>
      </c>
      <c r="B81" s="3472"/>
      <c r="C81" s="2832" t="s">
        <v>2667</v>
      </c>
      <c r="D81" s="2832" t="s">
        <v>2668</v>
      </c>
      <c r="E81" s="2858">
        <v>0.1</v>
      </c>
      <c r="F81" s="2858">
        <v>15</v>
      </c>
    </row>
    <row r="82" spans="1:6" ht="24">
      <c r="A82" s="2858">
        <v>10</v>
      </c>
      <c r="B82" s="3472"/>
      <c r="C82" s="2832" t="s">
        <v>2669</v>
      </c>
      <c r="D82" s="2832" t="s">
        <v>2670</v>
      </c>
      <c r="E82" s="2858">
        <v>0.1</v>
      </c>
      <c r="F82" s="2858">
        <v>15</v>
      </c>
    </row>
    <row r="83" spans="1:6" ht="24">
      <c r="A83" s="2858">
        <v>11</v>
      </c>
      <c r="B83" s="3472"/>
      <c r="C83" s="2832" t="s">
        <v>2671</v>
      </c>
      <c r="D83" s="2832" t="s">
        <v>2672</v>
      </c>
      <c r="E83" s="2858">
        <v>0.1</v>
      </c>
      <c r="F83" s="2858">
        <v>15</v>
      </c>
    </row>
    <row r="84" spans="1:6" ht="24">
      <c r="A84" s="2858">
        <v>12</v>
      </c>
      <c r="B84" s="3472"/>
      <c r="C84" s="2832" t="s">
        <v>2673</v>
      </c>
      <c r="D84" s="2832" t="s">
        <v>2674</v>
      </c>
      <c r="E84" s="2858">
        <v>0.1</v>
      </c>
      <c r="F84" s="2858">
        <v>15</v>
      </c>
    </row>
    <row r="85" spans="1:6" ht="24">
      <c r="A85" s="2858">
        <v>13</v>
      </c>
      <c r="B85" s="3472"/>
      <c r="C85" s="2832" t="s">
        <v>2675</v>
      </c>
      <c r="D85" s="2832" t="s">
        <v>2676</v>
      </c>
      <c r="E85" s="2858">
        <v>0.1</v>
      </c>
      <c r="F85" s="2858">
        <v>15</v>
      </c>
    </row>
    <row r="86" spans="1:6" ht="24">
      <c r="A86" s="2858">
        <v>14</v>
      </c>
      <c r="B86" s="3472"/>
      <c r="C86" s="2832" t="s">
        <v>2677</v>
      </c>
      <c r="D86" s="2832" t="s">
        <v>2678</v>
      </c>
      <c r="E86" s="2858">
        <v>0.1</v>
      </c>
      <c r="F86" s="2858">
        <v>15</v>
      </c>
    </row>
    <row r="87" spans="1:6" ht="24">
      <c r="A87" s="2858">
        <v>15</v>
      </c>
      <c r="B87" s="3472"/>
      <c r="C87" s="2832" t="s">
        <v>2679</v>
      </c>
      <c r="D87" s="2832" t="s">
        <v>2680</v>
      </c>
      <c r="E87" s="2858">
        <v>0.1</v>
      </c>
      <c r="F87" s="2858">
        <v>15</v>
      </c>
    </row>
    <row r="88" spans="1:6" ht="24">
      <c r="A88" s="2858">
        <v>16</v>
      </c>
      <c r="B88" s="3472"/>
      <c r="C88" s="2832" t="s">
        <v>2681</v>
      </c>
      <c r="D88" s="2832" t="s">
        <v>2682</v>
      </c>
      <c r="E88" s="2858">
        <v>0.1</v>
      </c>
      <c r="F88" s="2858">
        <v>15</v>
      </c>
    </row>
    <row r="89" spans="1:6" ht="24">
      <c r="A89" s="2858">
        <v>17</v>
      </c>
      <c r="B89" s="3471"/>
      <c r="C89" s="2832" t="s">
        <v>2683</v>
      </c>
      <c r="D89" s="2832" t="s">
        <v>2684</v>
      </c>
      <c r="E89" s="2858">
        <v>0.1</v>
      </c>
      <c r="F89" s="2858">
        <v>15</v>
      </c>
    </row>
    <row r="90" spans="1:6" ht="14.4">
      <c r="A90" s="2858">
        <v>18</v>
      </c>
      <c r="B90" s="3470" t="s">
        <v>2685</v>
      </c>
      <c r="C90" s="2832" t="s">
        <v>2686</v>
      </c>
      <c r="D90" s="2832" t="s">
        <v>2687</v>
      </c>
      <c r="E90" s="2858">
        <v>0.2</v>
      </c>
      <c r="F90" s="2858">
        <v>25</v>
      </c>
    </row>
    <row r="91" spans="1:6" ht="24">
      <c r="A91" s="2858">
        <v>19</v>
      </c>
      <c r="B91" s="3472"/>
      <c r="C91" s="2832" t="s">
        <v>2688</v>
      </c>
      <c r="D91" s="2832" t="s">
        <v>2689</v>
      </c>
      <c r="E91" s="2858">
        <v>0.2</v>
      </c>
      <c r="F91" s="2858">
        <v>25</v>
      </c>
    </row>
    <row r="92" spans="1:6" ht="14.4">
      <c r="A92" s="2858">
        <v>20</v>
      </c>
      <c r="B92" s="3472"/>
      <c r="C92" s="2832" t="s">
        <v>2690</v>
      </c>
      <c r="D92" s="2832" t="s">
        <v>2691</v>
      </c>
      <c r="E92" s="2858">
        <v>0.15</v>
      </c>
      <c r="F92" s="2858">
        <v>20</v>
      </c>
    </row>
    <row r="93" spans="1:6" ht="24">
      <c r="A93" s="2858">
        <v>21</v>
      </c>
      <c r="B93" s="3472"/>
      <c r="C93" s="2832" t="s">
        <v>2692</v>
      </c>
      <c r="D93" s="2832" t="s">
        <v>2693</v>
      </c>
      <c r="E93" s="2858">
        <v>0.15</v>
      </c>
      <c r="F93" s="2858">
        <v>20</v>
      </c>
    </row>
    <row r="94" spans="1:6" ht="24">
      <c r="A94" s="2858">
        <v>22</v>
      </c>
      <c r="B94" s="3472"/>
      <c r="C94" s="2832" t="s">
        <v>2694</v>
      </c>
      <c r="D94" s="2832" t="s">
        <v>2695</v>
      </c>
      <c r="E94" s="2858">
        <v>0.15</v>
      </c>
      <c r="F94" s="2858">
        <v>20</v>
      </c>
    </row>
    <row r="95" spans="1:6" ht="36">
      <c r="A95" s="2858">
        <v>23</v>
      </c>
      <c r="B95" s="3472"/>
      <c r="C95" s="2832" t="s">
        <v>2696</v>
      </c>
      <c r="D95" s="2832" t="s">
        <v>2697</v>
      </c>
      <c r="E95" s="2858">
        <v>0.15</v>
      </c>
      <c r="F95" s="2858">
        <v>20</v>
      </c>
    </row>
    <row r="96" spans="1:6" ht="24">
      <c r="A96" s="2858">
        <v>24</v>
      </c>
      <c r="B96" s="3472"/>
      <c r="C96" s="2832" t="s">
        <v>2698</v>
      </c>
      <c r="D96" s="2832" t="s">
        <v>2699</v>
      </c>
      <c r="E96" s="2858">
        <v>0.1</v>
      </c>
      <c r="F96" s="2858">
        <v>15</v>
      </c>
    </row>
    <row r="97" spans="1:6" ht="24">
      <c r="A97" s="2858">
        <v>25</v>
      </c>
      <c r="B97" s="3472"/>
      <c r="C97" s="2832" t="s">
        <v>2700</v>
      </c>
      <c r="D97" s="2832" t="s">
        <v>2701</v>
      </c>
      <c r="E97" s="2858">
        <v>0.1</v>
      </c>
      <c r="F97" s="2858">
        <v>15</v>
      </c>
    </row>
    <row r="98" spans="1:6" ht="24">
      <c r="A98" s="2858">
        <v>26</v>
      </c>
      <c r="B98" s="3472"/>
      <c r="C98" s="2832" t="s">
        <v>2702</v>
      </c>
      <c r="D98" s="2832" t="s">
        <v>2703</v>
      </c>
      <c r="E98" s="2858">
        <v>0.1</v>
      </c>
      <c r="F98" s="2858">
        <v>15</v>
      </c>
    </row>
    <row r="99" spans="1:6" ht="24">
      <c r="A99" s="2858">
        <v>27</v>
      </c>
      <c r="B99" s="3472"/>
      <c r="C99" s="2832" t="s">
        <v>2704</v>
      </c>
      <c r="D99" s="2832" t="s">
        <v>2705</v>
      </c>
      <c r="E99" s="2858">
        <v>0.1</v>
      </c>
      <c r="F99" s="2858">
        <v>15</v>
      </c>
    </row>
    <row r="100" spans="1:6" ht="24">
      <c r="A100" s="2858">
        <v>28</v>
      </c>
      <c r="B100" s="3472"/>
      <c r="C100" s="2832" t="s">
        <v>2706</v>
      </c>
      <c r="D100" s="2832" t="s">
        <v>2707</v>
      </c>
      <c r="E100" s="2858">
        <v>0.1</v>
      </c>
      <c r="F100" s="2858">
        <v>15</v>
      </c>
    </row>
    <row r="101" spans="1:6" ht="24">
      <c r="A101" s="2858">
        <v>29</v>
      </c>
      <c r="B101" s="3472"/>
      <c r="C101" s="2832" t="s">
        <v>2708</v>
      </c>
      <c r="D101" s="2832" t="s">
        <v>2709</v>
      </c>
      <c r="E101" s="2858">
        <v>0.1</v>
      </c>
      <c r="F101" s="2858">
        <v>15</v>
      </c>
    </row>
    <row r="102" spans="1:6" ht="24">
      <c r="A102" s="2858">
        <v>30</v>
      </c>
      <c r="B102" s="3472"/>
      <c r="C102" s="2832" t="s">
        <v>2710</v>
      </c>
      <c r="D102" s="2832" t="s">
        <v>2711</v>
      </c>
      <c r="E102" s="2858">
        <v>0.1</v>
      </c>
      <c r="F102" s="2858">
        <v>15</v>
      </c>
    </row>
    <row r="103" spans="1:6" ht="24">
      <c r="A103" s="2858">
        <v>31</v>
      </c>
      <c r="B103" s="3472"/>
      <c r="C103" s="2832" t="s">
        <v>2712</v>
      </c>
      <c r="D103" s="2832" t="s">
        <v>2713</v>
      </c>
      <c r="E103" s="2858">
        <v>0.1</v>
      </c>
      <c r="F103" s="2858">
        <v>15</v>
      </c>
    </row>
    <row r="104" spans="1:6" ht="24">
      <c r="A104" s="2858">
        <v>32</v>
      </c>
      <c r="B104" s="3472"/>
      <c r="C104" s="2832" t="s">
        <v>2714</v>
      </c>
      <c r="D104" s="2832" t="s">
        <v>2715</v>
      </c>
      <c r="E104" s="2858">
        <v>0.1</v>
      </c>
      <c r="F104" s="2858">
        <v>15</v>
      </c>
    </row>
    <row r="105" spans="1:6" ht="24">
      <c r="A105" s="2858">
        <v>33</v>
      </c>
      <c r="B105" s="3472"/>
      <c r="C105" s="2832" t="s">
        <v>2716</v>
      </c>
      <c r="D105" s="2832" t="s">
        <v>2717</v>
      </c>
      <c r="E105" s="2858">
        <v>0.1</v>
      </c>
      <c r="F105" s="2858">
        <v>15</v>
      </c>
    </row>
    <row r="106" spans="1:6" ht="24">
      <c r="A106" s="2858">
        <v>34</v>
      </c>
      <c r="B106" s="3471"/>
      <c r="C106" s="2832" t="s">
        <v>2718</v>
      </c>
      <c r="D106" s="2832" t="s">
        <v>2719</v>
      </c>
      <c r="E106" s="2858">
        <v>0.1</v>
      </c>
      <c r="F106" s="2858">
        <v>15</v>
      </c>
    </row>
    <row r="107" spans="1:6" ht="36">
      <c r="A107" s="2858">
        <v>35</v>
      </c>
      <c r="B107" s="3470" t="s">
        <v>2720</v>
      </c>
      <c r="C107" s="2858" t="s">
        <v>2721</v>
      </c>
      <c r="D107" s="2832" t="s">
        <v>2722</v>
      </c>
      <c r="E107" s="2858">
        <v>0.15</v>
      </c>
      <c r="F107" s="2858">
        <v>20</v>
      </c>
    </row>
    <row r="108" spans="1:6" ht="24">
      <c r="A108" s="2858">
        <v>36</v>
      </c>
      <c r="B108" s="3472"/>
      <c r="C108" s="2858" t="s">
        <v>2723</v>
      </c>
      <c r="D108" s="2832" t="s">
        <v>2724</v>
      </c>
      <c r="E108" s="2858">
        <v>0.15</v>
      </c>
      <c r="F108" s="2858">
        <v>20</v>
      </c>
    </row>
    <row r="109" spans="1:6" ht="24">
      <c r="A109" s="2858">
        <v>37</v>
      </c>
      <c r="B109" s="3472"/>
      <c r="C109" s="2858" t="s">
        <v>2725</v>
      </c>
      <c r="D109" s="2832" t="s">
        <v>2726</v>
      </c>
      <c r="E109" s="2858">
        <v>0.15</v>
      </c>
      <c r="F109" s="2858">
        <v>20</v>
      </c>
    </row>
    <row r="110" spans="1:6" ht="24">
      <c r="A110" s="2858">
        <v>38</v>
      </c>
      <c r="B110" s="3472"/>
      <c r="C110" s="2858" t="s">
        <v>2727</v>
      </c>
      <c r="D110" s="2832" t="s">
        <v>2728</v>
      </c>
      <c r="E110" s="2858">
        <v>0.1</v>
      </c>
      <c r="F110" s="2858">
        <v>15</v>
      </c>
    </row>
    <row r="111" spans="1:6" ht="24">
      <c r="A111" s="2858">
        <v>39</v>
      </c>
      <c r="B111" s="3472"/>
      <c r="C111" s="2858" t="s">
        <v>2729</v>
      </c>
      <c r="D111" s="2832" t="s">
        <v>2730</v>
      </c>
      <c r="E111" s="2858">
        <v>0.1</v>
      </c>
      <c r="F111" s="2858">
        <v>15</v>
      </c>
    </row>
    <row r="112" spans="1:6" ht="24">
      <c r="A112" s="2858">
        <v>40</v>
      </c>
      <c r="B112" s="3471"/>
      <c r="C112" s="2858" t="s">
        <v>2731</v>
      </c>
      <c r="D112" s="2832" t="s">
        <v>2732</v>
      </c>
      <c r="E112" s="2858">
        <v>0.1</v>
      </c>
      <c r="F112" s="2858">
        <v>15</v>
      </c>
    </row>
    <row r="113" spans="1:6" ht="24">
      <c r="A113" s="2858">
        <v>41</v>
      </c>
      <c r="B113" s="3469" t="s">
        <v>2733</v>
      </c>
      <c r="C113" s="2858" t="s">
        <v>2734</v>
      </c>
      <c r="D113" s="2832" t="s">
        <v>2735</v>
      </c>
      <c r="E113" s="2858">
        <v>0.1</v>
      </c>
      <c r="F113" s="2858">
        <v>15</v>
      </c>
    </row>
    <row r="114" spans="1:6" ht="24">
      <c r="A114" s="2858">
        <v>42</v>
      </c>
      <c r="B114" s="3469"/>
      <c r="C114" s="2858" t="s">
        <v>2736</v>
      </c>
      <c r="D114" s="2832" t="s">
        <v>2737</v>
      </c>
      <c r="E114" s="2858">
        <v>0.1</v>
      </c>
      <c r="F114" s="2858">
        <v>15</v>
      </c>
    </row>
    <row r="115" spans="1:6" ht="24">
      <c r="A115" s="2858">
        <v>43</v>
      </c>
      <c r="B115" s="3469"/>
      <c r="C115" s="2858" t="s">
        <v>2738</v>
      </c>
      <c r="D115" s="2832" t="s">
        <v>2739</v>
      </c>
      <c r="E115" s="2858">
        <v>0.1</v>
      </c>
      <c r="F115" s="2858">
        <v>15</v>
      </c>
    </row>
    <row r="116" spans="1:6" ht="24">
      <c r="A116" s="2858">
        <v>44</v>
      </c>
      <c r="B116" s="3470" t="s">
        <v>2740</v>
      </c>
      <c r="C116" s="2858" t="s">
        <v>2741</v>
      </c>
      <c r="D116" s="2832" t="s">
        <v>2742</v>
      </c>
      <c r="E116" s="2858">
        <v>0.1</v>
      </c>
      <c r="F116" s="2858">
        <v>15</v>
      </c>
    </row>
    <row r="117" spans="1:6" ht="24">
      <c r="A117" s="2858">
        <v>45</v>
      </c>
      <c r="B117" s="3471"/>
      <c r="C117" s="2832" t="s">
        <v>2743</v>
      </c>
      <c r="D117" s="2832" t="s">
        <v>2744</v>
      </c>
      <c r="E117" s="2858">
        <v>0.1</v>
      </c>
      <c r="F117" s="2858">
        <v>15</v>
      </c>
    </row>
    <row r="118" spans="1:6" ht="24">
      <c r="A118" s="2858">
        <v>46</v>
      </c>
      <c r="B118" s="3470" t="s">
        <v>2745</v>
      </c>
      <c r="C118" s="2858" t="s">
        <v>2746</v>
      </c>
      <c r="D118" s="2832" t="s">
        <v>2747</v>
      </c>
      <c r="E118" s="2858">
        <v>0.1</v>
      </c>
      <c r="F118" s="2858">
        <v>15</v>
      </c>
    </row>
    <row r="119" spans="1:6" ht="24">
      <c r="A119" s="2858">
        <v>47</v>
      </c>
      <c r="B119" s="3471"/>
      <c r="C119" s="2858" t="s">
        <v>2748</v>
      </c>
      <c r="D119" s="2832" t="s">
        <v>2749</v>
      </c>
      <c r="E119" s="2858">
        <v>0.1</v>
      </c>
      <c r="F119" s="2858">
        <v>15</v>
      </c>
    </row>
    <row r="120" spans="1:6" ht="24">
      <c r="A120" s="2858">
        <v>48</v>
      </c>
      <c r="B120" s="3470" t="s">
        <v>2750</v>
      </c>
      <c r="C120" s="2858" t="s">
        <v>2751</v>
      </c>
      <c r="D120" s="2832" t="s">
        <v>2752</v>
      </c>
      <c r="E120" s="2858">
        <v>0.1</v>
      </c>
      <c r="F120" s="2858">
        <v>15</v>
      </c>
    </row>
    <row r="121" spans="1:6" ht="24">
      <c r="A121" s="2858">
        <v>49</v>
      </c>
      <c r="B121" s="3471"/>
      <c r="C121" s="2858" t="s">
        <v>2753</v>
      </c>
      <c r="D121" s="2832" t="s">
        <v>2754</v>
      </c>
      <c r="E121" s="2858">
        <v>0.1</v>
      </c>
      <c r="F121" s="2858">
        <v>15</v>
      </c>
    </row>
    <row r="122" spans="1:6" ht="24">
      <c r="A122" s="2858">
        <v>50</v>
      </c>
      <c r="B122" s="3469" t="s">
        <v>2755</v>
      </c>
      <c r="C122" s="2858" t="s">
        <v>2756</v>
      </c>
      <c r="D122" s="2832" t="s">
        <v>2757</v>
      </c>
      <c r="E122" s="2858">
        <v>0.1</v>
      </c>
      <c r="F122" s="2858">
        <v>15</v>
      </c>
    </row>
    <row r="123" spans="1:6" ht="24">
      <c r="A123" s="2858">
        <v>51</v>
      </c>
      <c r="B123" s="3469"/>
      <c r="C123" s="2858" t="s">
        <v>2758</v>
      </c>
      <c r="D123" s="2832" t="s">
        <v>2759</v>
      </c>
      <c r="E123" s="2858">
        <v>0.1</v>
      </c>
      <c r="F123" s="2858">
        <v>15</v>
      </c>
    </row>
    <row r="124" spans="1:6" ht="24">
      <c r="A124" s="2858">
        <v>52</v>
      </c>
      <c r="B124" s="3469" t="s">
        <v>2760</v>
      </c>
      <c r="C124" s="2858" t="s">
        <v>2761</v>
      </c>
      <c r="D124" s="2832" t="s">
        <v>2762</v>
      </c>
      <c r="E124" s="2858">
        <v>0.1</v>
      </c>
      <c r="F124" s="2858">
        <v>15</v>
      </c>
    </row>
    <row r="125" spans="1:6" ht="24">
      <c r="A125" s="2858">
        <v>53</v>
      </c>
      <c r="B125" s="3469"/>
      <c r="C125" s="2858" t="s">
        <v>2763</v>
      </c>
      <c r="D125" s="2832" t="s">
        <v>2764</v>
      </c>
      <c r="E125" s="2858">
        <v>0.1</v>
      </c>
      <c r="F125" s="2858">
        <v>15</v>
      </c>
    </row>
    <row r="126" spans="1:6" ht="24">
      <c r="A126" s="2858">
        <v>54</v>
      </c>
      <c r="B126" s="2858" t="s">
        <v>2765</v>
      </c>
      <c r="C126" s="2858" t="s">
        <v>2766</v>
      </c>
      <c r="D126" s="2832" t="s">
        <v>2767</v>
      </c>
      <c r="E126" s="2858">
        <v>0.1</v>
      </c>
      <c r="F126" s="2858">
        <v>15</v>
      </c>
    </row>
    <row r="127" spans="1:6" ht="24">
      <c r="A127" s="2858">
        <v>55</v>
      </c>
      <c r="B127" s="3469" t="s">
        <v>2768</v>
      </c>
      <c r="C127" s="2858" t="s">
        <v>2769</v>
      </c>
      <c r="D127" s="2832" t="s">
        <v>2770</v>
      </c>
      <c r="E127" s="2858">
        <v>0.1</v>
      </c>
      <c r="F127" s="2858">
        <v>15</v>
      </c>
    </row>
    <row r="128" spans="1:6" ht="24">
      <c r="A128" s="2858">
        <v>56</v>
      </c>
      <c r="B128" s="3469"/>
      <c r="C128" s="2858" t="s">
        <v>2771</v>
      </c>
      <c r="D128" s="2832" t="s">
        <v>2772</v>
      </c>
      <c r="E128" s="2858">
        <v>0.1</v>
      </c>
      <c r="F128" s="2858">
        <v>15</v>
      </c>
    </row>
    <row r="129" spans="1:6" ht="24">
      <c r="A129" s="2858">
        <v>57</v>
      </c>
      <c r="B129" s="3469"/>
      <c r="C129" s="2858" t="s">
        <v>2773</v>
      </c>
      <c r="D129" s="2832" t="s">
        <v>2774</v>
      </c>
      <c r="E129" s="2858">
        <v>0.1</v>
      </c>
      <c r="F129" s="2858">
        <v>15</v>
      </c>
    </row>
    <row r="130" spans="1:6" ht="24">
      <c r="A130" s="2858">
        <v>58</v>
      </c>
      <c r="B130" s="3469" t="s">
        <v>2775</v>
      </c>
      <c r="C130" s="2858" t="s">
        <v>2776</v>
      </c>
      <c r="D130" s="2832" t="s">
        <v>2777</v>
      </c>
      <c r="E130" s="2858">
        <v>0.1</v>
      </c>
      <c r="F130" s="2858">
        <v>15</v>
      </c>
    </row>
    <row r="131" spans="1:6" ht="24">
      <c r="A131" s="2858">
        <v>59</v>
      </c>
      <c r="B131" s="3469"/>
      <c r="C131" s="2858" t="s">
        <v>2778</v>
      </c>
      <c r="D131" s="2832" t="s">
        <v>2779</v>
      </c>
      <c r="E131" s="2858">
        <v>0.1</v>
      </c>
      <c r="F131" s="2858">
        <v>15</v>
      </c>
    </row>
    <row r="132" spans="1:6" ht="24">
      <c r="A132" s="2858">
        <v>60</v>
      </c>
      <c r="B132" s="3470" t="s">
        <v>2780</v>
      </c>
      <c r="C132" s="2858" t="s">
        <v>2781</v>
      </c>
      <c r="D132" s="2832" t="s">
        <v>2782</v>
      </c>
      <c r="E132" s="2858">
        <v>0.1</v>
      </c>
      <c r="F132" s="2858">
        <v>15</v>
      </c>
    </row>
    <row r="133" spans="1:6" ht="24">
      <c r="A133" s="2858">
        <v>61</v>
      </c>
      <c r="B133" s="3471"/>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24">
      <c r="A135" s="2858">
        <v>63</v>
      </c>
      <c r="B135" s="3469" t="s">
        <v>2788</v>
      </c>
      <c r="C135" s="2858" t="s">
        <v>2789</v>
      </c>
      <c r="D135" s="2832" t="s">
        <v>2790</v>
      </c>
      <c r="E135" s="2858">
        <v>0.1</v>
      </c>
      <c r="F135" s="2858">
        <v>15</v>
      </c>
    </row>
    <row r="136" spans="1:6" ht="24">
      <c r="A136" s="2858">
        <v>64</v>
      </c>
      <c r="B136" s="3469"/>
      <c r="C136" s="2858" t="s">
        <v>2791</v>
      </c>
      <c r="D136" s="2832" t="s">
        <v>2792</v>
      </c>
      <c r="E136" s="2858">
        <v>0.1</v>
      </c>
      <c r="F136" s="2858">
        <v>15</v>
      </c>
    </row>
    <row r="137" spans="1:6" ht="24">
      <c r="A137" s="2858">
        <v>65</v>
      </c>
      <c r="B137" s="2858" t="s">
        <v>2793</v>
      </c>
      <c r="C137" s="2858" t="s">
        <v>2794</v>
      </c>
      <c r="D137" s="2832" t="s">
        <v>2795</v>
      </c>
      <c r="E137" s="2858">
        <v>0.1</v>
      </c>
      <c r="F137" s="2858">
        <v>15</v>
      </c>
    </row>
    <row r="138" spans="1:6" ht="14.4">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t="e">
        <f ca="1">结果表!H101</f>
        <v>#REF!</v>
      </c>
    </row>
    <row r="6" spans="1:5" ht="15.6">
      <c r="B6" s="3166"/>
      <c r="C6" s="1392" t="s">
        <v>911</v>
      </c>
      <c r="D6" s="797" t="e">
        <f ca="1">NUMBERSTRING(INT(D5*10000),2)&amp;"元整"</f>
        <v>#REF!</v>
      </c>
    </row>
    <row r="7" spans="1:5" ht="15.6">
      <c r="B7" s="3171"/>
      <c r="C7" s="1393" t="s">
        <v>912</v>
      </c>
      <c r="D7" s="798" t="e">
        <f ca="1">结果表!H102</f>
        <v>#REF!</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t="e">
        <f ca="1">结果表!H107</f>
        <v>#REF!</v>
      </c>
    </row>
    <row r="14" spans="1:5" ht="15.6">
      <c r="B14" s="3166"/>
      <c r="C14" s="1392" t="s">
        <v>911</v>
      </c>
      <c r="D14" s="797" t="e">
        <f ca="1">NUMBERSTRING(INT(D13*10000),2)&amp;"元整"</f>
        <v>#REF!</v>
      </c>
    </row>
    <row r="15" spans="1:5" ht="15.6">
      <c r="B15" s="3171"/>
      <c r="C15" s="1393" t="s">
        <v>921</v>
      </c>
      <c r="D15" s="806" t="e">
        <f ca="1">结果表!H108</f>
        <v>#REF!</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2" t="s">
        <v>94</v>
      </c>
    </row>
    <row r="43" spans="1:7" ht="13.5" customHeight="1">
      <c r="A43" s="734" t="s">
        <v>347</v>
      </c>
      <c r="B43" s="207" t="s">
        <v>426</v>
      </c>
      <c r="C43" s="230" t="e">
        <f ca="1">ROUND(IF('数据-取费表'!B22&lt;=1,C39*F22*'数据-取费表'!B21/2,C39*(POWER((1+F22),'数据-取费表'!B21/2)-1)),0)</f>
        <v>#VALUE!</v>
      </c>
      <c r="D43" s="230"/>
      <c r="E43" s="230"/>
      <c r="F43" s="231"/>
      <c r="G43" s="3353"/>
    </row>
    <row r="44" spans="1:7" ht="13.5" customHeight="1">
      <c r="A44" s="734" t="s">
        <v>348</v>
      </c>
      <c r="B44" s="207" t="s">
        <v>428</v>
      </c>
      <c r="C44" s="230" t="e">
        <f ca="1">ROUND(IF('数据-取费表'!B22&lt;=1,C40*F22*'数据-取费表'!B21/2,C40*(POWER((1+F22),'数据-取费表'!B21/2)-1)),4)</f>
        <v>#VALUE!</v>
      </c>
      <c r="D44" s="230"/>
      <c r="E44" s="230"/>
      <c r="F44" s="231"/>
      <c r="G44" s="3354"/>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1" t="s">
        <v>3180</v>
      </c>
      <c r="B1" s="3481"/>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2" t="s">
        <v>3231</v>
      </c>
      <c r="B1" s="3482"/>
      <c r="C1" s="3482"/>
      <c r="D1" s="3482"/>
      <c r="E1" s="3482"/>
      <c r="F1" s="3483"/>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45825</v>
      </c>
      <c r="B1" s="2930" t="s">
        <v>3377</v>
      </c>
      <c r="C1" s="2931"/>
      <c r="D1" s="2931"/>
      <c r="E1" s="2931"/>
      <c r="F1" s="2931"/>
      <c r="G1" s="2931"/>
      <c r="H1" s="2931"/>
      <c r="I1" s="2931"/>
      <c r="J1" s="2897"/>
      <c r="K1" s="2931" t="s">
        <v>454</v>
      </c>
      <c r="L1" s="2931"/>
      <c r="M1" s="2931"/>
      <c r="N1" s="2931"/>
      <c r="O1" s="2931"/>
      <c r="P1" s="2931"/>
      <c r="Q1" s="2897"/>
      <c r="R1" s="3484" t="s">
        <v>456</v>
      </c>
      <c r="S1" s="3485"/>
      <c r="T1" s="3485"/>
      <c r="U1" s="3485"/>
      <c r="V1" s="3485"/>
      <c r="W1" s="3485"/>
      <c r="X1" s="2897"/>
      <c r="Y1" s="3484" t="s">
        <v>457</v>
      </c>
      <c r="Z1" s="3485"/>
      <c r="AA1" s="3485"/>
      <c r="AB1" s="3485"/>
      <c r="AC1" s="3485"/>
      <c r="AD1" s="3485"/>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84" t="s">
        <v>2826</v>
      </c>
      <c r="S29" s="3485"/>
      <c r="T29" s="3485"/>
      <c r="U29" s="3485"/>
      <c r="V29" s="3485"/>
      <c r="W29" s="3485"/>
      <c r="X29" s="2897"/>
      <c r="Y29" s="3484" t="s">
        <v>2827</v>
      </c>
      <c r="Z29" s="3485"/>
      <c r="AA29" s="3485"/>
      <c r="AB29" s="3485"/>
      <c r="AC29" s="3485"/>
      <c r="AD29" s="3485"/>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97" t="s">
        <v>2838</v>
      </c>
      <c r="B1" s="3497"/>
      <c r="C1" s="3497"/>
      <c r="D1" s="3497"/>
      <c r="E1" s="3497"/>
      <c r="F1" s="3497"/>
      <c r="G1" s="3498"/>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5"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496"/>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7" t="str">
        <f>结果表!A120</f>
        <v>估价师知悉的法定优先受偿款</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6">
      <c r="A8" s="3177" t="str">
        <f>结果表!A122</f>
        <v>房地产抵押价值</v>
      </c>
      <c r="B8" s="3177"/>
      <c r="C8" s="3177"/>
      <c r="D8" s="3177" t="e">
        <f ca="1">结果表!D122</f>
        <v>#REF!</v>
      </c>
      <c r="E8" s="3177"/>
      <c r="F8" s="3177"/>
      <c r="G8" s="3177"/>
      <c r="H8" s="3177"/>
      <c r="I8" s="3177"/>
    </row>
    <row r="9" spans="1:9" ht="15">
      <c r="A9" s="3178" t="s">
        <v>927</v>
      </c>
      <c r="B9" s="3178"/>
      <c r="C9" s="3178"/>
      <c r="D9" s="3178" t="e">
        <f ca="1">结果表!D123</f>
        <v>#REF!</v>
      </c>
      <c r="E9" s="3178"/>
      <c r="F9" s="3178"/>
      <c r="G9" s="3178"/>
      <c r="H9" s="3178"/>
      <c r="I9" s="3178"/>
    </row>
    <row r="10" spans="1:9" ht="15.6">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6">
      <c r="A12" s="3177" t="str">
        <f>结果表!A126</f>
        <v/>
      </c>
      <c r="B12" s="3177"/>
      <c r="C12" s="3177"/>
      <c r="D12" s="3177" t="str">
        <f>结果表!D126</f>
        <v>——</v>
      </c>
      <c r="E12" s="3177"/>
      <c r="F12" s="3177"/>
      <c r="G12" s="3177"/>
      <c r="H12" s="3177"/>
      <c r="I12" s="3177"/>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45825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2159</v>
      </c>
      <c r="B17" s="3201"/>
      <c r="C17" s="3201"/>
      <c r="D17" s="3201"/>
      <c r="E17" s="3201"/>
      <c r="F17" s="3201"/>
      <c r="G17" s="3201"/>
      <c r="H17" s="3201"/>
    </row>
    <row r="18" spans="1:8" ht="24" customHeight="1">
      <c r="A18" s="3202" t="s">
        <v>2160</v>
      </c>
      <c r="B18" s="3202"/>
      <c r="C18" s="3202"/>
      <c r="D18" s="2160"/>
      <c r="E18" s="3203" t="s">
        <v>2161</v>
      </c>
      <c r="F18" s="3202"/>
      <c r="G18" s="3202"/>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案例</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2025-06-17T01:36:53Z</dcterms:modified>
</cp:coreProperties>
</file>